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<sst xmlns="http://schemas.openxmlformats.org/spreadsheetml/2006/main" count="41" uniqueCount="19">
  <si>
    <t>Сумма затрат предприятия на производство тыс. руб.</t>
  </si>
  <si>
    <t>Количество предприятий fi</t>
  </si>
  <si>
    <t>Середина интервала Xi</t>
  </si>
  <si>
    <t>Xi * fi</t>
  </si>
  <si>
    <t>(Xi-Xcp)^2 * FI</t>
  </si>
  <si>
    <t>ti=(Xi-Xcp)/σ</t>
  </si>
  <si>
    <t>φ(t)=1/sqrt(2pi)*e^-T^2/2</t>
  </si>
  <si>
    <t>f(m)=φ(t)*Nd/σ</t>
  </si>
  <si>
    <t>fxi</t>
  </si>
  <si>
    <t>fxm</t>
  </si>
  <si>
    <t>D</t>
  </si>
  <si>
    <t>Итого</t>
  </si>
  <si>
    <t>-</t>
  </si>
  <si>
    <t>Xср</t>
  </si>
  <si>
    <t>σ</t>
  </si>
  <si>
    <t>Dmax</t>
  </si>
  <si>
    <t>λ</t>
  </si>
  <si>
    <t>p(λ)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</si>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</sst>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4" xfId="0" applyAlignment="1" applyBorder="1" applyFill="1" applyFont="1" applyNumberFormat="1">
      <alignment horizontal="center" readingOrder="0" shrinkToFit="0" wrapText="1"/>
    </xf>
    <xf borderId="2" fillId="0" fontId="2" numFmtId="0" xfId="0" applyBorder="1" applyFont="1"/>
    <xf borderId="3" fillId="2" fontId="1" numFmtId="4" xfId="0" applyAlignment="1" applyBorder="1" applyFont="1" applyNumberFormat="1">
      <alignment horizontal="center" readingOrder="0" shrinkToFit="0" wrapText="1"/>
    </xf>
    <xf borderId="3" fillId="2" fontId="1" numFmtId="0" xfId="0" applyAlignment="1" applyBorder="1" applyFont="1">
      <alignment horizontal="center" readingOrder="0"/>
    </xf>
    <xf borderId="3" fillId="2" fontId="1" numFmtId="4" xfId="0" applyAlignment="1" applyBorder="1" applyFont="1" applyNumberFormat="1">
      <alignment horizontal="center" readingOrder="0"/>
    </xf>
    <xf borderId="3" fillId="2" fontId="1" numFmtId="4" xfId="0" applyAlignment="1" applyBorder="1" applyFont="1" applyNumberFormat="1">
      <alignment horizontal="center" readingOrder="0" shrinkToFit="0" vertical="center" wrapText="1"/>
    </xf>
    <xf borderId="0" fillId="0" fontId="3" numFmtId="4" xfId="0" applyFont="1" applyNumberFormat="1"/>
    <xf borderId="3" fillId="2" fontId="1" numFmtId="3" xfId="0" applyAlignment="1" applyBorder="1" applyFont="1" applyNumberFormat="1">
      <alignment horizontal="center" readingOrder="0"/>
    </xf>
    <xf borderId="4" fillId="3" fontId="3" numFmtId="3" xfId="0" applyAlignment="1" applyBorder="1" applyFill="1" applyFont="1" applyNumberFormat="1">
      <alignment horizontal="center" readingOrder="0"/>
    </xf>
    <xf borderId="5" fillId="3" fontId="3" numFmtId="3" xfId="0" applyAlignment="1" applyBorder="1" applyFont="1" applyNumberFormat="1">
      <alignment horizontal="center"/>
    </xf>
    <xf borderId="5" fillId="3" fontId="3" numFmtId="0" xfId="0" applyAlignment="1" applyBorder="1" applyFont="1">
      <alignment horizontal="center"/>
    </xf>
    <xf borderId="5" fillId="3" fontId="3" numFmtId="4" xfId="0" applyAlignment="1" applyBorder="1" applyFont="1" applyNumberFormat="1">
      <alignment horizontal="center"/>
    </xf>
    <xf borderId="5" fillId="3" fontId="3" numFmtId="164" xfId="0" applyAlignment="1" applyBorder="1" applyFont="1" applyNumberFormat="1">
      <alignment horizontal="center"/>
    </xf>
    <xf borderId="6" fillId="3" fontId="3" numFmtId="3" xfId="0" applyAlignment="1" applyBorder="1" applyFont="1" applyNumberFormat="1">
      <alignment horizontal="center"/>
    </xf>
    <xf borderId="7" fillId="3" fontId="3" numFmtId="3" xfId="0" applyAlignment="1" applyBorder="1" applyFont="1" applyNumberFormat="1">
      <alignment horizontal="center" readingOrder="0"/>
    </xf>
    <xf borderId="8" fillId="3" fontId="3" numFmtId="3" xfId="0" applyAlignment="1" applyBorder="1" applyFont="1" applyNumberFormat="1">
      <alignment horizontal="center"/>
    </xf>
    <xf borderId="8" fillId="3" fontId="3" numFmtId="0" xfId="0" applyAlignment="1" applyBorder="1" applyFont="1">
      <alignment horizontal="center"/>
    </xf>
    <xf borderId="8" fillId="3" fontId="3" numFmtId="4" xfId="0" applyAlignment="1" applyBorder="1" applyFont="1" applyNumberFormat="1">
      <alignment horizontal="center"/>
    </xf>
    <xf borderId="8" fillId="3" fontId="3" numFmtId="164" xfId="0" applyAlignment="1" applyBorder="1" applyFont="1" applyNumberFormat="1">
      <alignment horizontal="center"/>
    </xf>
    <xf borderId="9" fillId="3" fontId="3" numFmtId="3" xfId="0" applyAlignment="1" applyBorder="1" applyFont="1" applyNumberFormat="1">
      <alignment horizontal="center"/>
    </xf>
    <xf borderId="8" fillId="3" fontId="3" numFmtId="3" xfId="0" applyAlignment="1" applyBorder="1" applyFont="1" applyNumberFormat="1">
      <alignment horizontal="center" readingOrder="0"/>
    </xf>
    <xf borderId="10" fillId="3" fontId="3" numFmtId="3" xfId="0" applyAlignment="1" applyBorder="1" applyFont="1" applyNumberFormat="1">
      <alignment horizontal="center" readingOrder="0"/>
    </xf>
    <xf borderId="11" fillId="3" fontId="3" numFmtId="3" xfId="0" applyAlignment="1" applyBorder="1" applyFont="1" applyNumberFormat="1">
      <alignment horizontal="center"/>
    </xf>
    <xf borderId="11" fillId="3" fontId="3" numFmtId="0" xfId="0" applyAlignment="1" applyBorder="1" applyFont="1">
      <alignment horizontal="center"/>
    </xf>
    <xf borderId="11" fillId="3" fontId="3" numFmtId="4" xfId="0" applyAlignment="1" applyBorder="1" applyFont="1" applyNumberFormat="1">
      <alignment horizontal="center"/>
    </xf>
    <xf borderId="11" fillId="3" fontId="3" numFmtId="164" xfId="0" applyAlignment="1" applyBorder="1" applyFont="1" applyNumberFormat="1">
      <alignment horizontal="center"/>
    </xf>
    <xf borderId="12" fillId="3" fontId="3" numFmtId="3" xfId="0" applyAlignment="1" applyBorder="1" applyFont="1" applyNumberFormat="1">
      <alignment horizontal="center"/>
    </xf>
    <xf borderId="1" fillId="2" fontId="1" numFmtId="4" xfId="0" applyAlignment="1" applyBorder="1" applyFont="1" applyNumberFormat="1">
      <alignment horizontal="center" readingOrder="0"/>
    </xf>
    <xf borderId="3" fillId="2" fontId="1" numFmtId="3" xfId="0" applyAlignment="1" applyBorder="1" applyFont="1" applyNumberFormat="1">
      <alignment horizontal="center"/>
    </xf>
    <xf borderId="0" fillId="0" fontId="3" numFmtId="4" xfId="0" applyAlignment="1" applyFont="1" applyNumberFormat="1">
      <alignment horizontal="center" readingOrder="0"/>
    </xf>
    <xf borderId="3" fillId="2" fontId="1" numFmtId="4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readingOrder="0"/>
    </xf>
    <xf borderId="3" fillId="3" fontId="3" numFmtId="4" xfId="0" applyAlignment="1" applyBorder="1" applyFont="1" applyNumberFormat="1">
      <alignment horizontal="center"/>
    </xf>
    <xf borderId="3" fillId="3" fontId="3" numFmtId="3" xfId="0" applyAlignment="1" applyBorder="1" applyFont="1" applyNumberFormat="1">
      <alignment horizontal="center" readingOrder="0"/>
    </xf>
    <xf borderId="3" fillId="3" fontId="3" numFmtId="164" xfId="0" applyAlignment="1" applyBorder="1" applyFont="1" applyNumberFormat="1">
      <alignment horizontal="center" readingOrder="0"/>
    </xf>
    <xf borderId="3" fillId="3" fontId="3" numFmtId="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8.5" customHeight="1">
      <c r="A1" s="1" t="s">
        <v>0</v>
      </c>
      <c r="B1" s="2"/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5" t="s">
        <v>8</v>
      </c>
      <c r="K1" s="4" t="s">
        <v>9</v>
      </c>
      <c r="L1" s="5" t="s">
        <v>10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30.0</v>
      </c>
      <c r="B2" s="8">
        <v>40.0</v>
      </c>
      <c r="C2" s="9">
        <v>2.0</v>
      </c>
      <c r="D2" s="10">
        <f t="shared" ref="D2:D12" si="1">AVERAGE(A2:B2)</f>
        <v>35</v>
      </c>
      <c r="E2" s="11">
        <f t="shared" ref="E2:E15" si="2">D2*C2</f>
        <v>70</v>
      </c>
      <c r="F2" s="10">
        <f t="shared" ref="F2:F15" si="3">POWER((D2-$B$18), 2)*C2</f>
        <v>7743.209877</v>
      </c>
      <c r="G2" s="12">
        <f t="shared" ref="G2:G15" si="4">(D2-$B$18)/$B$20</f>
        <v>-2.099426017</v>
      </c>
      <c r="H2" s="13">
        <f t="shared" ref="H2:H15" si="5">1/SQRT(2*PI())*EXP(POWER(G2,2)/(-2))</f>
        <v>0.04403663698</v>
      </c>
      <c r="I2" s="10">
        <f t="shared" ref="I2:I15" si="6">H2*($C$16*(B2-A2))/$B$20</f>
        <v>1.604696694</v>
      </c>
      <c r="J2" s="10">
        <f>C2</f>
        <v>2</v>
      </c>
      <c r="K2" s="10">
        <f>I2</f>
        <v>1.604696694</v>
      </c>
      <c r="L2" s="14">
        <f t="shared" ref="L2:L15" si="7">ABS(J2-K2)</f>
        <v>0.3953033064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40.0</v>
      </c>
      <c r="B3" s="8">
        <v>50.0</v>
      </c>
      <c r="C3" s="15">
        <v>4.0</v>
      </c>
      <c r="D3" s="16">
        <f t="shared" si="1"/>
        <v>45</v>
      </c>
      <c r="E3" s="17">
        <f t="shared" si="2"/>
        <v>180</v>
      </c>
      <c r="F3" s="16">
        <f t="shared" si="3"/>
        <v>10908.64198</v>
      </c>
      <c r="G3" s="18">
        <f t="shared" si="4"/>
        <v>-1.762018264</v>
      </c>
      <c r="H3" s="19">
        <f t="shared" si="5"/>
        <v>0.08447558557</v>
      </c>
      <c r="I3" s="16">
        <f t="shared" si="6"/>
        <v>3.078293488</v>
      </c>
      <c r="J3" s="16">
        <f t="shared" ref="J3:J15" si="8">ROUND(C3+J2,0)</f>
        <v>6</v>
      </c>
      <c r="K3" s="16">
        <f t="shared" ref="K3:K15" si="9">ROUND(I3+K2,0)</f>
        <v>5</v>
      </c>
      <c r="L3" s="20">
        <f t="shared" si="7"/>
        <v>1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50.0</v>
      </c>
      <c r="B4" s="8">
        <v>60.0</v>
      </c>
      <c r="C4" s="15">
        <v>6.0</v>
      </c>
      <c r="D4" s="16">
        <f t="shared" si="1"/>
        <v>55</v>
      </c>
      <c r="E4" s="17">
        <f t="shared" si="2"/>
        <v>330</v>
      </c>
      <c r="F4" s="16">
        <f t="shared" si="3"/>
        <v>10696.2963</v>
      </c>
      <c r="G4" s="18">
        <f t="shared" si="4"/>
        <v>-1.424610511</v>
      </c>
      <c r="H4" s="19">
        <f t="shared" si="5"/>
        <v>0.1446127082</v>
      </c>
      <c r="I4" s="16">
        <f t="shared" si="6"/>
        <v>5.269692481</v>
      </c>
      <c r="J4" s="16">
        <f t="shared" si="8"/>
        <v>12</v>
      </c>
      <c r="K4" s="16">
        <f t="shared" si="9"/>
        <v>10</v>
      </c>
      <c r="L4" s="20">
        <f t="shared" si="7"/>
        <v>2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>
        <v>60.0</v>
      </c>
      <c r="B5" s="8">
        <v>70.0</v>
      </c>
      <c r="C5" s="15">
        <v>8.0</v>
      </c>
      <c r="D5" s="16">
        <f t="shared" si="1"/>
        <v>65</v>
      </c>
      <c r="E5" s="17">
        <f t="shared" si="2"/>
        <v>520</v>
      </c>
      <c r="F5" s="16">
        <f t="shared" si="3"/>
        <v>8306.17284</v>
      </c>
      <c r="G5" s="18">
        <f t="shared" si="4"/>
        <v>-1.087202759</v>
      </c>
      <c r="H5" s="19">
        <f t="shared" si="5"/>
        <v>0.2209224702</v>
      </c>
      <c r="I5" s="16">
        <f t="shared" si="6"/>
        <v>8.050423054</v>
      </c>
      <c r="J5" s="16">
        <f t="shared" si="8"/>
        <v>20</v>
      </c>
      <c r="K5" s="16">
        <f t="shared" si="9"/>
        <v>18</v>
      </c>
      <c r="L5" s="20">
        <f t="shared" si="7"/>
        <v>2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>
        <v>70.0</v>
      </c>
      <c r="B6" s="8">
        <v>80.0</v>
      </c>
      <c r="C6" s="15">
        <v>11.0</v>
      </c>
      <c r="D6" s="16">
        <f t="shared" si="1"/>
        <v>75</v>
      </c>
      <c r="E6" s="17">
        <f t="shared" si="2"/>
        <v>825</v>
      </c>
      <c r="F6" s="16">
        <f t="shared" si="3"/>
        <v>5432.098765</v>
      </c>
      <c r="G6" s="18">
        <f t="shared" si="4"/>
        <v>-0.749795006</v>
      </c>
      <c r="H6" s="19">
        <f t="shared" si="5"/>
        <v>0.3011837279</v>
      </c>
      <c r="I6" s="16">
        <f t="shared" si="6"/>
        <v>10.97514628</v>
      </c>
      <c r="J6" s="16">
        <f t="shared" si="8"/>
        <v>31</v>
      </c>
      <c r="K6" s="16">
        <f t="shared" si="9"/>
        <v>29</v>
      </c>
      <c r="L6" s="20">
        <f t="shared" si="7"/>
        <v>2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>
        <v>80.0</v>
      </c>
      <c r="B7" s="8">
        <v>90.0</v>
      </c>
      <c r="C7" s="15">
        <v>14.0</v>
      </c>
      <c r="D7" s="16">
        <f t="shared" si="1"/>
        <v>85</v>
      </c>
      <c r="E7" s="17">
        <f t="shared" si="2"/>
        <v>1190</v>
      </c>
      <c r="F7" s="16">
        <f t="shared" si="3"/>
        <v>2091.358025</v>
      </c>
      <c r="G7" s="18">
        <f t="shared" si="4"/>
        <v>-0.4123872533</v>
      </c>
      <c r="H7" s="19">
        <f t="shared" si="5"/>
        <v>0.3664217977</v>
      </c>
      <c r="I7" s="16">
        <f t="shared" si="6"/>
        <v>13.35242397</v>
      </c>
      <c r="J7" s="16">
        <f t="shared" si="8"/>
        <v>45</v>
      </c>
      <c r="K7" s="16">
        <f t="shared" si="9"/>
        <v>42</v>
      </c>
      <c r="L7" s="20">
        <f t="shared" si="7"/>
        <v>3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>
        <v>90.0</v>
      </c>
      <c r="B8" s="8">
        <v>100.0</v>
      </c>
      <c r="C8" s="15">
        <v>15.0</v>
      </c>
      <c r="D8" s="16">
        <f t="shared" si="1"/>
        <v>95</v>
      </c>
      <c r="E8" s="17">
        <f t="shared" si="2"/>
        <v>1425</v>
      </c>
      <c r="F8" s="16">
        <f t="shared" si="3"/>
        <v>74.07407407</v>
      </c>
      <c r="G8" s="18">
        <f t="shared" si="4"/>
        <v>-0.0749795006</v>
      </c>
      <c r="H8" s="19">
        <f t="shared" si="5"/>
        <v>0.3978224432</v>
      </c>
      <c r="I8" s="16">
        <f t="shared" si="6"/>
        <v>14.49666466</v>
      </c>
      <c r="J8" s="16">
        <f t="shared" si="8"/>
        <v>60</v>
      </c>
      <c r="K8" s="16">
        <f t="shared" si="9"/>
        <v>56</v>
      </c>
      <c r="L8" s="20">
        <f t="shared" si="7"/>
        <v>4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>
        <v>100.0</v>
      </c>
      <c r="B9" s="8">
        <v>110.0</v>
      </c>
      <c r="C9" s="15">
        <v>13.0</v>
      </c>
      <c r="D9" s="16">
        <f t="shared" si="1"/>
        <v>105</v>
      </c>
      <c r="E9" s="17">
        <f t="shared" si="2"/>
        <v>1365</v>
      </c>
      <c r="F9" s="16">
        <f t="shared" si="3"/>
        <v>786.4197531</v>
      </c>
      <c r="G9" s="18">
        <f t="shared" si="4"/>
        <v>0.2624282521</v>
      </c>
      <c r="H9" s="19">
        <f t="shared" si="5"/>
        <v>0.3854388102</v>
      </c>
      <c r="I9" s="16">
        <f t="shared" si="6"/>
        <v>14.04540462</v>
      </c>
      <c r="J9" s="16">
        <f t="shared" si="8"/>
        <v>73</v>
      </c>
      <c r="K9" s="16">
        <f t="shared" si="9"/>
        <v>70</v>
      </c>
      <c r="L9" s="20">
        <f t="shared" si="7"/>
        <v>3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>
        <v>110.0</v>
      </c>
      <c r="B10" s="8">
        <v>120.0</v>
      </c>
      <c r="C10" s="15">
        <v>11.0</v>
      </c>
      <c r="D10" s="16">
        <f t="shared" si="1"/>
        <v>115</v>
      </c>
      <c r="E10" s="17">
        <f t="shared" si="2"/>
        <v>1265</v>
      </c>
      <c r="F10" s="16">
        <f t="shared" si="3"/>
        <v>3476.54321</v>
      </c>
      <c r="G10" s="18">
        <f t="shared" si="4"/>
        <v>0.5998360048</v>
      </c>
      <c r="H10" s="19">
        <f t="shared" si="5"/>
        <v>0.3332573884</v>
      </c>
      <c r="I10" s="16">
        <f t="shared" si="6"/>
        <v>12.14391166</v>
      </c>
      <c r="J10" s="16">
        <f t="shared" si="8"/>
        <v>84</v>
      </c>
      <c r="K10" s="16">
        <f t="shared" si="9"/>
        <v>82</v>
      </c>
      <c r="L10" s="20">
        <f t="shared" si="7"/>
        <v>2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>
        <v>120.0</v>
      </c>
      <c r="B11" s="8">
        <v>130.0</v>
      </c>
      <c r="C11" s="15">
        <v>8.0</v>
      </c>
      <c r="D11" s="16">
        <f t="shared" si="1"/>
        <v>125</v>
      </c>
      <c r="E11" s="17">
        <f t="shared" si="2"/>
        <v>1000</v>
      </c>
      <c r="F11" s="16">
        <f t="shared" si="3"/>
        <v>6172.839506</v>
      </c>
      <c r="G11" s="18">
        <f t="shared" si="4"/>
        <v>0.9372437574</v>
      </c>
      <c r="H11" s="19">
        <f t="shared" si="5"/>
        <v>0.2571356625</v>
      </c>
      <c r="I11" s="16">
        <f t="shared" si="6"/>
        <v>9.370033131</v>
      </c>
      <c r="J11" s="16">
        <f t="shared" si="8"/>
        <v>92</v>
      </c>
      <c r="K11" s="16">
        <f t="shared" si="9"/>
        <v>91</v>
      </c>
      <c r="L11" s="20">
        <f t="shared" si="7"/>
        <v>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>
        <v>130.0</v>
      </c>
      <c r="B12" s="8">
        <v>140.0</v>
      </c>
      <c r="C12" s="15">
        <v>6.0</v>
      </c>
      <c r="D12" s="16">
        <f t="shared" si="1"/>
        <v>135</v>
      </c>
      <c r="E12" s="17">
        <f t="shared" si="2"/>
        <v>810</v>
      </c>
      <c r="F12" s="16">
        <f t="shared" si="3"/>
        <v>8562.962963</v>
      </c>
      <c r="G12" s="18">
        <f t="shared" si="4"/>
        <v>1.27465151</v>
      </c>
      <c r="H12" s="19">
        <f t="shared" si="5"/>
        <v>0.1770528914</v>
      </c>
      <c r="I12" s="16">
        <f t="shared" si="6"/>
        <v>6.451813966</v>
      </c>
      <c r="J12" s="16">
        <f t="shared" si="8"/>
        <v>98</v>
      </c>
      <c r="K12" s="16">
        <f t="shared" si="9"/>
        <v>97</v>
      </c>
      <c r="L12" s="20">
        <f t="shared" si="7"/>
        <v>1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>
        <v>140.0</v>
      </c>
      <c r="B13" s="8">
        <v>150.0</v>
      </c>
      <c r="C13" s="15">
        <v>5.0</v>
      </c>
      <c r="D13" s="21">
        <v>145.0</v>
      </c>
      <c r="E13" s="17">
        <f t="shared" si="2"/>
        <v>725</v>
      </c>
      <c r="F13" s="16">
        <f t="shared" si="3"/>
        <v>11413.58025</v>
      </c>
      <c r="G13" s="18">
        <f t="shared" si="4"/>
        <v>1.612059263</v>
      </c>
      <c r="H13" s="19">
        <f t="shared" si="5"/>
        <v>0.1087932413</v>
      </c>
      <c r="I13" s="16">
        <f t="shared" si="6"/>
        <v>3.964429771</v>
      </c>
      <c r="J13" s="16">
        <f t="shared" si="8"/>
        <v>103</v>
      </c>
      <c r="K13" s="16">
        <f t="shared" si="9"/>
        <v>101</v>
      </c>
      <c r="L13" s="20">
        <f t="shared" si="7"/>
        <v>2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>
        <v>150.0</v>
      </c>
      <c r="B14" s="8">
        <v>160.0</v>
      </c>
      <c r="C14" s="15">
        <v>3.0</v>
      </c>
      <c r="D14" s="16">
        <f t="shared" ref="D14:D15" si="10">AVERAGE(A14:B14)</f>
        <v>155</v>
      </c>
      <c r="E14" s="17">
        <f t="shared" si="2"/>
        <v>465</v>
      </c>
      <c r="F14" s="16">
        <f t="shared" si="3"/>
        <v>10014.81481</v>
      </c>
      <c r="G14" s="18">
        <f t="shared" si="4"/>
        <v>1.949467015</v>
      </c>
      <c r="H14" s="19">
        <f t="shared" si="5"/>
        <v>0.05965666775</v>
      </c>
      <c r="I14" s="16">
        <f t="shared" si="6"/>
        <v>2.173891197</v>
      </c>
      <c r="J14" s="16">
        <f t="shared" si="8"/>
        <v>106</v>
      </c>
      <c r="K14" s="16">
        <f t="shared" si="9"/>
        <v>103</v>
      </c>
      <c r="L14" s="20">
        <f t="shared" si="7"/>
        <v>3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>
        <v>160.0</v>
      </c>
      <c r="B15" s="8">
        <v>170.0</v>
      </c>
      <c r="C15" s="22">
        <v>2.0</v>
      </c>
      <c r="D15" s="23">
        <f t="shared" si="10"/>
        <v>165</v>
      </c>
      <c r="E15" s="24">
        <f t="shared" si="2"/>
        <v>330</v>
      </c>
      <c r="F15" s="23">
        <f t="shared" si="3"/>
        <v>9187.654321</v>
      </c>
      <c r="G15" s="25">
        <f t="shared" si="4"/>
        <v>2.286874768</v>
      </c>
      <c r="H15" s="26">
        <f t="shared" si="5"/>
        <v>0.02919269898</v>
      </c>
      <c r="I15" s="23">
        <f t="shared" si="6"/>
        <v>1.06378304</v>
      </c>
      <c r="J15" s="23">
        <f t="shared" si="8"/>
        <v>108</v>
      </c>
      <c r="K15" s="23">
        <f t="shared" si="9"/>
        <v>104</v>
      </c>
      <c r="L15" s="27">
        <f t="shared" si="7"/>
        <v>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8" t="s">
        <v>11</v>
      </c>
      <c r="B16" s="2"/>
      <c r="C16" s="29">
        <f>SUM(C2:C15)</f>
        <v>108</v>
      </c>
      <c r="D16" s="8" t="s">
        <v>12</v>
      </c>
      <c r="E16" s="29">
        <f t="shared" ref="E16:F16" si="11">SUM(E2:E15)</f>
        <v>10500</v>
      </c>
      <c r="F16" s="29">
        <f t="shared" si="11"/>
        <v>94866.66667</v>
      </c>
      <c r="G16" s="8" t="s">
        <v>12</v>
      </c>
      <c r="H16" s="8" t="s">
        <v>12</v>
      </c>
      <c r="I16" s="8">
        <v>104.0</v>
      </c>
      <c r="J16" s="8" t="s">
        <v>12</v>
      </c>
      <c r="K16" s="4" t="s">
        <v>12</v>
      </c>
      <c r="L16" s="8" t="s">
        <v>12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0"/>
      <c r="B17" s="30"/>
      <c r="C17" s="7"/>
      <c r="D17" s="31" t="s">
        <v>13</v>
      </c>
      <c r="E17" s="31" t="s">
        <v>14</v>
      </c>
      <c r="F17" s="31" t="s">
        <v>15</v>
      </c>
      <c r="G17" s="31" t="s">
        <v>16</v>
      </c>
      <c r="H17" s="31" t="s">
        <v>17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13</v>
      </c>
      <c r="B18" s="32">
        <f>SUM(E2:E15)/SUM(C2:C15)</f>
        <v>97.22222222</v>
      </c>
      <c r="C18" s="7"/>
      <c r="D18" s="33">
        <v>97.22222222222223</v>
      </c>
      <c r="E18" s="33">
        <v>29.6377303741092</v>
      </c>
      <c r="F18" s="33">
        <v>4.0</v>
      </c>
      <c r="G18" s="33">
        <v>0.3849001794597505</v>
      </c>
      <c r="H18" s="33" t="s">
        <v>18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B19" s="30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5" t="s">
        <v>14</v>
      </c>
      <c r="B20" s="32">
        <f>SQRT(SUM(F2:F15)/SUM(C2:C15))</f>
        <v>29.63773037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0"/>
      <c r="B21" s="30"/>
      <c r="C21" s="7"/>
      <c r="D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 t="s">
        <v>15</v>
      </c>
      <c r="B22" s="34">
        <f>MAX(L2:L15)</f>
        <v>4</v>
      </c>
      <c r="C22" s="7"/>
      <c r="D22" s="31" t="s">
        <v>13</v>
      </c>
      <c r="E22" s="33">
        <v>97.22222222222223</v>
      </c>
      <c r="F22" s="7"/>
      <c r="I22" s="7"/>
      <c r="J22" s="7" t="str">
        <f t="array" ref="J22:N23">TRANSPOSE(D22:E26)</f>
        <v>Xср</v>
      </c>
      <c r="K22" s="7" t="s">
        <v>14</v>
      </c>
      <c r="L22" s="7" t="s">
        <v>15</v>
      </c>
      <c r="M22" s="7" t="s">
        <v>16</v>
      </c>
      <c r="N22" s="7" t="s">
        <v>17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0"/>
      <c r="B23" s="30"/>
      <c r="C23" s="7"/>
      <c r="D23" s="31" t="s">
        <v>14</v>
      </c>
      <c r="E23" s="33">
        <v>29.6377303741092</v>
      </c>
      <c r="F23" s="7"/>
      <c r="I23" s="7"/>
      <c r="J23" s="7">
        <v>97.22222222222223</v>
      </c>
      <c r="K23" s="7">
        <v>29.6377303741092</v>
      </c>
      <c r="L23" s="7">
        <v>4.0</v>
      </c>
      <c r="M23" s="7">
        <v>0.3849001794597505</v>
      </c>
      <c r="N23" s="7" t="s">
        <v>18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 t="s">
        <v>16</v>
      </c>
      <c r="B24" s="35">
        <f>B22/SQRT(C16)</f>
        <v>0.3849001795</v>
      </c>
      <c r="C24" s="7"/>
      <c r="D24" s="31" t="s">
        <v>15</v>
      </c>
      <c r="E24" s="33">
        <v>4.0</v>
      </c>
      <c r="F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31" t="s">
        <v>16</v>
      </c>
      <c r="E25" s="33">
        <v>0.3849001794597505</v>
      </c>
      <c r="F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 t="s">
        <v>17</v>
      </c>
      <c r="B26" s="36" t="s">
        <v>18</v>
      </c>
      <c r="C26" s="7"/>
      <c r="D26" s="31" t="s">
        <v>17</v>
      </c>
      <c r="E26" s="33" t="s">
        <v>18</v>
      </c>
      <c r="F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A1:B1"/>
    <mergeCell ref="A16:B16"/>
  </mergeCells>
  <drawing r:id="rId1"/>
</worksheet>
</file>