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13_ncr:1_{4350EDD0-6EB5-4FA9-AB3E-5B31CE75DC0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ONS_Train" sheetId="7" r:id="rId1"/>
    <sheet name="ONS_Test" sheetId="6" r:id="rId2"/>
    <sheet name="ISONE_Train" sheetId="9" r:id="rId3"/>
    <sheet name="ISONE_Test" sheetId="10" r:id="rId4"/>
    <sheet name="ONS" sheetId="1" r:id="rId5"/>
    <sheet name="Decomposition tests" sheetId="2" r:id="rId6"/>
    <sheet name="Decomposition tests - 2019" sheetId="5" r:id="rId7"/>
    <sheet name="Decomposition tests ISONE" sheetId="8" r:id="rId8"/>
    <sheet name="Sheet2" sheetId="3" r:id="rId9"/>
    <sheet name="Sheet1" sheetId="4" r:id="rId10"/>
  </sheets>
  <definedNames>
    <definedName name="_xlnm._FilterDatabase" localSheetId="3" hidden="1">ISONE_Test!$A$1:$K$1</definedName>
    <definedName name="_xlnm._FilterDatabase" localSheetId="2" hidden="1">ISONE_Train!$A$1:$L$1</definedName>
    <definedName name="_xlnm._FilterDatabase" localSheetId="1" hidden="1">ONS_Test!$B$3:$L$28</definedName>
    <definedName name="_xlnm._FilterDatabase" localSheetId="0" hidden="1">ONS_Train!$B$3:$M$26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9" l="1"/>
  <c r="K4" i="9"/>
  <c r="K12" i="9"/>
  <c r="K18" i="9"/>
  <c r="K24" i="9"/>
  <c r="K6" i="9"/>
  <c r="O6" i="7"/>
  <c r="R32" i="7"/>
  <c r="R33" i="7"/>
  <c r="R34" i="7"/>
  <c r="R35" i="7"/>
  <c r="R36" i="7"/>
  <c r="R37" i="7"/>
  <c r="R38" i="7"/>
  <c r="R39" i="7"/>
  <c r="R31" i="7"/>
  <c r="K19" i="9"/>
  <c r="K17" i="9"/>
  <c r="K16" i="9"/>
  <c r="K15" i="9"/>
  <c r="K14" i="9"/>
  <c r="K13" i="9"/>
  <c r="K11" i="9"/>
  <c r="K10" i="9"/>
  <c r="K9" i="9"/>
  <c r="K8" i="9"/>
  <c r="K25" i="9"/>
  <c r="K23" i="9"/>
  <c r="K22" i="9"/>
  <c r="K21" i="9"/>
  <c r="K20" i="9"/>
  <c r="K7" i="9"/>
  <c r="K5" i="9"/>
  <c r="K3" i="9"/>
  <c r="L16" i="7"/>
  <c r="L12" i="7"/>
  <c r="L5" i="7"/>
  <c r="L4" i="7"/>
  <c r="L14" i="7"/>
  <c r="L13" i="7"/>
  <c r="L7" i="7"/>
  <c r="L6" i="7"/>
  <c r="L9" i="7"/>
  <c r="L24" i="7"/>
  <c r="L25" i="7"/>
  <c r="L22" i="7"/>
  <c r="L23" i="7"/>
  <c r="L19" i="7"/>
  <c r="L28" i="7"/>
  <c r="L27" i="7"/>
  <c r="L18" i="7"/>
  <c r="L26" i="7"/>
  <c r="L20" i="7"/>
  <c r="L21" i="7"/>
  <c r="L10" i="7"/>
  <c r="L8" i="7"/>
  <c r="L11" i="7"/>
  <c r="C9" i="5"/>
  <c r="C8" i="5"/>
  <c r="C7" i="5"/>
  <c r="C6" i="5"/>
  <c r="C5" i="5"/>
  <c r="D5" i="2"/>
  <c r="D6" i="2"/>
  <c r="D9" i="2"/>
  <c r="D7" i="2"/>
  <c r="D8" i="2"/>
  <c r="R40" i="7" l="1"/>
</calcChain>
</file>

<file path=xl/sharedStrings.xml><?xml version="1.0" encoding="utf-8"?>
<sst xmlns="http://schemas.openxmlformats.org/spreadsheetml/2006/main" count="1235" uniqueCount="630">
  <si>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</si>
  <si>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</si>
  <si>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</si>
  <si>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</si>
  <si>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</si>
  <si>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</si>
  <si>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</si>
  <si>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</si>
  <si>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</si>
  <si>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</si>
  <si>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</si>
  <si>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</si>
  <si>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</si>
  <si>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</si>
  <si>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</si>
  <si>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</si>
  <si>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</si>
  <si>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</si>
  <si>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</si>
  <si>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</si>
  <si>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</si>
  <si>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</si>
  <si>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</si>
  <si>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</si>
  <si>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</si>
  <si>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</si>
  <si>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</si>
  <si>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</si>
  <si>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</si>
  <si>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</si>
  <si>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</si>
  <si>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</si>
  <si>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</si>
  <si>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</si>
  <si>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</si>
  <si>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</si>
  <si>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</si>
  <si>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</si>
  <si>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</si>
  <si>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</si>
  <si>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</si>
  <si>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</si>
  <si>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</si>
  <si>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</si>
  <si>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</si>
  <si>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</si>
  <si>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</si>
  <si>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</si>
  <si>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</si>
  <si>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</si>
  <si>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</si>
  <si>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</si>
  <si>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</si>
  <si>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</si>
  <si>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</si>
  <si>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</si>
  <si>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</si>
  <si>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</si>
  <si>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</si>
  <si>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</si>
  <si>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</si>
  <si>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</si>
  <si>
    <t>GBR</t>
  </si>
  <si>
    <t>XGBoost</t>
  </si>
  <si>
    <t>Forecast 15 days</t>
  </si>
  <si>
    <t>kfold = 10</t>
  </si>
  <si>
    <t>2015-2018 + 2019</t>
  </si>
  <si>
    <t>hyper</t>
  </si>
  <si>
    <t>2.51 (+- 2.09)</t>
  </si>
  <si>
    <t>2.54 (+- 2.14)</t>
  </si>
  <si>
    <t>2.49 (+- 2.09)</t>
  </si>
  <si>
    <t>1564.9 (+- 1246.9)</t>
  </si>
  <si>
    <t>2885.4 (+- 1940.2)</t>
  </si>
  <si>
    <t>2543.2 (+- 1664.0)</t>
  </si>
  <si>
    <t>4.19 (+- 3.07)</t>
  </si>
  <si>
    <t>4.29 (+- 3.15)</t>
  </si>
  <si>
    <t>4.14 (+- 2.91)</t>
  </si>
  <si>
    <t>Yes</t>
  </si>
  <si>
    <t>No</t>
  </si>
  <si>
    <t>Hyperparameters
Tuning</t>
  </si>
  <si>
    <t>1931.8 (+- 1511.3)</t>
  </si>
  <si>
    <t>2477.8 (+- 1771.8)</t>
  </si>
  <si>
    <t>1925.3 (+- 1296.8)</t>
  </si>
  <si>
    <t>3.02 (+- 1.93)</t>
  </si>
  <si>
    <t>3.08 (+- 2.05)</t>
  </si>
  <si>
    <t>3.03 (+- 1.90)</t>
  </si>
  <si>
    <t>2333.2 (+- 1552.0)</t>
  </si>
  <si>
    <t>1948.4 (+- 1344.9)</t>
  </si>
  <si>
    <t>3.09 (+- 2.14)</t>
  </si>
  <si>
    <t>3.12 (+- 2.17)</t>
  </si>
  <si>
    <t>3.10 (+- 2.15)</t>
  </si>
  <si>
    <t>2892.4 (+- 1766.9)</t>
  </si>
  <si>
    <t>2262.3 (+- 1381.6)</t>
  </si>
  <si>
    <t>3.55 (+- 2.05)</t>
  </si>
  <si>
    <t>3.61 (+- 2.15)</t>
  </si>
  <si>
    <t>3.59 (+- 2.00)</t>
  </si>
  <si>
    <t>2601.7 (+- 1576.4)</t>
  </si>
  <si>
    <t>2174.9 (+- 1244.0)</t>
  </si>
  <si>
    <t>3.51 (+- 2.16)</t>
  </si>
  <si>
    <t>3.59 (+- 2.25)</t>
  </si>
  <si>
    <t>3.49 (+- 2.07)</t>
  </si>
  <si>
    <t>2682.0 (+- 1649.3)</t>
  </si>
  <si>
    <t>2107.1 (+- 1276.8)</t>
  </si>
  <si>
    <t>3.31 (+- 1.88)</t>
  </si>
  <si>
    <t>3.34 (+- 1.99)</t>
  </si>
  <si>
    <t>3.32 (+- 1.86)</t>
  </si>
  <si>
    <t>2193.4 (+- 1697.9)</t>
  </si>
  <si>
    <t>1899.9 (+- 1520.9)</t>
  </si>
  <si>
    <t>3.06 (+- 2.55)</t>
  </si>
  <si>
    <t>3.14 (+- 2.65)</t>
  </si>
  <si>
    <t>3.11 (+- 2.60)</t>
  </si>
  <si>
    <t>2603.4 (+- 1335.4)</t>
  </si>
  <si>
    <t>2321.7 (+- 1202.5)</t>
  </si>
  <si>
    <t>3.76 (+- 2.20)</t>
  </si>
  <si>
    <t>3.85 (+- 2.31)</t>
  </si>
  <si>
    <t>3.76 (+- 2.16)</t>
  </si>
  <si>
    <t>2344.0 (+- 1524.2)</t>
  </si>
  <si>
    <t>1966.0 (+- 1333.4)</t>
  </si>
  <si>
    <t>3.12 (+- 2.12)</t>
  </si>
  <si>
    <t>3.16 (+- 2.14)</t>
  </si>
  <si>
    <t>3.12 (+- 2.11)</t>
  </si>
  <si>
    <t>2588.2 (+- 1284.1)</t>
  </si>
  <si>
    <t>2219.8 (+- 1124.4)</t>
  </si>
  <si>
    <t>3.55 (+- 1.84)</t>
  </si>
  <si>
    <t>3.63 (+- 1.91)</t>
  </si>
  <si>
    <t>3.54 (+- 1.81)</t>
  </si>
  <si>
    <t>2308.9 (+- 1588.5)</t>
  </si>
  <si>
    <t>1954.8 (+- 1405.9)</t>
  </si>
  <si>
    <t>3.10 (+- 2.24)</t>
  </si>
  <si>
    <t>3.13 (+- 2.26)</t>
  </si>
  <si>
    <t>2443.8 (+- 1396.7)</t>
  </si>
  <si>
    <t>2053.6 (+- 1203.9)</t>
  </si>
  <si>
    <t>3.23 (+- 1.91)</t>
  </si>
  <si>
    <t>3.31 (+- 1.98)</t>
  </si>
  <si>
    <t>3.26 (+- 1.90)</t>
  </si>
  <si>
    <t>2510.3 (+- 1303.0)</t>
  </si>
  <si>
    <t>2111.9 (+- 1128.0)</t>
  </si>
  <si>
    <t>3.33 (+- 1.80)</t>
  </si>
  <si>
    <t>3.41 (+- 1.86)</t>
  </si>
  <si>
    <t>3.36 (+- 1.78)</t>
  </si>
  <si>
    <t>Tested on ISONE</t>
  </si>
  <si>
    <t>2572.3 (+- 1756.5)</t>
  </si>
  <si>
    <t>2222.3 (+- 1557.6)</t>
  </si>
  <si>
    <t>3.53 (+- 2.53)</t>
  </si>
  <si>
    <t>3.56 (+- 2.53)</t>
  </si>
  <si>
    <t>3.53 (+- 2.52)</t>
  </si>
  <si>
    <t>2861.1 (+- 1835.2)</t>
  </si>
  <si>
    <t>2480.8 (+- 1632.3)</t>
  </si>
  <si>
    <t>3.97 (+- 2.65)</t>
  </si>
  <si>
    <t>3.96 (+- 2.66)</t>
  </si>
  <si>
    <t>3.96 (+- 2.61)</t>
  </si>
  <si>
    <t>2251.2 (+- 1216.3)</t>
  </si>
  <si>
    <t>1905.4 (+- 1055.8)</t>
  </si>
  <si>
    <t>3.04 (+- 1.76)</t>
  </si>
  <si>
    <t>3.07 (+- 1.78)</t>
  </si>
  <si>
    <t>3.04 (+- 1.74)</t>
  </si>
  <si>
    <t>2584.4 (+- 1568.2)</t>
  </si>
  <si>
    <t>2219.8 (+- 1400.3)</t>
  </si>
  <si>
    <t>3.54 (+- 2.27)</t>
  </si>
  <si>
    <t>3.54 (+- 2.23)</t>
  </si>
  <si>
    <t>3.54 (+- 2.26)</t>
  </si>
  <si>
    <t>2255.7 (+- 1304.2)</t>
  </si>
  <si>
    <t>1936.1 (+- 1186.3)</t>
  </si>
  <si>
    <t>3.11 (+- 1.99)</t>
  </si>
  <si>
    <t>3.15 (+- 2.04)</t>
  </si>
  <si>
    <t>3.10 (+- 1.97)</t>
  </si>
  <si>
    <t>2654.8 (+- 1275.8)</t>
  </si>
  <si>
    <t>2258.8 (+- 1048.4)</t>
  </si>
  <si>
    <t>3.64 (+- 1.89)</t>
  </si>
  <si>
    <t>3.72 (+- 2.00)</t>
  </si>
  <si>
    <t>3.64 (+- 1.88)</t>
  </si>
  <si>
    <t>2319.3 (+- 1681.4)</t>
  </si>
  <si>
    <t>1965.1 (+- 1443.6)</t>
  </si>
  <si>
    <t>3.14 (+- 2.44)</t>
  </si>
  <si>
    <t>3.19 (+- 2.49)</t>
  </si>
  <si>
    <t>3.14 (+- 2.41)</t>
  </si>
  <si>
    <t>2511.0 (+- 1599.9)</t>
  </si>
  <si>
    <t>2144.2 (+- 1372.4)</t>
  </si>
  <si>
    <t>3.47 (+- 2.34)</t>
  </si>
  <si>
    <t>3.55 (+- 2.46)</t>
  </si>
  <si>
    <t>3.44 (+- 2.31)</t>
  </si>
  <si>
    <t>2627.7 (+- 1229.5)</t>
  </si>
  <si>
    <t>2182.1 (+- 1078.7)</t>
  </si>
  <si>
    <t>3.52 (+- 1.90)</t>
  </si>
  <si>
    <t>3.56 (+- 2.02)</t>
  </si>
  <si>
    <t>3.50 (+- 1.92)</t>
  </si>
  <si>
    <t>2748.4 (+- 1244.1)</t>
  </si>
  <si>
    <t>2316.5 (+- 1047.0)</t>
  </si>
  <si>
    <t>3.72 (+- 1.84)</t>
  </si>
  <si>
    <t>3.77 (+- 1.95)</t>
  </si>
  <si>
    <t>3.70 (+- 1.85)</t>
  </si>
  <si>
    <t>2241.2 (+- 1242.7)</t>
  </si>
  <si>
    <t>1886.8 (+- 1072.1)</t>
  </si>
  <si>
    <t>3.03 (+- 1.84)</t>
  </si>
  <si>
    <t>3.07 (+- 1.85)</t>
  </si>
  <si>
    <t>3.04 (+- 1.83)</t>
  </si>
  <si>
    <t>5359.5 (+- 2942.2)</t>
  </si>
  <si>
    <t>4518.3 (+- 2718.9)</t>
  </si>
  <si>
    <t>7.17 (+- 4.37)</t>
  </si>
  <si>
    <t>7.32 (+- 4.72)</t>
  </si>
  <si>
    <t>6.97 (+- 4.02)</t>
  </si>
  <si>
    <t>R²adj</t>
  </si>
  <si>
    <t>2918.8 (+- 1612.6)</t>
  </si>
  <si>
    <t>2319.1 (+- 1293.5)</t>
  </si>
  <si>
    <t>3.65 (+- 1.91)</t>
  </si>
  <si>
    <t>3.70 (+- 1.99)</t>
  </si>
  <si>
    <t>3.68 (+- 1.88)</t>
  </si>
  <si>
    <t>2704.9 (+- 1663.0)</t>
  </si>
  <si>
    <t>2107.2 (+- 1258.0)</t>
  </si>
  <si>
    <t>3.31 (+- 1.86)</t>
  </si>
  <si>
    <t>3.34 (+- 1.96)</t>
  </si>
  <si>
    <t>3.32 (+- 1.83)</t>
  </si>
  <si>
    <t>2968.8 (+- 1808.9)</t>
  </si>
  <si>
    <t>2315.7 (+- 1365.1)</t>
  </si>
  <si>
    <t>3.64 (+- 2.02)</t>
  </si>
  <si>
    <t>3.69 (+- 2.14)</t>
  </si>
  <si>
    <t>3.66 (+- 1.97)</t>
  </si>
  <si>
    <t>2743.1 (+- 1571.5)</t>
  </si>
  <si>
    <t>2146.3 (+- 1218.2)</t>
  </si>
  <si>
    <t>3.37 (+- 1.79)</t>
  </si>
  <si>
    <t>3.39 (+- 1.88)</t>
  </si>
  <si>
    <t>3.38 (+- 1.77)</t>
  </si>
  <si>
    <t>2922.9 (+- 1845.0)</t>
  </si>
  <si>
    <t>2247.9 (+- 1377.2)</t>
  </si>
  <si>
    <t>3.53 (+- 2.04)</t>
  </si>
  <si>
    <t>3.59 (+- 2.16)</t>
  </si>
  <si>
    <t>3.56 (+- 1.98)</t>
  </si>
  <si>
    <t>2882.0 (+- 1546.7)</t>
  </si>
  <si>
    <t>2271.7 (+- 1256.6)</t>
  </si>
  <si>
    <t>3.57 (+- 1.84)</t>
  </si>
  <si>
    <t>3.62 (+- 1.91)</t>
  </si>
  <si>
    <t>3.61 (+- 1.83)</t>
  </si>
  <si>
    <t>2883.5 (+- 1517.5)</t>
  </si>
  <si>
    <t>2272.3 (+- 1238.0)</t>
  </si>
  <si>
    <t>3.58 (+- 1.82)</t>
  </si>
  <si>
    <t>3.62 (+- 1.89)</t>
  </si>
  <si>
    <t>3.61 (+- 1.80)</t>
  </si>
  <si>
    <t>2916.1 (+- 1761.3)</t>
  </si>
  <si>
    <t>2271.3 (+- 1354.2)</t>
  </si>
  <si>
    <t>3.58 (+- 2.02)</t>
  </si>
  <si>
    <t>3.64 (+- 2.18)</t>
  </si>
  <si>
    <t>3.58 (+- 1.97)</t>
  </si>
  <si>
    <t>2608.5 (+- 1566.9)</t>
  </si>
  <si>
    <t>2105.7 (+- 1274.0)</t>
  </si>
  <si>
    <t>3.31 (+- 1.89)</t>
  </si>
  <si>
    <t>3.36 (+- 1.97)</t>
  </si>
  <si>
    <t>3.34 (+- 1.90)</t>
  </si>
  <si>
    <t>3029.1 (+- 1576.2)</t>
  </si>
  <si>
    <t>2352.7 (+- 1198.6)</t>
  </si>
  <si>
    <t>3.71 (+- 1.75)</t>
  </si>
  <si>
    <t>3.78 (+- 1.89)</t>
  </si>
  <si>
    <t>3.75 (+- 1.71)</t>
  </si>
  <si>
    <t>2975.7 (+- 1644.5)</t>
  </si>
  <si>
    <t>2337.4 (+- 1280.1)</t>
  </si>
  <si>
    <t>3.67 (+- 1.89)</t>
  </si>
  <si>
    <t>3.71 (+- 1.94)</t>
  </si>
  <si>
    <t>3.71 (+- 1.86)</t>
  </si>
  <si>
    <t>2935.8 (+- 1618.8)</t>
  </si>
  <si>
    <t>2305.8 (+- 1294.0)</t>
  </si>
  <si>
    <t>3.70 (+- 2.04)</t>
  </si>
  <si>
    <t>3.66 (+- 1.87)</t>
  </si>
  <si>
    <t>3174.1 (+- 1487.1)</t>
  </si>
  <si>
    <t>2534.5 (+- 1173.1)</t>
  </si>
  <si>
    <t>4.00 (+- 1.71)</t>
  </si>
  <si>
    <t>4.06 (+- 1.82)</t>
  </si>
  <si>
    <t>4.04 (+- 1.69)</t>
  </si>
  <si>
    <t>2998.9 (+- 1650.8)</t>
  </si>
  <si>
    <t>2307.5 (+- 1248.9)</t>
  </si>
  <si>
    <t>3.64 (+- 1.85)</t>
  </si>
  <si>
    <t>3.70 (+- 2.00)</t>
  </si>
  <si>
    <t>3.67 (+- 1.80)</t>
  </si>
  <si>
    <t>2755.5 (+- 1570.0)</t>
  </si>
  <si>
    <t>2203.9 (+- 1240.0)</t>
  </si>
  <si>
    <t>3.48 (+- 1.84)</t>
  </si>
  <si>
    <t>3.54 (+- 1.96)</t>
  </si>
  <si>
    <t>3.50 (+- 1.81)</t>
  </si>
  <si>
    <t>3410.8 (+- 1634.7)</t>
  </si>
  <si>
    <t>2728.6 (+- 1270.4)</t>
  </si>
  <si>
    <t>4.32 (+- 1.88)</t>
  </si>
  <si>
    <t>4.39 (+- 2.04)</t>
  </si>
  <si>
    <t>4.35 (+- 1.82)</t>
  </si>
  <si>
    <t>3314.9 (+- 1728.5)</t>
  </si>
  <si>
    <t>2653.5 (+- 1287.3)</t>
  </si>
  <si>
    <t>4.20 (+- 1.92)</t>
  </si>
  <si>
    <t>4.30 (+- 2.10)</t>
  </si>
  <si>
    <t>4.23 (+- 1.85)</t>
  </si>
  <si>
    <t>3030.0 (+- 1543.7)</t>
  </si>
  <si>
    <t>2374.8 (+- 1163.0)</t>
  </si>
  <si>
    <t>3.75 (+- 1.70)</t>
  </si>
  <si>
    <t>3.81 (+- 1.82)</t>
  </si>
  <si>
    <t>3.79 (+- 1.66)</t>
  </si>
  <si>
    <t>4368.9 (+- 1041.3)</t>
  </si>
  <si>
    <t>3564.8 (+- 1041.7)</t>
  </si>
  <si>
    <t>5.70 (+- 1.64)</t>
  </si>
  <si>
    <t>5.80 (+- 1.72)</t>
  </si>
  <si>
    <t>5.85 (+- 1.83)</t>
  </si>
  <si>
    <t>1412.9 (+- 414.91)</t>
  </si>
  <si>
    <t>1089.8 (+- 358.84)</t>
  </si>
  <si>
    <t>7.72 (+- 1.91)</t>
  </si>
  <si>
    <t>7.69 (+- 2.07)</t>
  </si>
  <si>
    <t>7.54 (+- 1.89)</t>
  </si>
  <si>
    <t>1409.6 (+- 428.64)</t>
  </si>
  <si>
    <t>1088.4 (+- 360.02)</t>
  </si>
  <si>
    <t>7.77 (+- 2.09)</t>
  </si>
  <si>
    <t>7.76 (+- 2.24)</t>
  </si>
  <si>
    <t>7.61 (+- 2.04)</t>
  </si>
  <si>
    <t>1399.1 (+- 426.75)</t>
  </si>
  <si>
    <t>1084.0 (+- 376.45)</t>
  </si>
  <si>
    <t>7.72 (+- 2.21)</t>
  </si>
  <si>
    <t>7.70 (+- 2.36)</t>
  </si>
  <si>
    <t>7.55 (+- 2.20)</t>
  </si>
  <si>
    <t>1500.8 (+- 369.28)</t>
  </si>
  <si>
    <t>1186.7 (+- 311.75)</t>
  </si>
  <si>
    <t>8.50 (+- 1.78)</t>
  </si>
  <si>
    <t>8.48 (+- 1.93)</t>
  </si>
  <si>
    <t>8.28 (+- 1.76)</t>
  </si>
  <si>
    <t>1520.8 (+- 486.34)</t>
  </si>
  <si>
    <t>1191.3 (+- 456.28)</t>
  </si>
  <si>
    <t>8.48 (+- 2.80)</t>
  </si>
  <si>
    <t>8.49 (+- 3.01)</t>
  </si>
  <si>
    <t>8.23 (+- 2.66)</t>
  </si>
  <si>
    <t>1605.7 (+- 374.06)</t>
  </si>
  <si>
    <t>1240.8 (+- 295.97)</t>
  </si>
  <si>
    <t>8.94 (+- 1.95)</t>
  </si>
  <si>
    <t>8.93 (+- 2.19)</t>
  </si>
  <si>
    <t>8.64 (+- 1.86)</t>
  </si>
  <si>
    <t>1512.3 (+- 416.44)</t>
  </si>
  <si>
    <t>1156.0 (+- 375.99)</t>
  </si>
  <si>
    <t>8.24 (+- 2.28)</t>
  </si>
  <si>
    <t>8.19 (+- 2.54)</t>
  </si>
  <si>
    <t>8.02 (+- 2.28)</t>
  </si>
  <si>
    <t>1683.6 (+- 367.17)</t>
  </si>
  <si>
    <t>1298.6 (+- 323.66)</t>
  </si>
  <si>
    <t>9.29 (+- 1.81)</t>
  </si>
  <si>
    <t>9.29 (+- 2.11)</t>
  </si>
  <si>
    <t>8.95 (+- 1.73)</t>
  </si>
  <si>
    <t>1740.0 (+- 492.59)</t>
  </si>
  <si>
    <t>1368.6 (+- 478.92)</t>
  </si>
  <si>
    <t>9.75 (+- 2.92)</t>
  </si>
  <si>
    <t>9.76 (+- 3.17)</t>
  </si>
  <si>
    <t>9.41 (+- 2.82)</t>
  </si>
  <si>
    <t>1647.9 (+- 507.71)</t>
  </si>
  <si>
    <t>1272.0 (+- 454.99)</t>
  </si>
  <si>
    <t>9.05 (+- 2.90)</t>
  </si>
  <si>
    <t>9.16 (+- 3.18)</t>
  </si>
  <si>
    <t>8.84 (+- 2.81)</t>
  </si>
  <si>
    <t>2095.0 (+- 912.16)</t>
  </si>
  <si>
    <t>1653.3 (+- 804.72)</t>
  </si>
  <si>
    <t>11.8 (+- 5.38)</t>
  </si>
  <si>
    <t>11.7 (+- 5.35)</t>
  </si>
  <si>
    <t>11.4 (+- 4.85)</t>
  </si>
  <si>
    <t>2095.9 (+- 918.92)</t>
  </si>
  <si>
    <t>1653.7 (+- 808.60)</t>
  </si>
  <si>
    <t>11.8 (+- 5.40)</t>
  </si>
  <si>
    <t>11.7 (+- 5.37)</t>
  </si>
  <si>
    <t>11.4 (+- 4.87)</t>
  </si>
  <si>
    <t>2100.3 (+- 904.45)</t>
  </si>
  <si>
    <t>1661.9 (+- 801.43)</t>
  </si>
  <si>
    <t>11.8 (+- 5.36)</t>
  </si>
  <si>
    <t>11.5 (+- 4.83)</t>
  </si>
  <si>
    <t>2791.2 (+- 1282.6)</t>
  </si>
  <si>
    <t>2273.4 (+- 1051.3)</t>
  </si>
  <si>
    <t>15.9 (+- 5.15)</t>
  </si>
  <si>
    <t>16.4 (+- 4.38)</t>
  </si>
  <si>
    <t>16.2 (+- 5.67)</t>
  </si>
  <si>
    <t>2807.0 (+- 1303.8)</t>
  </si>
  <si>
    <t>2281.1 (+- 1081.1)</t>
  </si>
  <si>
    <t>15.9 (+- 5.30)</t>
  </si>
  <si>
    <t>16.5 (+- 4.39)</t>
  </si>
  <si>
    <t>16.3 (+- 5.87)</t>
  </si>
  <si>
    <t>2783.9 (+- 1328.4)</t>
  </si>
  <si>
    <t>2267.3 (+- 1097.1)</t>
  </si>
  <si>
    <t>15.8 (+- 5.37)</t>
  </si>
  <si>
    <t>16.2 (+- 4.45)</t>
  </si>
  <si>
    <t>16.2 (+- 5.97)</t>
  </si>
  <si>
    <t>2948.3 (+- 1200.7)</t>
  </si>
  <si>
    <t>2408.0 (+- 991.79)</t>
  </si>
  <si>
    <t>17.0 (+- 5.09)</t>
  </si>
  <si>
    <t>17.8 (+- 4.69)</t>
  </si>
  <si>
    <t>17.2 (+- 5.45)</t>
  </si>
  <si>
    <t>3041.3 (+- 1004.7)</t>
  </si>
  <si>
    <t>2504.0 (+- 835.30)</t>
  </si>
  <si>
    <t>17.9 (+- 4.95)</t>
  </si>
  <si>
    <t>19.1 (+- 5.23)</t>
  </si>
  <si>
    <t>17.8 (+- 4.79)</t>
  </si>
  <si>
    <t>IMFs</t>
  </si>
  <si>
    <t>-</t>
  </si>
  <si>
    <t>Start time</t>
  </si>
  <si>
    <t>End time</t>
  </si>
  <si>
    <t>Hours</t>
  </si>
  <si>
    <t>Total</t>
  </si>
  <si>
    <t>Tuning
time (h)</t>
  </si>
  <si>
    <t>Total hours</t>
  </si>
  <si>
    <t>1375.0 (+- 407.86)</t>
  </si>
  <si>
    <t>1042.7 (+- 355.13)</t>
  </si>
  <si>
    <t>7.42 (+- 2.05)</t>
  </si>
  <si>
    <t>7.38 (+- 2.22)</t>
  </si>
  <si>
    <t>7.27 (+- 2.03)</t>
  </si>
  <si>
    <t>1643.3 (+- 470.69)</t>
  </si>
  <si>
    <t>1290.4 (+- 449.28)</t>
  </si>
  <si>
    <t>9.22 (+- 2.81)</t>
  </si>
  <si>
    <t>9.26 (+- 3.11)</t>
  </si>
  <si>
    <t>8.98 (+- 2.71)</t>
  </si>
  <si>
    <t>2833.1 (+- 1221.5)</t>
  </si>
  <si>
    <t>2289.8 (+- 1011.5)</t>
  </si>
  <si>
    <t>16.0 (+- 4.89)</t>
  </si>
  <si>
    <t>16.7 (+- 4.04)</t>
  </si>
  <si>
    <t>16.3 (+- 5.39)</t>
  </si>
  <si>
    <t>0.608 (+- 0.366)</t>
  </si>
  <si>
    <t>932.23 (+- 695.39)</t>
  </si>
  <si>
    <t>816.07 (+- 675.05)</t>
  </si>
  <si>
    <t>5.85 (+- 3.67)</t>
  </si>
  <si>
    <t>5.89 (+- 3.75)</t>
  </si>
  <si>
    <t>5.93 (+- 4.01)</t>
  </si>
  <si>
    <t>0.570 (+- 0.472)</t>
  </si>
  <si>
    <t>952.70 (+- 753.12)</t>
  </si>
  <si>
    <t>829.10 (+- 734.14)</t>
  </si>
  <si>
    <t>5.91 (+- 4.09)</t>
  </si>
  <si>
    <t>5.97 (+- 4.14)</t>
  </si>
  <si>
    <t>5.99 (+- 4.36)</t>
  </si>
  <si>
    <t>0.604 (+- 0.369)</t>
  </si>
  <si>
    <t>940.60 (+- 682.84)</t>
  </si>
  <si>
    <t>821.30 (+- 671.46)</t>
  </si>
  <si>
    <t>5.89 (+- 3.66)</t>
  </si>
  <si>
    <t>5.93 (+- 3.68)</t>
  </si>
  <si>
    <t>5.95 (+- 3.91)</t>
  </si>
  <si>
    <t>0.578 (+- 0.482)</t>
  </si>
  <si>
    <t>921.57 (+- 697.20)</t>
  </si>
  <si>
    <t>797.20 (+- 680.13)</t>
  </si>
  <si>
    <t>5.80 (+- 4.01)</t>
  </si>
  <si>
    <t>5.82 (+- 4.03)</t>
  </si>
  <si>
    <t>5.83 (+- 4.09)</t>
  </si>
  <si>
    <t>0.555 (+- 0.570)</t>
  </si>
  <si>
    <t>921.83 (+- 761.04)</t>
  </si>
  <si>
    <t>792.70 (+- 738.59)</t>
  </si>
  <si>
    <t>5.70 (+- 4.27)</t>
  </si>
  <si>
    <t>5.76 (+- 4.28)</t>
  </si>
  <si>
    <t>5.75 (+- 4.38)</t>
  </si>
  <si>
    <t>0.503 (+- 0.588)</t>
  </si>
  <si>
    <t>973.19 (+- 681.51)</t>
  </si>
  <si>
    <t>830.39 (+- 611.81)</t>
  </si>
  <si>
    <t>6.09 (+- 3.66)</t>
  </si>
  <si>
    <t>6.21 (+- 3.85)</t>
  </si>
  <si>
    <t>6.15 (+- 3.88)</t>
  </si>
  <si>
    <t>0.656 (+- 0.366)</t>
  </si>
  <si>
    <t>848.85 (+- 687.57)</t>
  </si>
  <si>
    <t>743.41 (+- 668.53)</t>
  </si>
  <si>
    <t>5.31 (+- 3.62)</t>
  </si>
  <si>
    <t>5.37 (+- 3.69)</t>
  </si>
  <si>
    <t>5.42 (+- 3.95)</t>
  </si>
  <si>
    <t>0.522 (+- 0.446)</t>
  </si>
  <si>
    <t>974.08 (+- 676.06)</t>
  </si>
  <si>
    <t>845.62 (+- 616.73)</t>
  </si>
  <si>
    <t>6.22 (+- 3.97)</t>
  </si>
  <si>
    <t>6.27 (+- 3.97)</t>
  </si>
  <si>
    <t>6.26 (+- 4.02)</t>
  </si>
  <si>
    <t>0.516 (+- 0.572)</t>
  </si>
  <si>
    <t>953.72 (+- 689.29)</t>
  </si>
  <si>
    <t>808.66 (+- 650.02)</t>
  </si>
  <si>
    <t>5.93 (+- 3.74)</t>
  </si>
  <si>
    <t>6.03 (+- 3.93)</t>
  </si>
  <si>
    <t>6.01 (+- 4.07)</t>
  </si>
  <si>
    <t>0.563 (+- 0.606)</t>
  </si>
  <si>
    <t>892.79 (+- 798.27)</t>
  </si>
  <si>
    <t>781.42 (+- 775.56)</t>
  </si>
  <si>
    <t>5.59 (+- 4.55)</t>
  </si>
  <si>
    <t>5.70 (+- 4.68)</t>
  </si>
  <si>
    <t>5.69 (+- 4.74)</t>
  </si>
  <si>
    <t>0.146 (+- 0.965)</t>
  </si>
  <si>
    <t>1215.2 (+- 789.63)</t>
  </si>
  <si>
    <t>1045.9 (+- 762.99)</t>
  </si>
  <si>
    <t>7.74 (+- 4.82)</t>
  </si>
  <si>
    <t>7.77 (+- 4.87)</t>
  </si>
  <si>
    <t>7.75 (+- 4.87)</t>
  </si>
  <si>
    <t>0.157 (+- 0.938)</t>
  </si>
  <si>
    <t>1209.7 (+- 786.92)</t>
  </si>
  <si>
    <t>1038.6 (+- 761.77)</t>
  </si>
  <si>
    <t>7.68 (+- 4.79)</t>
  </si>
  <si>
    <t>7.71 (+- 4.85)</t>
  </si>
  <si>
    <t>7.69 (+- 4.84)</t>
  </si>
  <si>
    <t>0.052 (+- 1.091)</t>
  </si>
  <si>
    <t>1267.2 (+- 819.54)</t>
  </si>
  <si>
    <t>1082.1 (+- 791.67)</t>
  </si>
  <si>
    <t>8.05 (+- 5.17)</t>
  </si>
  <si>
    <t>8.08 (+- 5.20)</t>
  </si>
  <si>
    <t>8.02 (+- 5.10)</t>
  </si>
  <si>
    <t>-1.258 (+- 2.505)</t>
  </si>
  <si>
    <t>2107.5 (+- 896.57)</t>
  </si>
  <si>
    <t>1819.9 (+- 839.33)</t>
  </si>
  <si>
    <t>13.7 (+- 5.96)</t>
  </si>
  <si>
    <t>14.3 (+- 6.18)</t>
  </si>
  <si>
    <t>13.7 (+- 5.06)</t>
  </si>
  <si>
    <t>-1.148 (+- 1.883)</t>
  </si>
  <si>
    <t>2100.5 (+- 865.46)</t>
  </si>
  <si>
    <t>1810.5 (+- 778.17)</t>
  </si>
  <si>
    <t>13.5 (+- 5.05)</t>
  </si>
  <si>
    <t>14.2 (+- 5.21)</t>
  </si>
  <si>
    <t>13.6 (+- 4.48)</t>
  </si>
  <si>
    <t>-1.208 (+- 2.357)</t>
  </si>
  <si>
    <t>2102.3 (+- 913.05)</t>
  </si>
  <si>
    <t>1821.5 (+- 844.71)</t>
  </si>
  <si>
    <t>13.6 (+- 5.83)</t>
  </si>
  <si>
    <t>14.2 (+- 6.00)</t>
  </si>
  <si>
    <t>13.7 (+- 5.03)</t>
  </si>
  <si>
    <t>-1.379 (+- 2.286)</t>
  </si>
  <si>
    <t>2158.2 (+- 861.28)</t>
  </si>
  <si>
    <t>1824.0 (+- 804.96)</t>
  </si>
  <si>
    <t>13.7 (+- 5.59)</t>
  </si>
  <si>
    <t>14.6 (+- 5.79)</t>
  </si>
  <si>
    <t>13.7 (+- 4.81)</t>
  </si>
  <si>
    <t>-1.630 (+- 2.823)</t>
  </si>
  <si>
    <t>2219.7 (+- 830.03)</t>
  </si>
  <si>
    <t>1848.9 (+- 823.55)</t>
  </si>
  <si>
    <t>14.0 (+- 6.24)</t>
  </si>
  <si>
    <t>15.1 (+- 6.47)</t>
  </si>
  <si>
    <t>13.9 (+- 5.14)</t>
  </si>
  <si>
    <t>0.631 (+- 0.342)</t>
  </si>
  <si>
    <t>909.54 (+- 662.46)</t>
  </si>
  <si>
    <t>800.30 (+- 654.21)</t>
  </si>
  <si>
    <t>5.74 (+- 3.63)</t>
  </si>
  <si>
    <t>5.79 (+- 3.67)</t>
  </si>
  <si>
    <t>5.82 (+- 3.86)</t>
  </si>
  <si>
    <t>0.635 (+- 0.446)</t>
  </si>
  <si>
    <t>851.55 (+- 694.01)</t>
  </si>
  <si>
    <t>736.10 (+- 656.25)</t>
  </si>
  <si>
    <t>5.28 (+- 3.77)</t>
  </si>
  <si>
    <t>5.36 (+- 3.94)</t>
  </si>
  <si>
    <t>5.37 (+- 4.10)</t>
  </si>
  <si>
    <t>-1.251 (+- 1.873)</t>
  </si>
  <si>
    <t>2128.9 (+- 800.70)</t>
  </si>
  <si>
    <t>1798.0 (+- 745.11)</t>
  </si>
  <si>
    <t>13.5 (+- 4.94)</t>
  </si>
  <si>
    <t>14.4 (+- 5.10)</t>
  </si>
  <si>
    <t>13.5 (+- 4.35)</t>
  </si>
  <si>
    <t>0.580 (+- 0.189)</t>
  </si>
  <si>
    <t>0.571 (+- 0.211)</t>
  </si>
  <si>
    <t>0.572 (+- 0.221)</t>
  </si>
  <si>
    <t>0.503 (+- 0.237)</t>
  </si>
  <si>
    <t>0.476 (+- 0.323)</t>
  </si>
  <si>
    <t>0.421 (+- 0.322)</t>
  </si>
  <si>
    <t>0.478 (+- 0.342)</t>
  </si>
  <si>
    <t>0.377 (+- 0.320)</t>
  </si>
  <si>
    <t>0.320 (+- 0.403)</t>
  </si>
  <si>
    <t>0.381 (+- 0.408)</t>
  </si>
  <si>
    <t>-0.045 (+- 0.958)</t>
  </si>
  <si>
    <t>-0.047 (+- 0.968)</t>
  </si>
  <si>
    <t>-0.049 (+- 0.955)</t>
  </si>
  <si>
    <t>-0.479 (+- 0.626)</t>
  </si>
  <si>
    <t>-0.489 (+- 0.626)</t>
  </si>
  <si>
    <t>-0.459 (+- 0.637)</t>
  </si>
  <si>
    <t>-0.675 (+- 0.614)</t>
  </si>
  <si>
    <t>-0.855 (+- 0.691)</t>
  </si>
  <si>
    <t>0.588 (+- 0.211)</t>
  </si>
  <si>
    <t>0.386 (+- 0.349)</t>
  </si>
  <si>
    <t>-0.527 (+- 0.563)</t>
  </si>
  <si>
    <t>-0.2344 (+- 1.3711)</t>
  </si>
  <si>
    <t>4679.6981 (+- 2580.7679)</t>
  </si>
  <si>
    <t>3990.4536 (+- 2291.5565)</t>
  </si>
  <si>
    <t>6.5670 (+- 4.1932)</t>
  </si>
  <si>
    <t>6.6532 (+- 4.2786)</t>
  </si>
  <si>
    <t>6.3936 (+- 3.9606)</t>
  </si>
  <si>
    <t>0.640 (+- 0.207)</t>
  </si>
  <si>
    <t>4670.2 (+- 1438.1)</t>
  </si>
  <si>
    <t>3707.5 (+- 1221.5)</t>
  </si>
  <si>
    <t>5.91 (+- 1.87)</t>
  </si>
  <si>
    <t>6.09 (+- 1.93)</t>
  </si>
  <si>
    <t>6.00 (+- 1.84)</t>
  </si>
  <si>
    <t>0.695 (+- 0.150)</t>
  </si>
  <si>
    <t>4305.8 (+- 1015.6)</t>
  </si>
  <si>
    <t>3493.1 (+- 1016.2)</t>
  </si>
  <si>
    <t>5.59 (+- 1.62)</t>
  </si>
  <si>
    <t>5.66 (+- 1.65)</t>
  </si>
  <si>
    <t>5.73 (+- 1.76)</t>
  </si>
  <si>
    <t>0.783 (+- 0.246)</t>
  </si>
  <si>
    <t>0.787 (+- 0.264)</t>
  </si>
  <si>
    <t>0.830 (+- 0.214)</t>
  </si>
  <si>
    <t>0.815 (+- 0.190)</t>
  </si>
  <si>
    <t>0.823 (+- 0.210)</t>
  </si>
  <si>
    <t>0.826 (+- 0.178)</t>
  </si>
  <si>
    <t>0.824 (+- 0.246)</t>
  </si>
  <si>
    <t>0.857 (+- 0.170)</t>
  </si>
  <si>
    <t>0.824 (+- 0.204)</t>
  </si>
  <si>
    <t>0.822 (+- 0.226)</t>
  </si>
  <si>
    <t>0.849 (+- 0.197)</t>
  </si>
  <si>
    <t>0.688 (+- 0.150)</t>
  </si>
  <si>
    <t>0.817 (+- 0.243)</t>
  </si>
  <si>
    <t>0.849 (+- 0.178)</t>
  </si>
  <si>
    <t>0.836 (+- 0.176)</t>
  </si>
  <si>
    <t>0.838 (+- 0.174)</t>
  </si>
  <si>
    <t>0.827 (+- 0.225)</t>
  </si>
  <si>
    <t>0.851 (+- 0.193)</t>
  </si>
  <si>
    <t>0.745 (+- 0.403)</t>
  </si>
  <si>
    <t>0.861 (+- 0.213)</t>
  </si>
  <si>
    <t>0.820 (+- 0.247)</t>
  </si>
  <si>
    <t>0.832 (+- 0.187)</t>
  </si>
  <si>
    <t>0.848 (+- 0.192)</t>
  </si>
  <si>
    <t>0.646 (+- 0.406)</t>
  </si>
  <si>
    <t>0.612 (+- 0.441)</t>
  </si>
  <si>
    <t>0.679 (+- 0.478)</t>
  </si>
  <si>
    <t>0.608 (+- 0.519)</t>
  </si>
  <si>
    <t>0.709 (+- 0.444)</t>
  </si>
  <si>
    <t>0.635 (+- 0.458)</t>
  </si>
  <si>
    <t>0.552 (+- 0.763)</t>
  </si>
  <si>
    <t>0.580 (+- 0.492)</t>
  </si>
  <si>
    <t>0.701 (+- 0.468)</t>
  </si>
  <si>
    <t>0.583 (+- 0.772)</t>
  </si>
  <si>
    <t>0.587 (+- 0.696)</t>
  </si>
  <si>
    <t>-0.340 (+- 1.607)</t>
  </si>
  <si>
    <t>0.633 (+- 0.521)</t>
  </si>
  <si>
    <t>0.613 (+- 0.572)</t>
  </si>
  <si>
    <t>0.658 (+- 0.446)</t>
  </si>
  <si>
    <t>0.657 (+- 0.429)</t>
  </si>
  <si>
    <t>0.618 (+- 0.574)</t>
  </si>
  <si>
    <t>0.559 (+- 0.742)</t>
  </si>
  <si>
    <t>0.434 (+- 0.939)</t>
  </si>
  <si>
    <t>0.634 (+- 0.525)</t>
  </si>
  <si>
    <t>0.609 (+- 0.634)</t>
  </si>
  <si>
    <t>0.630 (+- 0.476)</t>
  </si>
  <si>
    <t>-0.234 (+- 1.371)</t>
  </si>
  <si>
    <t>-0.993 (+- 3.421)</t>
  </si>
  <si>
    <t>4679.7 (+- 2580.8)</t>
  </si>
  <si>
    <t>3990.5 (+- 2291.6)</t>
  </si>
  <si>
    <t>6.57 (+- 4.19)</t>
  </si>
  <si>
    <t>6.65 (+- 4.28)</t>
  </si>
  <si>
    <t>6.39 (+- 3.96)</t>
  </si>
  <si>
    <t>5838.5 (+- 4906.5)</t>
  </si>
  <si>
    <t>4767.9 (+- 3882.2)</t>
  </si>
  <si>
    <t>7.56 (+- 6.15)</t>
  </si>
  <si>
    <t>7.75 (+- 6.85)</t>
  </si>
  <si>
    <t>7.16 (+- 5.23)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</si>
</sst>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167" fontId="2" fillId="0" borderId="0" xfId="0" quotePrefix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2" fontId="0" fillId="0" borderId="0" xfId="0" applyNumberFormat="1" applyAlignment="1"/>
    <xf numFmtId="2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Font="1"/>
    <xf numFmtId="167" fontId="0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7" fontId="1" fillId="0" borderId="0" xfId="1" applyNumberFormat="1" applyFont="1" applyAlignment="1">
      <alignment horizontal="right"/>
    </xf>
    <xf numFmtId="166" fontId="2" fillId="0" borderId="0" xfId="0" applyNumberFormat="1" applyFont="1"/>
    <xf numFmtId="2" fontId="2" fillId="0" borderId="0" xfId="0" applyNumberFormat="1" applyFont="1"/>
    <xf numFmtId="167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1B6-8E35-A99FAC45AB4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1B6-8E35-A99FAC45AB4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1B6-8E35-A99FAC45AB4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1B6-8E35-A99FAC45AB4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1B6-8E35-A99FAC45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189-A9E4-B0D10F915CB5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189-A9E4-B0D10F915CB5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189-A9E4-B0D10F915CB5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189-A9E4-B0D10F915CB5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5-4189-A9E4-B0D10F91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E33-8B4D-7749E5067DB3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3-4E33-8B4D-7749E5067DB3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3-4E33-8B4D-7749E5067DB3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3-4E33-8B4D-7749E5067DB3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3-4E33-8B4D-7749E506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0C0-A89B-B8FC1C385E02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0C0-A89B-B8FC1C385E02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0C0-A89B-B8FC1C385E02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0C0-A89B-B8FC1C385E02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0C0-A89B-B8FC1C38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5AB-BB84-0A12231E0AAE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5AB-BB84-0A12231E0AAE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5AB-BB84-0A12231E0AAE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5AB-BB84-0A12231E0AAE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5AB-BB84-0A12231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 - 2019'!$G$4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- 2019'!$G$5:$G$13</c:f>
              <c:numCache>
                <c:formatCode>0.0</c:formatCode>
                <c:ptCount val="9"/>
                <c:pt idx="2">
                  <c:v>2998.8977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71B-8B2F-293903FFA473}"/>
            </c:ext>
          </c:extLst>
        </c:ser>
        <c:ser>
          <c:idx val="2"/>
          <c:order val="1"/>
          <c:tx>
            <c:strRef>
              <c:f>'Decomposition tests - 2019'!$H$4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- 2019'!$H$5:$H$13</c:f>
              <c:numCache>
                <c:formatCode>0.0</c:formatCode>
                <c:ptCount val="9"/>
                <c:pt idx="1">
                  <c:v>2916.1487000000002</c:v>
                </c:pt>
                <c:pt idx="2">
                  <c:v>3022.0349999999999</c:v>
                </c:pt>
                <c:pt idx="3">
                  <c:v>3021.7800999999999</c:v>
                </c:pt>
                <c:pt idx="4">
                  <c:v>3005.2494000000002</c:v>
                </c:pt>
                <c:pt idx="5">
                  <c:v>3006.433</c:v>
                </c:pt>
                <c:pt idx="6">
                  <c:v>3037.6460000000002</c:v>
                </c:pt>
                <c:pt idx="7">
                  <c:v>3031.5997000000002</c:v>
                </c:pt>
                <c:pt idx="8">
                  <c:v>3018.8796000000002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1-471B-8B2F-293903FFA473}"/>
            </c:ext>
          </c:extLst>
        </c:ser>
        <c:ser>
          <c:idx val="3"/>
          <c:order val="2"/>
          <c:tx>
            <c:strRef>
              <c:f>'Decomposition tests - 2019'!$I$4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- 2019'!$I$5:$I$13</c:f>
              <c:numCache>
                <c:formatCode>0.0</c:formatCode>
                <c:ptCount val="9"/>
                <c:pt idx="0">
                  <c:v>3029.1377000000002</c:v>
                </c:pt>
                <c:pt idx="1">
                  <c:v>3233.2348000000002</c:v>
                </c:pt>
                <c:pt idx="2">
                  <c:v>3252.2988</c:v>
                </c:pt>
                <c:pt idx="3">
                  <c:v>3328.0574000000001</c:v>
                </c:pt>
                <c:pt idx="4">
                  <c:v>3538.8685</c:v>
                </c:pt>
                <c:pt idx="5">
                  <c:v>3593.2633000000001</c:v>
                </c:pt>
                <c:pt idx="6">
                  <c:v>3455.0556999999999</c:v>
                </c:pt>
                <c:pt idx="7">
                  <c:v>3486.6414</c:v>
                </c:pt>
                <c:pt idx="8">
                  <c:v>3519.7595000000001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1-471B-8B2F-293903FFA473}"/>
            </c:ext>
          </c:extLst>
        </c:ser>
        <c:ser>
          <c:idx val="4"/>
          <c:order val="3"/>
          <c:tx>
            <c:strRef>
              <c:f>'Decomposition tests - 2019'!$J$4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- 2019'!$J$5:$J$13</c:f>
              <c:numCache>
                <c:formatCode>0.0</c:formatCode>
                <c:ptCount val="9"/>
                <c:pt idx="0">
                  <c:v>3007.9765000000002</c:v>
                </c:pt>
                <c:pt idx="1">
                  <c:v>2975.0403999999999</c:v>
                </c:pt>
                <c:pt idx="2">
                  <c:v>3139.1694000000002</c:v>
                </c:pt>
                <c:pt idx="3">
                  <c:v>3117.6486</c:v>
                </c:pt>
                <c:pt idx="4">
                  <c:v>3106.4117999999999</c:v>
                </c:pt>
                <c:pt idx="5">
                  <c:v>2933.7282</c:v>
                </c:pt>
                <c:pt idx="6">
                  <c:v>3002.6997999999999</c:v>
                </c:pt>
                <c:pt idx="7">
                  <c:v>2971.3015999999998</c:v>
                </c:pt>
                <c:pt idx="8">
                  <c:v>2976.5189999999998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1-471B-8B2F-293903FFA473}"/>
            </c:ext>
          </c:extLst>
        </c:ser>
        <c:ser>
          <c:idx val="0"/>
          <c:order val="4"/>
          <c:tx>
            <c:strRef>
              <c:f>'Decomposition tests - 2019'!$K$4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- 2019'!$K$5:$K$13</c:f>
              <c:numCache>
                <c:formatCode>0.0</c:formatCode>
                <c:ptCount val="9"/>
                <c:pt idx="0">
                  <c:v>2961.8478</c:v>
                </c:pt>
                <c:pt idx="1">
                  <c:v>3156.7096999999999</c:v>
                </c:pt>
                <c:pt idx="2">
                  <c:v>3236.1898000000001</c:v>
                </c:pt>
                <c:pt idx="3">
                  <c:v>3319.3375999999998</c:v>
                </c:pt>
                <c:pt idx="4">
                  <c:v>3216.8326999999999</c:v>
                </c:pt>
                <c:pt idx="5">
                  <c:v>3413.4629</c:v>
                </c:pt>
                <c:pt idx="6">
                  <c:v>3378.7970999999998</c:v>
                </c:pt>
                <c:pt idx="7">
                  <c:v>3356.1219999999998</c:v>
                </c:pt>
                <c:pt idx="8">
                  <c:v>3356.9883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E-49C2-BBC7-04E974A7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- 2019'!$G$18:$G$26</c:f>
              <c:numCache>
                <c:formatCode>0.0</c:formatCode>
                <c:ptCount val="9"/>
                <c:pt idx="2">
                  <c:v>2918.8231999999998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2-489D-943F-90AF5A0683FC}"/>
            </c:ext>
          </c:extLst>
        </c:ser>
        <c:ser>
          <c:idx val="1"/>
          <c:order val="1"/>
          <c:tx>
            <c:strRef>
              <c:f>'Decomposition tests - 2019'!$H$17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- 2019'!$H$18:$H$26</c:f>
              <c:numCache>
                <c:formatCode>0.0</c:formatCode>
                <c:ptCount val="9"/>
                <c:pt idx="1">
                  <c:v>2854.569</c:v>
                </c:pt>
                <c:pt idx="2">
                  <c:v>3023.962</c:v>
                </c:pt>
                <c:pt idx="3">
                  <c:v>2949.8917000000001</c:v>
                </c:pt>
                <c:pt idx="4">
                  <c:v>2978.7330000000002</c:v>
                </c:pt>
                <c:pt idx="5">
                  <c:v>2950.8757000000001</c:v>
                </c:pt>
                <c:pt idx="6">
                  <c:v>3099.6822000000002</c:v>
                </c:pt>
                <c:pt idx="7">
                  <c:v>3112.5025999999998</c:v>
                </c:pt>
                <c:pt idx="8">
                  <c:v>2162.8265000000001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2-489D-943F-90AF5A0683FC}"/>
            </c:ext>
          </c:extLst>
        </c:ser>
        <c:ser>
          <c:idx val="2"/>
          <c:order val="2"/>
          <c:tx>
            <c:strRef>
              <c:f>'Decomposition tests - 2019'!$I$17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- 2019'!$I$18:$I$26</c:f>
              <c:numCache>
                <c:formatCode>0.0</c:formatCode>
                <c:ptCount val="9"/>
                <c:pt idx="0">
                  <c:v>2892.3793999999998</c:v>
                </c:pt>
                <c:pt idx="1">
                  <c:v>2938.9209000000001</c:v>
                </c:pt>
                <c:pt idx="2">
                  <c:v>3298.4965000000002</c:v>
                </c:pt>
                <c:pt idx="3">
                  <c:v>3690.99</c:v>
                </c:pt>
                <c:pt idx="4">
                  <c:v>3999.9092999999998</c:v>
                </c:pt>
                <c:pt idx="5">
                  <c:v>3920.8984999999998</c:v>
                </c:pt>
                <c:pt idx="6">
                  <c:v>3665.9522000000002</c:v>
                </c:pt>
                <c:pt idx="7">
                  <c:v>3679.3458999999998</c:v>
                </c:pt>
                <c:pt idx="8">
                  <c:v>3690.8130999999998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2-489D-943F-90AF5A0683FC}"/>
            </c:ext>
          </c:extLst>
        </c:ser>
        <c:ser>
          <c:idx val="3"/>
          <c:order val="3"/>
          <c:tx>
            <c:strRef>
              <c:f>'Decomposition tests - 2019'!$J$17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- 2019'!$J$18:$J$26</c:f>
              <c:numCache>
                <c:formatCode>0.0</c:formatCode>
                <c:ptCount val="9"/>
                <c:pt idx="0">
                  <c:v>2930.2069000000001</c:v>
                </c:pt>
                <c:pt idx="1">
                  <c:v>2967.0592999999999</c:v>
                </c:pt>
                <c:pt idx="2">
                  <c:v>2962.7022999999999</c:v>
                </c:pt>
                <c:pt idx="3">
                  <c:v>3036.1154999999999</c:v>
                </c:pt>
                <c:pt idx="4">
                  <c:v>2881.9553999999998</c:v>
                </c:pt>
                <c:pt idx="5">
                  <c:v>2970.5527999999999</c:v>
                </c:pt>
                <c:pt idx="6">
                  <c:v>2991.4625000000001</c:v>
                </c:pt>
                <c:pt idx="7">
                  <c:v>2883.4358999999999</c:v>
                </c:pt>
                <c:pt idx="8">
                  <c:v>2903.4171000000001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2-489D-943F-90AF5A0683FC}"/>
            </c:ext>
          </c:extLst>
        </c:ser>
        <c:ser>
          <c:idx val="4"/>
          <c:order val="4"/>
          <c:tx>
            <c:strRef>
              <c:f>'Decomposition tests - 2019'!$K$17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- 2019'!$K$18:$K$26</c:f>
              <c:numCache>
                <c:formatCode>0.0</c:formatCode>
                <c:ptCount val="9"/>
                <c:pt idx="0">
                  <c:v>2968.8368</c:v>
                </c:pt>
                <c:pt idx="1">
                  <c:v>2972.6895</c:v>
                </c:pt>
                <c:pt idx="2">
                  <c:v>3377.3800999999999</c:v>
                </c:pt>
                <c:pt idx="3">
                  <c:v>3618.0066999999999</c:v>
                </c:pt>
                <c:pt idx="4">
                  <c:v>3632.2928999999999</c:v>
                </c:pt>
                <c:pt idx="5">
                  <c:v>3546.5821999999998</c:v>
                </c:pt>
                <c:pt idx="6">
                  <c:v>3545.9722000000002</c:v>
                </c:pt>
                <c:pt idx="7">
                  <c:v>3560.6932000000002</c:v>
                </c:pt>
                <c:pt idx="8">
                  <c:v>3554.5709000000002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2-489D-943F-90AF5A06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4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- 2019'!$G$44:$G$52</c:f>
              <c:numCache>
                <c:formatCode>0.0</c:formatCode>
                <c:ptCount val="9"/>
                <c:pt idx="3">
                  <c:v>5280.4309999999996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797-89B9-3936A96553BF}"/>
            </c:ext>
          </c:extLst>
        </c:ser>
        <c:ser>
          <c:idx val="1"/>
          <c:order val="1"/>
          <c:tx>
            <c:strRef>
              <c:f>'Decomposition tests - 2019'!$H$43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- 2019'!$H$44:$H$52</c:f>
              <c:numCache>
                <c:formatCode>0.0</c:formatCode>
                <c:ptCount val="9"/>
                <c:pt idx="1">
                  <c:v>5123.6818000000003</c:v>
                </c:pt>
                <c:pt idx="2">
                  <c:v>4801.7353000000003</c:v>
                </c:pt>
                <c:pt idx="3">
                  <c:v>4821.4952999999996</c:v>
                </c:pt>
                <c:pt idx="4">
                  <c:v>4684.1733999999997</c:v>
                </c:pt>
                <c:pt idx="5">
                  <c:v>4798.7318999999998</c:v>
                </c:pt>
                <c:pt idx="6">
                  <c:v>4934.8059000000003</c:v>
                </c:pt>
                <c:pt idx="7">
                  <c:v>5166.6737000000003</c:v>
                </c:pt>
                <c:pt idx="8">
                  <c:v>4894.1741000000002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3-4797-89B9-3936A96553BF}"/>
            </c:ext>
          </c:extLst>
        </c:ser>
        <c:ser>
          <c:idx val="2"/>
          <c:order val="2"/>
          <c:tx>
            <c:strRef>
              <c:f>'Decomposition tests - 2019'!$I$43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- 2019'!$I$44:$I$52</c:f>
              <c:numCache>
                <c:formatCode>0.0</c:formatCode>
                <c:ptCount val="9"/>
                <c:pt idx="0">
                  <c:v>4368.8666999999996</c:v>
                </c:pt>
                <c:pt idx="1">
                  <c:v>4777.585</c:v>
                </c:pt>
                <c:pt idx="2">
                  <c:v>5113.7151999999996</c:v>
                </c:pt>
                <c:pt idx="3">
                  <c:v>5612.4866000000002</c:v>
                </c:pt>
                <c:pt idx="4">
                  <c:v>5591.9276</c:v>
                </c:pt>
                <c:pt idx="5">
                  <c:v>5828.7683999999999</c:v>
                </c:pt>
                <c:pt idx="6">
                  <c:v>5925.7739000000001</c:v>
                </c:pt>
                <c:pt idx="7">
                  <c:v>6087.1574000000001</c:v>
                </c:pt>
                <c:pt idx="8">
                  <c:v>6120.5816000000004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3-4797-89B9-3936A96553BF}"/>
            </c:ext>
          </c:extLst>
        </c:ser>
        <c:ser>
          <c:idx val="3"/>
          <c:order val="3"/>
          <c:tx>
            <c:strRef>
              <c:f>'Decomposition tests - 2019'!$J$43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- 2019'!$J$44:$J$52</c:f>
              <c:numCache>
                <c:formatCode>0.0</c:formatCode>
                <c:ptCount val="9"/>
                <c:pt idx="0">
                  <c:v>4469.2611999999999</c:v>
                </c:pt>
                <c:pt idx="1">
                  <c:v>4476.1656999999996</c:v>
                </c:pt>
                <c:pt idx="2">
                  <c:v>5217.1566999999995</c:v>
                </c:pt>
                <c:pt idx="3">
                  <c:v>5138.7891</c:v>
                </c:pt>
                <c:pt idx="4">
                  <c:v>5704.6785</c:v>
                </c:pt>
                <c:pt idx="5">
                  <c:v>5881.2826999999997</c:v>
                </c:pt>
                <c:pt idx="6">
                  <c:v>6452.8892999999998</c:v>
                </c:pt>
                <c:pt idx="7">
                  <c:v>6485.1023999999998</c:v>
                </c:pt>
                <c:pt idx="8">
                  <c:v>6513.3662000000004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3-4797-89B9-3936A96553BF}"/>
            </c:ext>
          </c:extLst>
        </c:ser>
        <c:ser>
          <c:idx val="4"/>
          <c:order val="4"/>
          <c:tx>
            <c:strRef>
              <c:f>'Decomposition tests - 2019'!$K$43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- 2019'!$K$44:$K$52</c:f>
              <c:numCache>
                <c:formatCode>0.0</c:formatCode>
                <c:ptCount val="9"/>
                <c:pt idx="0">
                  <c:v>4374.6346999999996</c:v>
                </c:pt>
                <c:pt idx="1">
                  <c:v>4751.2615999999998</c:v>
                </c:pt>
                <c:pt idx="2">
                  <c:v>5154.7103999999999</c:v>
                </c:pt>
                <c:pt idx="3">
                  <c:v>5654.3379999999997</c:v>
                </c:pt>
                <c:pt idx="4">
                  <c:v>6134.7632000000003</c:v>
                </c:pt>
                <c:pt idx="5">
                  <c:v>6540.5905000000002</c:v>
                </c:pt>
                <c:pt idx="6">
                  <c:v>6526.3330999999998</c:v>
                </c:pt>
                <c:pt idx="7">
                  <c:v>6613.8858</c:v>
                </c:pt>
                <c:pt idx="8">
                  <c:v>6633.0402999999997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3-4797-89B9-3936A965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700"/>
          <c:min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 - 2019'!$G$4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- 2019'!$G$5:$G$13</c:f>
              <c:numCache>
                <c:formatCode>0.0</c:formatCode>
                <c:ptCount val="9"/>
                <c:pt idx="2">
                  <c:v>2998.8977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2-49C2-84E1-55E325FDE129}"/>
            </c:ext>
          </c:extLst>
        </c:ser>
        <c:ser>
          <c:idx val="2"/>
          <c:order val="1"/>
          <c:tx>
            <c:strRef>
              <c:f>'Decomposition tests - 2019'!$H$4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- 2019'!$H$5:$H$13</c:f>
              <c:numCache>
                <c:formatCode>0.0</c:formatCode>
                <c:ptCount val="9"/>
                <c:pt idx="1">
                  <c:v>2916.1487000000002</c:v>
                </c:pt>
                <c:pt idx="2">
                  <c:v>3022.0349999999999</c:v>
                </c:pt>
                <c:pt idx="3">
                  <c:v>3021.7800999999999</c:v>
                </c:pt>
                <c:pt idx="4">
                  <c:v>3005.2494000000002</c:v>
                </c:pt>
                <c:pt idx="5">
                  <c:v>3006.433</c:v>
                </c:pt>
                <c:pt idx="6">
                  <c:v>3037.6460000000002</c:v>
                </c:pt>
                <c:pt idx="7">
                  <c:v>3031.5997000000002</c:v>
                </c:pt>
                <c:pt idx="8">
                  <c:v>3018.8796000000002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2-49C2-84E1-55E325FDE129}"/>
            </c:ext>
          </c:extLst>
        </c:ser>
        <c:ser>
          <c:idx val="3"/>
          <c:order val="2"/>
          <c:tx>
            <c:strRef>
              <c:f>'Decomposition tests - 2019'!$I$4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- 2019'!$I$5:$I$13</c:f>
              <c:numCache>
                <c:formatCode>0.0</c:formatCode>
                <c:ptCount val="9"/>
                <c:pt idx="0">
                  <c:v>3029.1377000000002</c:v>
                </c:pt>
                <c:pt idx="1">
                  <c:v>3233.2348000000002</c:v>
                </c:pt>
                <c:pt idx="2">
                  <c:v>3252.2988</c:v>
                </c:pt>
                <c:pt idx="3">
                  <c:v>3328.0574000000001</c:v>
                </c:pt>
                <c:pt idx="4">
                  <c:v>3538.8685</c:v>
                </c:pt>
                <c:pt idx="5">
                  <c:v>3593.2633000000001</c:v>
                </c:pt>
                <c:pt idx="6">
                  <c:v>3455.0556999999999</c:v>
                </c:pt>
                <c:pt idx="7">
                  <c:v>3486.6414</c:v>
                </c:pt>
                <c:pt idx="8">
                  <c:v>3519.7595000000001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2-49C2-84E1-55E325FDE129}"/>
            </c:ext>
          </c:extLst>
        </c:ser>
        <c:ser>
          <c:idx val="4"/>
          <c:order val="3"/>
          <c:tx>
            <c:strRef>
              <c:f>'Decomposition tests - 2019'!$J$4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- 2019'!$J$5:$J$13</c:f>
              <c:numCache>
                <c:formatCode>0.0</c:formatCode>
                <c:ptCount val="9"/>
                <c:pt idx="0">
                  <c:v>3007.9765000000002</c:v>
                </c:pt>
                <c:pt idx="1">
                  <c:v>2975.0403999999999</c:v>
                </c:pt>
                <c:pt idx="2">
                  <c:v>3139.1694000000002</c:v>
                </c:pt>
                <c:pt idx="3">
                  <c:v>3117.6486</c:v>
                </c:pt>
                <c:pt idx="4">
                  <c:v>3106.4117999999999</c:v>
                </c:pt>
                <c:pt idx="5">
                  <c:v>2933.7282</c:v>
                </c:pt>
                <c:pt idx="6">
                  <c:v>3002.6997999999999</c:v>
                </c:pt>
                <c:pt idx="7">
                  <c:v>2971.3015999999998</c:v>
                </c:pt>
                <c:pt idx="8">
                  <c:v>2976.5189999999998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2-49C2-84E1-55E325FDE129}"/>
            </c:ext>
          </c:extLst>
        </c:ser>
        <c:ser>
          <c:idx val="0"/>
          <c:order val="4"/>
          <c:tx>
            <c:strRef>
              <c:f>'Decomposition tests - 2019'!$K$4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- 2019'!$K$5:$K$13</c:f>
              <c:numCache>
                <c:formatCode>0.0</c:formatCode>
                <c:ptCount val="9"/>
                <c:pt idx="0">
                  <c:v>2961.8478</c:v>
                </c:pt>
                <c:pt idx="1">
                  <c:v>3156.7096999999999</c:v>
                </c:pt>
                <c:pt idx="2">
                  <c:v>3236.1898000000001</c:v>
                </c:pt>
                <c:pt idx="3">
                  <c:v>3319.3375999999998</c:v>
                </c:pt>
                <c:pt idx="4">
                  <c:v>3216.8326999999999</c:v>
                </c:pt>
                <c:pt idx="5">
                  <c:v>3413.4629</c:v>
                </c:pt>
                <c:pt idx="6">
                  <c:v>3378.7970999999998</c:v>
                </c:pt>
                <c:pt idx="7">
                  <c:v>3356.1219999999998</c:v>
                </c:pt>
                <c:pt idx="8">
                  <c:v>3356.9883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2-49C2-84E1-55E325FD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- 2019'!$G$18:$G$26</c:f>
              <c:numCache>
                <c:formatCode>0.0</c:formatCode>
                <c:ptCount val="9"/>
                <c:pt idx="2">
                  <c:v>2918.8231999999998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2-463B-BB48-27734143F0DC}"/>
            </c:ext>
          </c:extLst>
        </c:ser>
        <c:ser>
          <c:idx val="1"/>
          <c:order val="1"/>
          <c:tx>
            <c:strRef>
              <c:f>'Decomposition tests - 2019'!$H$17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- 2019'!$H$18:$H$26</c:f>
              <c:numCache>
                <c:formatCode>0.0</c:formatCode>
                <c:ptCount val="9"/>
                <c:pt idx="1">
                  <c:v>2854.569</c:v>
                </c:pt>
                <c:pt idx="2">
                  <c:v>3023.962</c:v>
                </c:pt>
                <c:pt idx="3">
                  <c:v>2949.8917000000001</c:v>
                </c:pt>
                <c:pt idx="4">
                  <c:v>2978.7330000000002</c:v>
                </c:pt>
                <c:pt idx="5">
                  <c:v>2950.8757000000001</c:v>
                </c:pt>
                <c:pt idx="6">
                  <c:v>3099.6822000000002</c:v>
                </c:pt>
                <c:pt idx="7">
                  <c:v>3112.5025999999998</c:v>
                </c:pt>
                <c:pt idx="8">
                  <c:v>2162.8265000000001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2-463B-BB48-27734143F0DC}"/>
            </c:ext>
          </c:extLst>
        </c:ser>
        <c:ser>
          <c:idx val="2"/>
          <c:order val="2"/>
          <c:tx>
            <c:strRef>
              <c:f>'Decomposition tests - 2019'!$I$17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- 2019'!$I$18:$I$26</c:f>
              <c:numCache>
                <c:formatCode>0.0</c:formatCode>
                <c:ptCount val="9"/>
                <c:pt idx="0">
                  <c:v>2892.3793999999998</c:v>
                </c:pt>
                <c:pt idx="1">
                  <c:v>2938.9209000000001</c:v>
                </c:pt>
                <c:pt idx="2">
                  <c:v>3298.4965000000002</c:v>
                </c:pt>
                <c:pt idx="3">
                  <c:v>3690.99</c:v>
                </c:pt>
                <c:pt idx="4">
                  <c:v>3999.9092999999998</c:v>
                </c:pt>
                <c:pt idx="5">
                  <c:v>3920.8984999999998</c:v>
                </c:pt>
                <c:pt idx="6">
                  <c:v>3665.9522000000002</c:v>
                </c:pt>
                <c:pt idx="7">
                  <c:v>3679.3458999999998</c:v>
                </c:pt>
                <c:pt idx="8">
                  <c:v>3690.8130999999998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2-463B-BB48-27734143F0DC}"/>
            </c:ext>
          </c:extLst>
        </c:ser>
        <c:ser>
          <c:idx val="3"/>
          <c:order val="3"/>
          <c:tx>
            <c:strRef>
              <c:f>'Decomposition tests - 2019'!$J$17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- 2019'!$J$18:$J$26</c:f>
              <c:numCache>
                <c:formatCode>0.0</c:formatCode>
                <c:ptCount val="9"/>
                <c:pt idx="0">
                  <c:v>2930.2069000000001</c:v>
                </c:pt>
                <c:pt idx="1">
                  <c:v>2967.0592999999999</c:v>
                </c:pt>
                <c:pt idx="2">
                  <c:v>2962.7022999999999</c:v>
                </c:pt>
                <c:pt idx="3">
                  <c:v>3036.1154999999999</c:v>
                </c:pt>
                <c:pt idx="4">
                  <c:v>2881.9553999999998</c:v>
                </c:pt>
                <c:pt idx="5">
                  <c:v>2970.5527999999999</c:v>
                </c:pt>
                <c:pt idx="6">
                  <c:v>2991.4625000000001</c:v>
                </c:pt>
                <c:pt idx="7">
                  <c:v>2883.4358999999999</c:v>
                </c:pt>
                <c:pt idx="8">
                  <c:v>2903.4171000000001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2-463B-BB48-27734143F0DC}"/>
            </c:ext>
          </c:extLst>
        </c:ser>
        <c:ser>
          <c:idx val="4"/>
          <c:order val="4"/>
          <c:tx>
            <c:strRef>
              <c:f>'Decomposition tests - 2019'!$K$17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- 2019'!$K$18:$K$26</c:f>
              <c:numCache>
                <c:formatCode>0.0</c:formatCode>
                <c:ptCount val="9"/>
                <c:pt idx="0">
                  <c:v>2968.8368</c:v>
                </c:pt>
                <c:pt idx="1">
                  <c:v>2972.6895</c:v>
                </c:pt>
                <c:pt idx="2">
                  <c:v>3377.3800999999999</c:v>
                </c:pt>
                <c:pt idx="3">
                  <c:v>3618.0066999999999</c:v>
                </c:pt>
                <c:pt idx="4">
                  <c:v>3632.2928999999999</c:v>
                </c:pt>
                <c:pt idx="5">
                  <c:v>3546.5821999999998</c:v>
                </c:pt>
                <c:pt idx="6">
                  <c:v>3545.9722000000002</c:v>
                </c:pt>
                <c:pt idx="7">
                  <c:v>3560.6932000000002</c:v>
                </c:pt>
                <c:pt idx="8">
                  <c:v>3554.5709000000002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2-463B-BB48-27734143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4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- 2019'!$G$44:$G$52</c:f>
              <c:numCache>
                <c:formatCode>0.0</c:formatCode>
                <c:ptCount val="9"/>
                <c:pt idx="3">
                  <c:v>5280.4309999999996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5-4E7A-9C39-0D917319B608}"/>
            </c:ext>
          </c:extLst>
        </c:ser>
        <c:ser>
          <c:idx val="1"/>
          <c:order val="1"/>
          <c:tx>
            <c:strRef>
              <c:f>'Decomposition tests - 2019'!$H$43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- 2019'!$H$44:$H$52</c:f>
              <c:numCache>
                <c:formatCode>0.0</c:formatCode>
                <c:ptCount val="9"/>
                <c:pt idx="1">
                  <c:v>5123.6818000000003</c:v>
                </c:pt>
                <c:pt idx="2">
                  <c:v>4801.7353000000003</c:v>
                </c:pt>
                <c:pt idx="3">
                  <c:v>4821.4952999999996</c:v>
                </c:pt>
                <c:pt idx="4">
                  <c:v>4684.1733999999997</c:v>
                </c:pt>
                <c:pt idx="5">
                  <c:v>4798.7318999999998</c:v>
                </c:pt>
                <c:pt idx="6">
                  <c:v>4934.8059000000003</c:v>
                </c:pt>
                <c:pt idx="7">
                  <c:v>5166.6737000000003</c:v>
                </c:pt>
                <c:pt idx="8">
                  <c:v>4894.1741000000002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5-4E7A-9C39-0D917319B608}"/>
            </c:ext>
          </c:extLst>
        </c:ser>
        <c:ser>
          <c:idx val="2"/>
          <c:order val="2"/>
          <c:tx>
            <c:strRef>
              <c:f>'Decomposition tests - 2019'!$I$43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- 2019'!$I$44:$I$52</c:f>
              <c:numCache>
                <c:formatCode>0.0</c:formatCode>
                <c:ptCount val="9"/>
                <c:pt idx="0">
                  <c:v>4368.8666999999996</c:v>
                </c:pt>
                <c:pt idx="1">
                  <c:v>4777.585</c:v>
                </c:pt>
                <c:pt idx="2">
                  <c:v>5113.7151999999996</c:v>
                </c:pt>
                <c:pt idx="3">
                  <c:v>5612.4866000000002</c:v>
                </c:pt>
                <c:pt idx="4">
                  <c:v>5591.9276</c:v>
                </c:pt>
                <c:pt idx="5">
                  <c:v>5828.7683999999999</c:v>
                </c:pt>
                <c:pt idx="6">
                  <c:v>5925.7739000000001</c:v>
                </c:pt>
                <c:pt idx="7">
                  <c:v>6087.1574000000001</c:v>
                </c:pt>
                <c:pt idx="8">
                  <c:v>6120.5816000000004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5-4E7A-9C39-0D917319B608}"/>
            </c:ext>
          </c:extLst>
        </c:ser>
        <c:ser>
          <c:idx val="3"/>
          <c:order val="3"/>
          <c:tx>
            <c:strRef>
              <c:f>'Decomposition tests - 2019'!$J$43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- 2019'!$J$44:$J$52</c:f>
              <c:numCache>
                <c:formatCode>0.0</c:formatCode>
                <c:ptCount val="9"/>
                <c:pt idx="0">
                  <c:v>4469.2611999999999</c:v>
                </c:pt>
                <c:pt idx="1">
                  <c:v>4476.1656999999996</c:v>
                </c:pt>
                <c:pt idx="2">
                  <c:v>5217.1566999999995</c:v>
                </c:pt>
                <c:pt idx="3">
                  <c:v>5138.7891</c:v>
                </c:pt>
                <c:pt idx="4">
                  <c:v>5704.6785</c:v>
                </c:pt>
                <c:pt idx="5">
                  <c:v>5881.2826999999997</c:v>
                </c:pt>
                <c:pt idx="6">
                  <c:v>6452.8892999999998</c:v>
                </c:pt>
                <c:pt idx="7">
                  <c:v>6485.1023999999998</c:v>
                </c:pt>
                <c:pt idx="8">
                  <c:v>6513.3662000000004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5-4E7A-9C39-0D917319B608}"/>
            </c:ext>
          </c:extLst>
        </c:ser>
        <c:ser>
          <c:idx val="4"/>
          <c:order val="4"/>
          <c:tx>
            <c:strRef>
              <c:f>'Decomposition tests - 2019'!$K$43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- 2019'!$K$44:$K$52</c:f>
              <c:numCache>
                <c:formatCode>0.0</c:formatCode>
                <c:ptCount val="9"/>
                <c:pt idx="0">
                  <c:v>4374.6346999999996</c:v>
                </c:pt>
                <c:pt idx="1">
                  <c:v>4751.2615999999998</c:v>
                </c:pt>
                <c:pt idx="2">
                  <c:v>5154.7103999999999</c:v>
                </c:pt>
                <c:pt idx="3">
                  <c:v>5654.3379999999997</c:v>
                </c:pt>
                <c:pt idx="4">
                  <c:v>6134.7632000000003</c:v>
                </c:pt>
                <c:pt idx="5">
                  <c:v>6540.5905000000002</c:v>
                </c:pt>
                <c:pt idx="6">
                  <c:v>6526.3330999999998</c:v>
                </c:pt>
                <c:pt idx="7">
                  <c:v>6613.8858</c:v>
                </c:pt>
                <c:pt idx="8">
                  <c:v>6633.0402999999997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5-4E7A-9C39-0D917319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700"/>
          <c:min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1" Type="http://schemas.openxmlformats.org/officeDocument/2006/relationships/chart" Target="../charts/chart10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chart" Target="../charts/chart12.xml"/><Relationship Id="rId15" Type="http://schemas.openxmlformats.org/officeDocument/2006/relationships/image" Target="../media/image11.png"/><Relationship Id="rId10" Type="http://schemas.openxmlformats.org/officeDocument/2006/relationships/image" Target="../media/image6.svg"/><Relationship Id="rId4" Type="http://schemas.openxmlformats.org/officeDocument/2006/relationships/chart" Target="../charts/chart11.xml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180975</xdr:rowOff>
    </xdr:from>
    <xdr:to>
      <xdr:col>23</xdr:col>
      <xdr:colOff>285750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43</xdr:row>
      <xdr:rowOff>109537</xdr:rowOff>
    </xdr:from>
    <xdr:to>
      <xdr:col>23</xdr:col>
      <xdr:colOff>561974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52521-C101-4FF4-9379-BB46E286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53</xdr:row>
      <xdr:rowOff>85725</xdr:rowOff>
    </xdr:from>
    <xdr:to>
      <xdr:col>16</xdr:col>
      <xdr:colOff>85725</xdr:colOff>
      <xdr:row>75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8B17E-361F-4CE0-B7B6-0948DBDD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16249</xdr:colOff>
      <xdr:row>30</xdr:row>
      <xdr:rowOff>89648</xdr:rowOff>
    </xdr:from>
    <xdr:to>
      <xdr:col>23</xdr:col>
      <xdr:colOff>437029</xdr:colOff>
      <xdr:row>51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9786-7D59-4512-B2FB-AFE3CAE2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443471</xdr:colOff>
      <xdr:row>58</xdr:row>
      <xdr:rowOff>70876</xdr:rowOff>
    </xdr:from>
    <xdr:to>
      <xdr:col>23</xdr:col>
      <xdr:colOff>190500</xdr:colOff>
      <xdr:row>78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8777-7212-48ED-B60E-BA7B1D92D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162486</xdr:colOff>
      <xdr:row>58</xdr:row>
      <xdr:rowOff>88528</xdr:rowOff>
    </xdr:from>
    <xdr:to>
      <xdr:col>14</xdr:col>
      <xdr:colOff>152961</xdr:colOff>
      <xdr:row>78</xdr:row>
      <xdr:rowOff>164728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59F69-7CCA-4A6D-93EE-0FEA3DC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16249</xdr:colOff>
      <xdr:row>30</xdr:row>
      <xdr:rowOff>89648</xdr:rowOff>
    </xdr:from>
    <xdr:to>
      <xdr:col>23</xdr:col>
      <xdr:colOff>437029</xdr:colOff>
      <xdr:row>51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9B65-BB0C-4FD9-9FD8-AAF7EF74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443471</xdr:colOff>
      <xdr:row>58</xdr:row>
      <xdr:rowOff>70876</xdr:rowOff>
    </xdr:from>
    <xdr:to>
      <xdr:col>23</xdr:col>
      <xdr:colOff>190500</xdr:colOff>
      <xdr:row>78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2FB59-9504-4523-B65A-FDC05C3E8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162486</xdr:colOff>
      <xdr:row>58</xdr:row>
      <xdr:rowOff>88528</xdr:rowOff>
    </xdr:from>
    <xdr:to>
      <xdr:col>14</xdr:col>
      <xdr:colOff>152961</xdr:colOff>
      <xdr:row>78</xdr:row>
      <xdr:rowOff>164728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1C7B7-E17C-465C-B54A-E0600925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161924</xdr:rowOff>
    </xdr:from>
    <xdr:to>
      <xdr:col>19</xdr:col>
      <xdr:colOff>400050</xdr:colOff>
      <xdr:row>34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0ABF1-2FBC-45FA-8E6D-03396D0F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2</xdr:row>
      <xdr:rowOff>161925</xdr:rowOff>
    </xdr:from>
    <xdr:to>
      <xdr:col>19</xdr:col>
      <xdr:colOff>400050</xdr:colOff>
      <xdr:row>35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7FB2F8-6AF9-4173-8D71-F52552BB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190500</xdr:colOff>
      <xdr:row>106</xdr:row>
      <xdr:rowOff>38100</xdr:rowOff>
    </xdr:from>
    <xdr:to>
      <xdr:col>20</xdr:col>
      <xdr:colOff>333375</xdr:colOff>
      <xdr:row>138</xdr:row>
      <xdr:rowOff>95250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9517E074-07F9-4BE5-A73F-2A0D2BEC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57700" y="20231100"/>
          <a:ext cx="8067675" cy="61531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180975</xdr:rowOff>
    </xdr:from>
    <xdr:to>
      <xdr:col>19</xdr:col>
      <xdr:colOff>400050</xdr:colOff>
      <xdr:row>35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696FAF-894D-425D-A3C0-3E6C83B2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0</xdr:colOff>
      <xdr:row>71</xdr:row>
      <xdr:rowOff>38100</xdr:rowOff>
    </xdr:from>
    <xdr:to>
      <xdr:col>20</xdr:col>
      <xdr:colOff>171450</xdr:colOff>
      <xdr:row>103</xdr:row>
      <xdr:rowOff>85725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BF5914DD-3688-4CDC-B8F8-A7A91D15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67200" y="13563600"/>
          <a:ext cx="8096250" cy="6143625"/>
        </a:xfrm>
        <a:prstGeom prst="rect">
          <a:avLst/>
        </a:prstGeom>
      </xdr:spPr>
    </xdr:pic>
    <xdr:clientData/>
  </xdr:twoCellAnchor>
  <xdr:twoCellAnchor editAs="oneCell">
    <xdr:from>
      <xdr:col>21</xdr:col>
      <xdr:colOff>272143</xdr:colOff>
      <xdr:row>5</xdr:row>
      <xdr:rowOff>122464</xdr:rowOff>
    </xdr:from>
    <xdr:to>
      <xdr:col>30</xdr:col>
      <xdr:colOff>190500</xdr:colOff>
      <xdr:row>26</xdr:row>
      <xdr:rowOff>65314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3249DA36-18C3-49DC-B9D8-E5EDFAE6A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130893" y="1074964"/>
          <a:ext cx="5429250" cy="3943350"/>
        </a:xfrm>
        <a:prstGeom prst="rect">
          <a:avLst/>
        </a:prstGeom>
      </xdr:spPr>
    </xdr:pic>
    <xdr:clientData/>
  </xdr:twoCellAnchor>
  <xdr:twoCellAnchor editAs="oneCell">
    <xdr:from>
      <xdr:col>21</xdr:col>
      <xdr:colOff>204107</xdr:colOff>
      <xdr:row>28</xdr:row>
      <xdr:rowOff>176893</xdr:rowOff>
    </xdr:from>
    <xdr:to>
      <xdr:col>30</xdr:col>
      <xdr:colOff>122464</xdr:colOff>
      <xdr:row>49</xdr:row>
      <xdr:rowOff>100693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1A76C68-0796-40D7-ABCD-1E43931F3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062857" y="5510893"/>
          <a:ext cx="5429250" cy="3924300"/>
        </a:xfrm>
        <a:prstGeom prst="rect">
          <a:avLst/>
        </a:prstGeom>
      </xdr:spPr>
    </xdr:pic>
    <xdr:clientData/>
  </xdr:twoCellAnchor>
  <xdr:twoCellAnchor editAs="oneCell">
    <xdr:from>
      <xdr:col>21</xdr:col>
      <xdr:colOff>258536</xdr:colOff>
      <xdr:row>51</xdr:row>
      <xdr:rowOff>149678</xdr:rowOff>
    </xdr:from>
    <xdr:to>
      <xdr:col>30</xdr:col>
      <xdr:colOff>167368</xdr:colOff>
      <xdr:row>72</xdr:row>
      <xdr:rowOff>44903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1CD5419F-6757-4A26-8254-9D3D1A024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117286" y="9865178"/>
          <a:ext cx="5419725" cy="3895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5923-20BA-4943-8F44-FB76CE04C397}">
  <dimension ref="B3:R54"/>
  <sheetViews>
    <sheetView zoomScaleNormal="100" workbookViewId="0">
      <selection activeCell="C25" sqref="C25"/>
    </sheetView>
  </sheetViews>
  <sheetFormatPr defaultRowHeight="15" x14ac:dyDescent="0.25"/>
  <cols>
    <col min="2" max="2" width="9" bestFit="1" customWidth="1"/>
    <col min="3" max="3" width="9.85546875" bestFit="1" customWidth="1"/>
    <col min="4" max="4" width="5.28515625" bestFit="1" customWidth="1"/>
    <col min="5" max="5" width="16.28515625" bestFit="1" customWidth="1"/>
    <col min="6" max="7" width="22.5703125" bestFit="1" customWidth="1"/>
    <col min="8" max="10" width="16.28515625" bestFit="1" customWidth="1"/>
    <col min="11" max="12" width="11.42578125" bestFit="1" customWidth="1"/>
    <col min="13" max="13" width="14.7109375" bestFit="1" customWidth="1"/>
    <col min="16" max="17" width="15.85546875" bestFit="1" customWidth="1"/>
    <col min="18" max="18" width="6.140625" bestFit="1" customWidth="1"/>
  </cols>
  <sheetData>
    <row r="3" spans="2:15" ht="45" x14ac:dyDescent="0.25">
      <c r="B3" s="35" t="s">
        <v>1</v>
      </c>
      <c r="C3" s="35" t="s">
        <v>50</v>
      </c>
      <c r="D3" s="35" t="s">
        <v>385</v>
      </c>
      <c r="E3" s="36" t="s">
        <v>79</v>
      </c>
      <c r="F3" s="35" t="s">
        <v>201</v>
      </c>
      <c r="G3" s="35" t="s">
        <v>3</v>
      </c>
      <c r="H3" s="35" t="s">
        <v>4</v>
      </c>
      <c r="I3" s="35" t="s">
        <v>11</v>
      </c>
      <c r="J3" s="35" t="s">
        <v>12</v>
      </c>
      <c r="K3" s="35" t="s">
        <v>13</v>
      </c>
      <c r="L3" s="35" t="s">
        <v>52</v>
      </c>
      <c r="M3" s="36" t="s">
        <v>391</v>
      </c>
    </row>
    <row r="4" spans="2:15" s="33" customFormat="1" x14ac:dyDescent="0.25">
      <c r="B4" s="2" t="s">
        <v>62</v>
      </c>
      <c r="C4" s="2" t="s">
        <v>55</v>
      </c>
      <c r="D4" s="2">
        <v>1</v>
      </c>
      <c r="E4" s="2" t="s">
        <v>78</v>
      </c>
      <c r="F4" s="2" t="s">
        <v>573</v>
      </c>
      <c r="G4" s="2" t="s">
        <v>276</v>
      </c>
      <c r="H4" s="2" t="s">
        <v>277</v>
      </c>
      <c r="I4" s="2" t="s">
        <v>278</v>
      </c>
      <c r="J4" s="2" t="s">
        <v>279</v>
      </c>
      <c r="K4" s="2" t="s">
        <v>280</v>
      </c>
      <c r="L4" s="32">
        <f>23.335-3.39</f>
        <v>19.945</v>
      </c>
      <c r="M4" s="46">
        <v>0</v>
      </c>
    </row>
    <row r="5" spans="2:15" x14ac:dyDescent="0.25">
      <c r="B5" s="2" t="s">
        <v>62</v>
      </c>
      <c r="C5" s="2" t="s">
        <v>55</v>
      </c>
      <c r="D5" s="2">
        <v>1</v>
      </c>
      <c r="E5" s="2" t="s">
        <v>77</v>
      </c>
      <c r="F5" s="2" t="s">
        <v>574</v>
      </c>
      <c r="G5" s="2" t="s">
        <v>281</v>
      </c>
      <c r="H5" s="2" t="s">
        <v>282</v>
      </c>
      <c r="I5" s="2" t="s">
        <v>283</v>
      </c>
      <c r="J5" s="2" t="s">
        <v>284</v>
      </c>
      <c r="K5" s="2" t="s">
        <v>285</v>
      </c>
      <c r="L5" s="32">
        <f>128.78-45.28</f>
        <v>83.5</v>
      </c>
      <c r="M5" s="46">
        <v>26.635000000242144</v>
      </c>
      <c r="O5" t="s">
        <v>392</v>
      </c>
    </row>
    <row r="6" spans="2:15" x14ac:dyDescent="0.25">
      <c r="B6" s="2" t="s">
        <v>62</v>
      </c>
      <c r="C6" s="2" t="s">
        <v>54</v>
      </c>
      <c r="D6" s="2">
        <v>6</v>
      </c>
      <c r="E6" s="2" t="s">
        <v>78</v>
      </c>
      <c r="F6" s="2" t="s">
        <v>575</v>
      </c>
      <c r="G6" s="2" t="s">
        <v>257</v>
      </c>
      <c r="H6" s="2" t="s">
        <v>258</v>
      </c>
      <c r="I6" s="2" t="s">
        <v>124</v>
      </c>
      <c r="J6" s="3" t="s">
        <v>259</v>
      </c>
      <c r="K6" s="9" t="s">
        <v>260</v>
      </c>
      <c r="L6" s="32">
        <f>23.545-3.42</f>
        <v>20.125</v>
      </c>
      <c r="M6" s="46">
        <v>0</v>
      </c>
      <c r="O6">
        <f>SUM(M:M)</f>
        <v>517.37527777830837</v>
      </c>
    </row>
    <row r="7" spans="2:15" x14ac:dyDescent="0.25">
      <c r="B7" s="2" t="s">
        <v>62</v>
      </c>
      <c r="C7" s="2" t="s">
        <v>54</v>
      </c>
      <c r="D7" s="2">
        <v>6</v>
      </c>
      <c r="E7" s="2" t="s">
        <v>77</v>
      </c>
      <c r="F7" s="2" t="s">
        <v>576</v>
      </c>
      <c r="G7" s="2" t="s">
        <v>261</v>
      </c>
      <c r="H7" s="2" t="s">
        <v>262</v>
      </c>
      <c r="I7" s="2" t="s">
        <v>263</v>
      </c>
      <c r="J7" s="3" t="s">
        <v>264</v>
      </c>
      <c r="K7" s="9" t="s">
        <v>265</v>
      </c>
      <c r="L7" s="32">
        <f>644.626-197.45</f>
        <v>447.17599999999999</v>
      </c>
      <c r="M7" s="46">
        <v>69.265000000305008</v>
      </c>
    </row>
    <row r="8" spans="2:15" x14ac:dyDescent="0.25">
      <c r="B8" s="2" t="s">
        <v>62</v>
      </c>
      <c r="C8" s="2" t="s">
        <v>53</v>
      </c>
      <c r="D8" s="2">
        <v>1</v>
      </c>
      <c r="E8" s="2" t="s">
        <v>78</v>
      </c>
      <c r="F8" s="2" t="s">
        <v>577</v>
      </c>
      <c r="G8" s="2" t="s">
        <v>247</v>
      </c>
      <c r="H8" s="2" t="s">
        <v>248</v>
      </c>
      <c r="I8" s="2" t="s">
        <v>249</v>
      </c>
      <c r="J8" s="3" t="s">
        <v>250</v>
      </c>
      <c r="K8" s="9" t="s">
        <v>251</v>
      </c>
      <c r="L8" s="32">
        <f>16.512-1.19</f>
        <v>15.322000000000001</v>
      </c>
      <c r="M8" s="46">
        <v>0</v>
      </c>
    </row>
    <row r="9" spans="2:15" x14ac:dyDescent="0.25">
      <c r="B9" s="2" t="s">
        <v>62</v>
      </c>
      <c r="C9" s="2" t="s">
        <v>53</v>
      </c>
      <c r="D9" s="2">
        <v>1</v>
      </c>
      <c r="E9" s="2" t="s">
        <v>77</v>
      </c>
      <c r="F9" s="2" t="s">
        <v>578</v>
      </c>
      <c r="G9" s="2" t="s">
        <v>252</v>
      </c>
      <c r="H9" s="2" t="s">
        <v>253</v>
      </c>
      <c r="I9" s="2" t="s">
        <v>254</v>
      </c>
      <c r="J9" s="3" t="s">
        <v>255</v>
      </c>
      <c r="K9" s="9" t="s">
        <v>256</v>
      </c>
      <c r="L9" s="32">
        <f>2009.34-147.68</f>
        <v>1861.6599999999999</v>
      </c>
      <c r="M9" s="46">
        <v>105.48749999975553</v>
      </c>
    </row>
    <row r="10" spans="2:15" x14ac:dyDescent="0.25">
      <c r="B10" s="2" t="s">
        <v>62</v>
      </c>
      <c r="C10" s="2" t="s">
        <v>56</v>
      </c>
      <c r="D10" s="18">
        <v>2</v>
      </c>
      <c r="E10" s="2" t="s">
        <v>78</v>
      </c>
      <c r="F10" s="2" t="s">
        <v>579</v>
      </c>
      <c r="G10" s="2" t="s">
        <v>237</v>
      </c>
      <c r="H10" s="2" t="s">
        <v>238</v>
      </c>
      <c r="I10" s="2" t="s">
        <v>239</v>
      </c>
      <c r="J10" s="3" t="s">
        <v>240</v>
      </c>
      <c r="K10" s="9" t="s">
        <v>241</v>
      </c>
      <c r="L10" s="32">
        <f>14.807-1.19</f>
        <v>13.617000000000001</v>
      </c>
      <c r="M10" s="46">
        <v>0</v>
      </c>
    </row>
    <row r="11" spans="2:15" x14ac:dyDescent="0.25">
      <c r="B11" s="2" t="s">
        <v>62</v>
      </c>
      <c r="C11" s="2" t="s">
        <v>56</v>
      </c>
      <c r="D11" s="2">
        <v>2</v>
      </c>
      <c r="E11" s="2" t="s">
        <v>77</v>
      </c>
      <c r="F11" s="2" t="s">
        <v>580</v>
      </c>
      <c r="G11" s="2" t="s">
        <v>242</v>
      </c>
      <c r="H11" s="2" t="s">
        <v>243</v>
      </c>
      <c r="I11" s="2" t="s">
        <v>244</v>
      </c>
      <c r="J11" s="3" t="s">
        <v>245</v>
      </c>
      <c r="K11" s="9" t="s">
        <v>246</v>
      </c>
      <c r="L11" s="32">
        <f>577.804-235.91</f>
        <v>341.89400000000001</v>
      </c>
      <c r="M11" s="46">
        <v>22.311944444314577</v>
      </c>
    </row>
    <row r="12" spans="2:15" x14ac:dyDescent="0.25">
      <c r="B12" s="2" t="s">
        <v>62</v>
      </c>
      <c r="C12" s="2" t="s">
        <v>5</v>
      </c>
      <c r="D12" s="2" t="s">
        <v>386</v>
      </c>
      <c r="E12" s="2" t="s">
        <v>78</v>
      </c>
      <c r="F12" s="2" t="s">
        <v>581</v>
      </c>
      <c r="G12" s="2" t="s">
        <v>286</v>
      </c>
      <c r="H12" s="2" t="s">
        <v>287</v>
      </c>
      <c r="I12" s="2" t="s">
        <v>288</v>
      </c>
      <c r="J12" s="2" t="s">
        <v>289</v>
      </c>
      <c r="K12" s="2" t="s">
        <v>290</v>
      </c>
      <c r="L12" s="32">
        <f>12.188-0.66</f>
        <v>11.528</v>
      </c>
      <c r="M12" s="46">
        <v>0</v>
      </c>
    </row>
    <row r="13" spans="2:15" x14ac:dyDescent="0.25">
      <c r="B13" s="2" t="s">
        <v>62</v>
      </c>
      <c r="C13" s="2" t="s">
        <v>51</v>
      </c>
      <c r="D13" s="2" t="s">
        <v>386</v>
      </c>
      <c r="E13" s="2" t="s">
        <v>78</v>
      </c>
      <c r="F13" s="2" t="s">
        <v>582</v>
      </c>
      <c r="G13" s="2" t="s">
        <v>266</v>
      </c>
      <c r="H13" s="2" t="s">
        <v>267</v>
      </c>
      <c r="I13" s="2" t="s">
        <v>268</v>
      </c>
      <c r="J13" s="2" t="s">
        <v>269</v>
      </c>
      <c r="K13" s="2" t="s">
        <v>270</v>
      </c>
      <c r="L13" s="32">
        <f>16.09-1.7</f>
        <v>14.39</v>
      </c>
      <c r="M13" s="46">
        <v>0</v>
      </c>
    </row>
    <row r="14" spans="2:15" x14ac:dyDescent="0.25">
      <c r="B14" s="2" t="s">
        <v>62</v>
      </c>
      <c r="C14" s="2" t="s">
        <v>51</v>
      </c>
      <c r="D14" s="2" t="s">
        <v>386</v>
      </c>
      <c r="E14" s="2" t="s">
        <v>77</v>
      </c>
      <c r="F14" s="2" t="s">
        <v>583</v>
      </c>
      <c r="G14" s="2" t="s">
        <v>271</v>
      </c>
      <c r="H14" s="2" t="s">
        <v>272</v>
      </c>
      <c r="I14" s="2" t="s">
        <v>273</v>
      </c>
      <c r="J14" s="2" t="s">
        <v>274</v>
      </c>
      <c r="K14" s="2" t="s">
        <v>275</v>
      </c>
      <c r="L14" s="32">
        <f>247.905-78.32</f>
        <v>169.58500000000001</v>
      </c>
      <c r="M14" s="46">
        <v>31.304722222150303</v>
      </c>
    </row>
    <row r="15" spans="2:15" x14ac:dyDescent="0.25">
      <c r="B15" s="2" t="s">
        <v>6</v>
      </c>
      <c r="C15" s="2" t="s">
        <v>5</v>
      </c>
      <c r="D15" s="2" t="s">
        <v>386</v>
      </c>
      <c r="E15" s="2" t="s">
        <v>78</v>
      </c>
      <c r="F15" s="2" t="s">
        <v>561</v>
      </c>
      <c r="G15" s="2" t="s">
        <v>562</v>
      </c>
      <c r="H15" s="2" t="s">
        <v>563</v>
      </c>
      <c r="I15" s="2" t="s">
        <v>564</v>
      </c>
      <c r="J15" s="3" t="s">
        <v>565</v>
      </c>
      <c r="K15" s="9" t="s">
        <v>566</v>
      </c>
      <c r="L15" s="32">
        <v>3.5430000000000001</v>
      </c>
      <c r="M15" s="47">
        <v>0</v>
      </c>
    </row>
    <row r="16" spans="2:15" x14ac:dyDescent="0.25">
      <c r="B16" s="2" t="s">
        <v>36</v>
      </c>
      <c r="C16" s="2" t="s">
        <v>53</v>
      </c>
      <c r="D16" s="2">
        <v>1</v>
      </c>
      <c r="E16" s="2" t="s">
        <v>78</v>
      </c>
      <c r="F16" s="2" t="s">
        <v>584</v>
      </c>
      <c r="G16" s="2" t="s">
        <v>291</v>
      </c>
      <c r="H16" s="2" t="s">
        <v>292</v>
      </c>
      <c r="I16" s="2" t="s">
        <v>293</v>
      </c>
      <c r="J16" s="2" t="s">
        <v>294</v>
      </c>
      <c r="K16" s="2" t="s">
        <v>295</v>
      </c>
      <c r="L16" s="32">
        <f>40.391-0.83</f>
        <v>39.561</v>
      </c>
      <c r="M16" s="46">
        <v>0</v>
      </c>
    </row>
    <row r="17" spans="2:18" x14ac:dyDescent="0.25">
      <c r="B17" s="2" t="s">
        <v>36</v>
      </c>
      <c r="C17" s="2" t="s">
        <v>5</v>
      </c>
      <c r="D17" s="2" t="s">
        <v>386</v>
      </c>
      <c r="E17" s="2" t="s">
        <v>78</v>
      </c>
      <c r="F17" s="2" t="s">
        <v>567</v>
      </c>
      <c r="G17" s="2" t="s">
        <v>568</v>
      </c>
      <c r="H17" s="2" t="s">
        <v>569</v>
      </c>
      <c r="I17" s="2" t="s">
        <v>570</v>
      </c>
      <c r="J17" s="3" t="s">
        <v>571</v>
      </c>
      <c r="K17" s="9" t="s">
        <v>572</v>
      </c>
      <c r="L17" s="32">
        <v>41.012</v>
      </c>
      <c r="M17">
        <v>0</v>
      </c>
    </row>
    <row r="18" spans="2:18" x14ac:dyDescent="0.25">
      <c r="B18" s="2" t="s">
        <v>63</v>
      </c>
      <c r="C18" s="2" t="s">
        <v>55</v>
      </c>
      <c r="D18" s="2">
        <v>1</v>
      </c>
      <c r="E18" s="2" t="s">
        <v>78</v>
      </c>
      <c r="F18" s="2" t="s">
        <v>585</v>
      </c>
      <c r="G18" s="2" t="s">
        <v>212</v>
      </c>
      <c r="H18" s="2" t="s">
        <v>213</v>
      </c>
      <c r="I18" s="2" t="s">
        <v>214</v>
      </c>
      <c r="J18" s="3" t="s">
        <v>215</v>
      </c>
      <c r="K18" s="9" t="s">
        <v>216</v>
      </c>
      <c r="L18" s="32">
        <f>13.467-1.17</f>
        <v>12.297000000000001</v>
      </c>
      <c r="M18" s="46">
        <v>0</v>
      </c>
    </row>
    <row r="19" spans="2:18" x14ac:dyDescent="0.25">
      <c r="B19" s="2" t="s">
        <v>63</v>
      </c>
      <c r="C19" s="2" t="s">
        <v>55</v>
      </c>
      <c r="D19" s="2">
        <v>1</v>
      </c>
      <c r="E19" s="2" t="s">
        <v>77</v>
      </c>
      <c r="F19" s="2" t="s">
        <v>586</v>
      </c>
      <c r="G19" s="2" t="s">
        <v>217</v>
      </c>
      <c r="H19" s="2" t="s">
        <v>218</v>
      </c>
      <c r="I19" s="2" t="s">
        <v>219</v>
      </c>
      <c r="J19" s="3" t="s">
        <v>220</v>
      </c>
      <c r="K19" s="9" t="s">
        <v>221</v>
      </c>
      <c r="L19" s="32">
        <f>97.853-23.5</f>
        <v>74.352999999999994</v>
      </c>
      <c r="M19" s="46">
        <v>15.752777777903248</v>
      </c>
    </row>
    <row r="20" spans="2:18" x14ac:dyDescent="0.25">
      <c r="B20" s="2" t="s">
        <v>63</v>
      </c>
      <c r="C20" s="2" t="s">
        <v>54</v>
      </c>
      <c r="D20" s="2">
        <v>5</v>
      </c>
      <c r="E20" s="2" t="s">
        <v>78</v>
      </c>
      <c r="F20" s="2" t="s">
        <v>587</v>
      </c>
      <c r="G20" s="2" t="s">
        <v>227</v>
      </c>
      <c r="H20" s="2" t="s">
        <v>228</v>
      </c>
      <c r="I20" s="2" t="s">
        <v>229</v>
      </c>
      <c r="J20" s="3" t="s">
        <v>230</v>
      </c>
      <c r="K20" s="9" t="s">
        <v>231</v>
      </c>
      <c r="L20" s="32">
        <f>20.68-3</f>
        <v>17.68</v>
      </c>
      <c r="M20" s="46">
        <v>0</v>
      </c>
    </row>
    <row r="21" spans="2:18" x14ac:dyDescent="0.25">
      <c r="B21" s="2" t="s">
        <v>63</v>
      </c>
      <c r="C21" s="2" t="s">
        <v>54</v>
      </c>
      <c r="D21" s="2">
        <v>5</v>
      </c>
      <c r="E21" s="2" t="s">
        <v>77</v>
      </c>
      <c r="F21" s="2" t="s">
        <v>588</v>
      </c>
      <c r="G21" s="2" t="s">
        <v>232</v>
      </c>
      <c r="H21" s="2" t="s">
        <v>233</v>
      </c>
      <c r="I21" s="2" t="s">
        <v>234</v>
      </c>
      <c r="J21" s="3" t="s">
        <v>235</v>
      </c>
      <c r="K21" s="9" t="s">
        <v>236</v>
      </c>
      <c r="L21" s="32">
        <f>62-17.12</f>
        <v>44.879999999999995</v>
      </c>
      <c r="M21" s="46">
        <v>19.123888888978399</v>
      </c>
    </row>
    <row r="22" spans="2:18" x14ac:dyDescent="0.25">
      <c r="B22" s="2" t="s">
        <v>63</v>
      </c>
      <c r="C22" s="2" t="s">
        <v>53</v>
      </c>
      <c r="D22" s="2">
        <v>5</v>
      </c>
      <c r="E22" s="2" t="s">
        <v>78</v>
      </c>
      <c r="F22" s="2" t="s">
        <v>589</v>
      </c>
      <c r="G22" s="2" t="s">
        <v>91</v>
      </c>
      <c r="H22" s="2" t="s">
        <v>92</v>
      </c>
      <c r="I22" s="2" t="s">
        <v>93</v>
      </c>
      <c r="J22" s="3" t="s">
        <v>94</v>
      </c>
      <c r="K22" s="9" t="s">
        <v>95</v>
      </c>
      <c r="L22" s="32">
        <f>15.704-1.25</f>
        <v>14.454000000000001</v>
      </c>
      <c r="M22" s="46">
        <v>0</v>
      </c>
    </row>
    <row r="23" spans="2:18" s="14" customFormat="1" x14ac:dyDescent="0.25">
      <c r="B23" s="2" t="s">
        <v>63</v>
      </c>
      <c r="C23" s="2" t="s">
        <v>53</v>
      </c>
      <c r="D23" s="2">
        <v>5</v>
      </c>
      <c r="E23" s="2" t="s">
        <v>77</v>
      </c>
      <c r="F23" s="2" t="s">
        <v>590</v>
      </c>
      <c r="G23" s="2" t="s">
        <v>101</v>
      </c>
      <c r="H23" s="2" t="s">
        <v>102</v>
      </c>
      <c r="I23" s="2" t="s">
        <v>103</v>
      </c>
      <c r="J23" s="3" t="s">
        <v>104</v>
      </c>
      <c r="K23" s="9" t="s">
        <v>105</v>
      </c>
      <c r="L23" s="32">
        <f>51.764-13.44</f>
        <v>38.324000000000005</v>
      </c>
      <c r="M23" s="46">
        <v>81.7147222221829</v>
      </c>
    </row>
    <row r="24" spans="2:18" x14ac:dyDescent="0.25">
      <c r="B24" s="37" t="s">
        <v>63</v>
      </c>
      <c r="C24" s="37" t="s">
        <v>56</v>
      </c>
      <c r="D24" s="18">
        <v>9</v>
      </c>
      <c r="E24" s="37" t="s">
        <v>78</v>
      </c>
      <c r="F24" s="37" t="s">
        <v>591</v>
      </c>
      <c r="G24" s="37" t="s">
        <v>80</v>
      </c>
      <c r="H24" s="37" t="s">
        <v>71</v>
      </c>
      <c r="I24" s="37" t="s">
        <v>70</v>
      </c>
      <c r="J24" s="29" t="s">
        <v>69</v>
      </c>
      <c r="K24" s="30" t="s">
        <v>68</v>
      </c>
      <c r="L24" s="31">
        <f>801.019-55.36</f>
        <v>745.65899999999999</v>
      </c>
      <c r="M24" s="45">
        <v>0</v>
      </c>
    </row>
    <row r="25" spans="2:18" x14ac:dyDescent="0.25">
      <c r="B25" s="37" t="s">
        <v>63</v>
      </c>
      <c r="C25" s="37" t="s">
        <v>56</v>
      </c>
      <c r="D25" s="37">
        <v>9</v>
      </c>
      <c r="E25" s="37" t="s">
        <v>77</v>
      </c>
      <c r="F25" s="37" t="s">
        <v>592</v>
      </c>
      <c r="G25" s="37" t="s">
        <v>81</v>
      </c>
      <c r="H25" s="37" t="s">
        <v>82</v>
      </c>
      <c r="I25" s="37" t="s">
        <v>83</v>
      </c>
      <c r="J25" s="29" t="s">
        <v>84</v>
      </c>
      <c r="K25" s="30" t="s">
        <v>85</v>
      </c>
      <c r="L25" s="31">
        <f>1558.663-344.71</f>
        <v>1213.953</v>
      </c>
      <c r="M25" s="50">
        <v>109.85194444464287</v>
      </c>
    </row>
    <row r="26" spans="2:18" x14ac:dyDescent="0.25">
      <c r="B26" s="2" t="s">
        <v>63</v>
      </c>
      <c r="C26" s="2" t="s">
        <v>5</v>
      </c>
      <c r="D26" s="2" t="s">
        <v>386</v>
      </c>
      <c r="E26" s="2" t="s">
        <v>78</v>
      </c>
      <c r="F26" s="2" t="s">
        <v>593</v>
      </c>
      <c r="G26" s="2" t="s">
        <v>222</v>
      </c>
      <c r="H26" s="2" t="s">
        <v>223</v>
      </c>
      <c r="I26" s="2" t="s">
        <v>224</v>
      </c>
      <c r="J26" s="3" t="s">
        <v>225</v>
      </c>
      <c r="K26" s="9" t="s">
        <v>226</v>
      </c>
      <c r="L26" s="32">
        <f>12.412-0.81</f>
        <v>11.602</v>
      </c>
      <c r="M26" s="46">
        <v>0</v>
      </c>
    </row>
    <row r="27" spans="2:18" x14ac:dyDescent="0.25">
      <c r="B27" s="2" t="s">
        <v>63</v>
      </c>
      <c r="C27" s="2" t="s">
        <v>51</v>
      </c>
      <c r="D27" s="2" t="s">
        <v>386</v>
      </c>
      <c r="E27" s="2" t="s">
        <v>78</v>
      </c>
      <c r="F27" s="2" t="s">
        <v>594</v>
      </c>
      <c r="G27" s="2" t="s">
        <v>202</v>
      </c>
      <c r="H27" s="2" t="s">
        <v>203</v>
      </c>
      <c r="I27" s="2" t="s">
        <v>204</v>
      </c>
      <c r="J27" s="3" t="s">
        <v>205</v>
      </c>
      <c r="K27" s="9" t="s">
        <v>206</v>
      </c>
      <c r="L27" s="32">
        <f>14.292-1.39</f>
        <v>12.901999999999999</v>
      </c>
      <c r="M27" s="46">
        <v>0</v>
      </c>
    </row>
    <row r="28" spans="2:18" x14ac:dyDescent="0.25">
      <c r="B28" s="2" t="s">
        <v>63</v>
      </c>
      <c r="C28" s="2" t="s">
        <v>51</v>
      </c>
      <c r="D28" s="2" t="s">
        <v>386</v>
      </c>
      <c r="E28" s="2" t="s">
        <v>77</v>
      </c>
      <c r="F28" s="2" t="s">
        <v>595</v>
      </c>
      <c r="G28" s="2" t="s">
        <v>207</v>
      </c>
      <c r="H28" s="2" t="s">
        <v>208</v>
      </c>
      <c r="I28" s="2" t="s">
        <v>209</v>
      </c>
      <c r="J28" s="3" t="s">
        <v>210</v>
      </c>
      <c r="K28" s="9" t="s">
        <v>211</v>
      </c>
      <c r="L28" s="32">
        <f>44.792-12.23</f>
        <v>32.561999999999998</v>
      </c>
      <c r="M28" s="47">
        <v>35.927777777833398</v>
      </c>
    </row>
    <row r="29" spans="2:18" x14ac:dyDescent="0.25">
      <c r="B29" s="2"/>
      <c r="C29" s="2"/>
      <c r="D29" s="2"/>
      <c r="E29" s="2"/>
      <c r="F29" s="2"/>
      <c r="G29" s="2"/>
      <c r="H29" s="2"/>
      <c r="I29" s="2"/>
      <c r="J29" s="3"/>
      <c r="K29" s="9"/>
      <c r="L29" s="32"/>
    </row>
    <row r="30" spans="2:18" x14ac:dyDescent="0.25">
      <c r="B30" s="2"/>
      <c r="C30" s="2"/>
      <c r="D30" s="2"/>
      <c r="E30" s="2"/>
      <c r="F30" s="2"/>
      <c r="G30" s="2"/>
      <c r="H30" s="2"/>
      <c r="I30" s="2"/>
      <c r="J30" s="3"/>
      <c r="K30" s="9"/>
      <c r="L30" s="32"/>
      <c r="P30" s="2" t="s">
        <v>387</v>
      </c>
      <c r="Q30" s="2" t="s">
        <v>388</v>
      </c>
      <c r="R30" s="2" t="s">
        <v>389</v>
      </c>
    </row>
    <row r="31" spans="2:18" x14ac:dyDescent="0.25">
      <c r="B31" s="2"/>
      <c r="C31" s="2"/>
      <c r="D31" s="2"/>
      <c r="E31" s="2"/>
      <c r="F31" s="2"/>
      <c r="G31" s="2"/>
      <c r="H31" s="2"/>
      <c r="I31" s="2"/>
      <c r="J31" s="3"/>
      <c r="K31" s="9"/>
      <c r="L31" s="32"/>
      <c r="P31" s="42">
        <v>44600.036412037036</v>
      </c>
      <c r="Q31" s="42">
        <v>44600.476203703707</v>
      </c>
      <c r="R31" s="43">
        <f>(Q31-P31)*24</f>
        <v>10.55500000010943</v>
      </c>
    </row>
    <row r="32" spans="2:18" x14ac:dyDescent="0.25">
      <c r="B32" s="2"/>
      <c r="C32" s="2"/>
      <c r="D32" s="2"/>
      <c r="E32" s="2"/>
      <c r="F32" s="2"/>
      <c r="G32" s="2"/>
      <c r="H32" s="2"/>
      <c r="I32" s="2"/>
      <c r="J32" s="3"/>
      <c r="K32" s="9"/>
      <c r="L32" s="32"/>
      <c r="P32" s="42">
        <v>44600.479143518518</v>
      </c>
      <c r="Q32" s="42">
        <v>44600.695717592593</v>
      </c>
      <c r="R32" s="43">
        <f t="shared" ref="R32:R39" si="0">(Q32-P32)*24</f>
        <v>5.1977777777938172</v>
      </c>
    </row>
    <row r="33" spans="5:18" x14ac:dyDescent="0.25">
      <c r="F33" s="2"/>
      <c r="G33" s="2"/>
      <c r="H33" s="2"/>
      <c r="I33" s="2"/>
      <c r="J33" s="3"/>
      <c r="K33" s="9"/>
      <c r="L33" s="32"/>
      <c r="P33" s="42"/>
      <c r="Q33" s="42"/>
      <c r="R33" s="43">
        <f t="shared" si="0"/>
        <v>0</v>
      </c>
    </row>
    <row r="34" spans="5:18" x14ac:dyDescent="0.25">
      <c r="F34" s="2"/>
      <c r="G34" s="2"/>
      <c r="H34" s="2"/>
      <c r="I34" s="2"/>
      <c r="J34" s="3"/>
      <c r="K34" s="9"/>
      <c r="L34" s="32"/>
      <c r="P34" s="42"/>
      <c r="Q34" s="42"/>
      <c r="R34" s="43">
        <f t="shared" si="0"/>
        <v>0</v>
      </c>
    </row>
    <row r="35" spans="5:18" x14ac:dyDescent="0.25">
      <c r="E35" s="34"/>
      <c r="F35" s="2"/>
      <c r="G35" s="2"/>
      <c r="H35" s="2"/>
      <c r="I35" s="2"/>
      <c r="J35" s="3"/>
      <c r="K35" s="9"/>
      <c r="L35" s="32"/>
      <c r="P35" s="42"/>
      <c r="Q35" s="42"/>
      <c r="R35" s="43">
        <f t="shared" si="0"/>
        <v>0</v>
      </c>
    </row>
    <row r="36" spans="5:18" x14ac:dyDescent="0.25">
      <c r="E36" s="34"/>
      <c r="F36" s="2"/>
      <c r="G36" s="2"/>
      <c r="H36" s="2"/>
      <c r="I36" s="2"/>
      <c r="J36" s="3"/>
      <c r="K36" s="9"/>
      <c r="L36" s="32"/>
      <c r="P36" s="42"/>
      <c r="Q36" s="42"/>
      <c r="R36" s="43">
        <f t="shared" si="0"/>
        <v>0</v>
      </c>
    </row>
    <row r="37" spans="5:18" x14ac:dyDescent="0.25">
      <c r="E37" s="34"/>
      <c r="F37" s="2"/>
      <c r="G37" s="2"/>
      <c r="H37" s="2"/>
      <c r="I37" s="2"/>
      <c r="J37" s="3"/>
      <c r="K37" s="9"/>
      <c r="L37" s="32"/>
      <c r="P37" s="42"/>
      <c r="Q37" s="42"/>
      <c r="R37" s="43">
        <f t="shared" si="0"/>
        <v>0</v>
      </c>
    </row>
    <row r="38" spans="5:18" x14ac:dyDescent="0.25">
      <c r="E38" s="34"/>
      <c r="F38" s="2"/>
      <c r="G38" s="2"/>
      <c r="H38" s="2"/>
      <c r="I38" s="2"/>
      <c r="J38" s="3"/>
      <c r="K38" s="9"/>
      <c r="L38" s="32"/>
      <c r="P38" s="42"/>
      <c r="Q38" s="42"/>
      <c r="R38" s="43">
        <f t="shared" si="0"/>
        <v>0</v>
      </c>
    </row>
    <row r="39" spans="5:18" x14ac:dyDescent="0.25">
      <c r="E39" s="34"/>
      <c r="F39" s="40"/>
      <c r="P39" s="42"/>
      <c r="Q39" s="42"/>
      <c r="R39" s="43">
        <f t="shared" si="0"/>
        <v>0</v>
      </c>
    </row>
    <row r="40" spans="5:18" x14ac:dyDescent="0.25">
      <c r="E40" s="34"/>
      <c r="F40" s="40"/>
      <c r="P40" t="s">
        <v>390</v>
      </c>
      <c r="R40" s="17">
        <f>SUM(R31:R39)</f>
        <v>15.752777777903248</v>
      </c>
    </row>
    <row r="41" spans="5:18" x14ac:dyDescent="0.25">
      <c r="E41" s="34"/>
      <c r="F41" s="40"/>
    </row>
    <row r="42" spans="5:18" x14ac:dyDescent="0.25">
      <c r="E42" s="34"/>
      <c r="F42" s="40"/>
    </row>
    <row r="43" spans="5:18" x14ac:dyDescent="0.25">
      <c r="E43" s="34"/>
      <c r="F43" s="40"/>
    </row>
    <row r="44" spans="5:18" x14ac:dyDescent="0.25">
      <c r="E44" s="34"/>
      <c r="F44" s="40"/>
    </row>
    <row r="45" spans="5:18" x14ac:dyDescent="0.25">
      <c r="E45" s="34"/>
      <c r="F45" s="40"/>
    </row>
    <row r="46" spans="5:18" x14ac:dyDescent="0.25">
      <c r="E46" s="34"/>
      <c r="F46" s="40"/>
    </row>
    <row r="47" spans="5:18" x14ac:dyDescent="0.25">
      <c r="E47" s="34"/>
      <c r="F47" s="40"/>
    </row>
    <row r="48" spans="5:18" x14ac:dyDescent="0.25">
      <c r="E48" s="34"/>
      <c r="F48" s="40"/>
    </row>
    <row r="49" spans="5:6" x14ac:dyDescent="0.25">
      <c r="E49" s="34"/>
      <c r="F49" s="40"/>
    </row>
    <row r="50" spans="5:6" x14ac:dyDescent="0.25">
      <c r="E50" s="34"/>
      <c r="F50" s="40"/>
    </row>
    <row r="51" spans="5:6" x14ac:dyDescent="0.25">
      <c r="E51" s="34"/>
      <c r="F51" s="40"/>
    </row>
    <row r="52" spans="5:6" x14ac:dyDescent="0.25">
      <c r="E52" s="34"/>
      <c r="F52" s="40"/>
    </row>
    <row r="53" spans="5:6" x14ac:dyDescent="0.25">
      <c r="E53" s="34"/>
      <c r="F53" s="40"/>
    </row>
    <row r="54" spans="5:6" x14ac:dyDescent="0.25">
      <c r="F54" s="40"/>
    </row>
  </sheetData>
  <autoFilter ref="B3:M26" xr:uid="{51675923-20BA-4943-8F44-FB76CE04C397}">
    <sortState xmlns:xlrd2="http://schemas.microsoft.com/office/spreadsheetml/2017/richdata2" ref="B4:M28">
      <sortCondition ref="B3:B26"/>
    </sortState>
  </autoFilter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topLeftCell="A7" workbookViewId="0">
      <selection activeCell="G23" sqref="G23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39"/>
      <c r="G1" s="39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598-4D5E-40AC-91C2-A94FFB49DEC1}">
  <dimension ref="B3:P57"/>
  <sheetViews>
    <sheetView workbookViewId="0">
      <selection activeCell="D21" sqref="D21"/>
    </sheetView>
  </sheetViews>
  <sheetFormatPr defaultRowHeight="15" x14ac:dyDescent="0.25"/>
  <cols>
    <col min="2" max="2" width="15" customWidth="1"/>
    <col min="3" max="3" width="9.85546875" bestFit="1" customWidth="1"/>
    <col min="4" max="4" width="5.28515625" bestFit="1" customWidth="1"/>
    <col min="5" max="5" width="16.28515625" bestFit="1" customWidth="1"/>
    <col min="6" max="7" width="22.5703125" bestFit="1" customWidth="1"/>
    <col min="8" max="10" width="16.28515625" bestFit="1" customWidth="1"/>
    <col min="11" max="11" width="11.42578125" bestFit="1" customWidth="1"/>
    <col min="12" max="13" width="13.5703125" customWidth="1"/>
  </cols>
  <sheetData>
    <row r="3" spans="2:16" ht="45" x14ac:dyDescent="0.25">
      <c r="B3" s="35" t="s">
        <v>1</v>
      </c>
      <c r="C3" s="35" t="s">
        <v>50</v>
      </c>
      <c r="D3" s="35" t="s">
        <v>385</v>
      </c>
      <c r="E3" s="36" t="s">
        <v>79</v>
      </c>
      <c r="F3" s="35" t="s">
        <v>201</v>
      </c>
      <c r="G3" s="35" t="s">
        <v>3</v>
      </c>
      <c r="H3" s="35" t="s">
        <v>4</v>
      </c>
      <c r="I3" s="35" t="s">
        <v>11</v>
      </c>
      <c r="J3" s="35" t="s">
        <v>12</v>
      </c>
      <c r="K3" s="35" t="s">
        <v>13</v>
      </c>
      <c r="L3" s="35" t="s">
        <v>52</v>
      </c>
    </row>
    <row r="4" spans="2:16" s="14" customFormat="1" x14ac:dyDescent="0.25">
      <c r="B4" s="2" t="s">
        <v>62</v>
      </c>
      <c r="C4" s="2" t="s">
        <v>55</v>
      </c>
      <c r="D4" s="2">
        <v>1</v>
      </c>
      <c r="E4" s="2" t="s">
        <v>78</v>
      </c>
      <c r="F4" s="2" t="s">
        <v>596</v>
      </c>
      <c r="G4" s="2" t="s">
        <v>181</v>
      </c>
      <c r="H4" s="2" t="s">
        <v>182</v>
      </c>
      <c r="I4" s="2" t="s">
        <v>183</v>
      </c>
      <c r="J4" s="2" t="s">
        <v>184</v>
      </c>
      <c r="K4" s="2" t="s">
        <v>185</v>
      </c>
      <c r="L4" s="2">
        <v>3.39</v>
      </c>
      <c r="N4" s="14" t="s">
        <v>555</v>
      </c>
    </row>
    <row r="5" spans="2:16" x14ac:dyDescent="0.25">
      <c r="B5" s="2" t="s">
        <v>62</v>
      </c>
      <c r="C5" s="2" t="s">
        <v>55</v>
      </c>
      <c r="D5" s="2">
        <v>1</v>
      </c>
      <c r="E5" s="2" t="s">
        <v>77</v>
      </c>
      <c r="F5" s="2" t="s">
        <v>597</v>
      </c>
      <c r="G5" s="2" t="s">
        <v>186</v>
      </c>
      <c r="H5" s="2" t="s">
        <v>187</v>
      </c>
      <c r="I5" s="2" t="s">
        <v>188</v>
      </c>
      <c r="J5" s="2" t="s">
        <v>189</v>
      </c>
      <c r="K5" s="2" t="s">
        <v>190</v>
      </c>
      <c r="L5" s="2">
        <v>45.28</v>
      </c>
      <c r="N5" t="s">
        <v>556</v>
      </c>
    </row>
    <row r="6" spans="2:16" x14ac:dyDescent="0.25">
      <c r="B6" s="2" t="s">
        <v>62</v>
      </c>
      <c r="C6" s="2" t="s">
        <v>54</v>
      </c>
      <c r="D6" s="2">
        <v>6</v>
      </c>
      <c r="E6" s="2" t="s">
        <v>78</v>
      </c>
      <c r="F6" s="2" t="s">
        <v>598</v>
      </c>
      <c r="G6" s="2" t="s">
        <v>161</v>
      </c>
      <c r="H6" s="2" t="s">
        <v>162</v>
      </c>
      <c r="I6" s="2" t="s">
        <v>163</v>
      </c>
      <c r="J6" s="2" t="s">
        <v>164</v>
      </c>
      <c r="K6" s="2" t="s">
        <v>165</v>
      </c>
      <c r="L6" s="2">
        <v>3.42</v>
      </c>
      <c r="N6" t="s">
        <v>557</v>
      </c>
    </row>
    <row r="7" spans="2:16" x14ac:dyDescent="0.25">
      <c r="B7" s="2" t="s">
        <v>62</v>
      </c>
      <c r="C7" s="2" t="s">
        <v>54</v>
      </c>
      <c r="D7" s="2">
        <v>6</v>
      </c>
      <c r="E7" s="2" t="s">
        <v>77</v>
      </c>
      <c r="F7" s="2" t="s">
        <v>599</v>
      </c>
      <c r="G7" s="2" t="s">
        <v>166</v>
      </c>
      <c r="H7" s="2" t="s">
        <v>167</v>
      </c>
      <c r="I7" s="2" t="s">
        <v>168</v>
      </c>
      <c r="J7" s="2" t="s">
        <v>169</v>
      </c>
      <c r="K7" s="2" t="s">
        <v>170</v>
      </c>
      <c r="L7" s="2">
        <v>197.45</v>
      </c>
      <c r="N7" t="s">
        <v>558</v>
      </c>
    </row>
    <row r="8" spans="2:16" s="33" customFormat="1" x14ac:dyDescent="0.25">
      <c r="B8" s="18" t="s">
        <v>62</v>
      </c>
      <c r="C8" s="18" t="s">
        <v>53</v>
      </c>
      <c r="D8" s="18">
        <v>1</v>
      </c>
      <c r="E8" s="18" t="s">
        <v>78</v>
      </c>
      <c r="F8" s="18" t="s">
        <v>600</v>
      </c>
      <c r="G8" s="18" t="s">
        <v>151</v>
      </c>
      <c r="H8" s="18" t="s">
        <v>152</v>
      </c>
      <c r="I8" s="18" t="s">
        <v>153</v>
      </c>
      <c r="J8" s="18" t="s">
        <v>154</v>
      </c>
      <c r="K8" s="18" t="s">
        <v>155</v>
      </c>
      <c r="L8" s="18">
        <v>1.19</v>
      </c>
      <c r="N8" s="33" t="s">
        <v>559</v>
      </c>
    </row>
    <row r="9" spans="2:16" x14ac:dyDescent="0.25">
      <c r="B9" s="2" t="s">
        <v>62</v>
      </c>
      <c r="C9" s="2" t="s">
        <v>53</v>
      </c>
      <c r="D9" s="2">
        <v>1</v>
      </c>
      <c r="E9" s="2" t="s">
        <v>77</v>
      </c>
      <c r="F9" s="2" t="s">
        <v>601</v>
      </c>
      <c r="G9" s="2" t="s">
        <v>156</v>
      </c>
      <c r="H9" s="2" t="s">
        <v>157</v>
      </c>
      <c r="I9" s="2" t="s">
        <v>158</v>
      </c>
      <c r="J9" s="2" t="s">
        <v>159</v>
      </c>
      <c r="K9" s="2" t="s">
        <v>160</v>
      </c>
      <c r="L9" s="2">
        <v>147.68</v>
      </c>
      <c r="N9" t="s">
        <v>560</v>
      </c>
    </row>
    <row r="10" spans="2:16" x14ac:dyDescent="0.25">
      <c r="B10" s="2" t="s">
        <v>62</v>
      </c>
      <c r="C10" s="2" t="s">
        <v>56</v>
      </c>
      <c r="D10" s="37">
        <v>2</v>
      </c>
      <c r="E10" s="2" t="s">
        <v>78</v>
      </c>
      <c r="F10" s="2" t="s">
        <v>602</v>
      </c>
      <c r="G10" s="2" t="s">
        <v>141</v>
      </c>
      <c r="H10" s="2" t="s">
        <v>142</v>
      </c>
      <c r="I10" s="2" t="s">
        <v>143</v>
      </c>
      <c r="J10" s="2" t="s">
        <v>144</v>
      </c>
      <c r="K10" s="2" t="s">
        <v>145</v>
      </c>
      <c r="L10" s="2">
        <v>1.19</v>
      </c>
    </row>
    <row r="11" spans="2:16" x14ac:dyDescent="0.25">
      <c r="B11" s="2" t="s">
        <v>62</v>
      </c>
      <c r="C11" s="2" t="s">
        <v>56</v>
      </c>
      <c r="D11" s="2">
        <v>2</v>
      </c>
      <c r="E11" s="2" t="s">
        <v>77</v>
      </c>
      <c r="F11" s="2" t="s">
        <v>603</v>
      </c>
      <c r="G11" s="2" t="s">
        <v>146</v>
      </c>
      <c r="H11" s="2" t="s">
        <v>147</v>
      </c>
      <c r="I11" s="2" t="s">
        <v>148</v>
      </c>
      <c r="J11" s="2" t="s">
        <v>149</v>
      </c>
      <c r="K11" s="2" t="s">
        <v>150</v>
      </c>
      <c r="L11" s="2">
        <v>235.91</v>
      </c>
    </row>
    <row r="12" spans="2:16" x14ac:dyDescent="0.25">
      <c r="B12" s="2" t="s">
        <v>62</v>
      </c>
      <c r="C12" s="2" t="s">
        <v>5</v>
      </c>
      <c r="D12" s="2" t="s">
        <v>386</v>
      </c>
      <c r="E12" s="2" t="s">
        <v>78</v>
      </c>
      <c r="F12" s="2" t="s">
        <v>604</v>
      </c>
      <c r="G12" s="2" t="s">
        <v>191</v>
      </c>
      <c r="H12" s="2" t="s">
        <v>192</v>
      </c>
      <c r="I12" s="2" t="s">
        <v>193</v>
      </c>
      <c r="J12" s="2" t="s">
        <v>194</v>
      </c>
      <c r="K12" s="2" t="s">
        <v>195</v>
      </c>
      <c r="L12" s="28">
        <v>0.66</v>
      </c>
    </row>
    <row r="13" spans="2:16" x14ac:dyDescent="0.25">
      <c r="B13" s="2" t="s">
        <v>62</v>
      </c>
      <c r="C13" s="2" t="s">
        <v>51</v>
      </c>
      <c r="D13" s="2" t="s">
        <v>386</v>
      </c>
      <c r="E13" s="2" t="s">
        <v>78</v>
      </c>
      <c r="F13" s="2" t="s">
        <v>605</v>
      </c>
      <c r="G13" s="2" t="s">
        <v>171</v>
      </c>
      <c r="H13" s="2" t="s">
        <v>172</v>
      </c>
      <c r="I13" s="2" t="s">
        <v>173</v>
      </c>
      <c r="J13" s="2" t="s">
        <v>174</v>
      </c>
      <c r="K13" s="2" t="s">
        <v>175</v>
      </c>
      <c r="L13" s="2">
        <v>1.7</v>
      </c>
    </row>
    <row r="14" spans="2:16" s="33" customFormat="1" x14ac:dyDescent="0.25">
      <c r="B14" s="18" t="s">
        <v>62</v>
      </c>
      <c r="C14" s="18" t="s">
        <v>51</v>
      </c>
      <c r="D14" s="18" t="s">
        <v>386</v>
      </c>
      <c r="E14" s="18" t="s">
        <v>77</v>
      </c>
      <c r="F14" s="18" t="s">
        <v>606</v>
      </c>
      <c r="G14" s="18" t="s">
        <v>176</v>
      </c>
      <c r="H14" s="18" t="s">
        <v>177</v>
      </c>
      <c r="I14" s="18" t="s">
        <v>178</v>
      </c>
      <c r="J14" s="18" t="s">
        <v>179</v>
      </c>
      <c r="K14" s="18" t="s">
        <v>180</v>
      </c>
      <c r="L14" s="18">
        <v>78.319999999999993</v>
      </c>
    </row>
    <row r="15" spans="2:16" x14ac:dyDescent="0.25">
      <c r="B15" s="2" t="s">
        <v>6</v>
      </c>
      <c r="C15" s="2" t="s">
        <v>5</v>
      </c>
      <c r="D15" s="2" t="s">
        <v>386</v>
      </c>
      <c r="E15" s="2" t="s">
        <v>78</v>
      </c>
      <c r="F15" s="2" t="s">
        <v>618</v>
      </c>
      <c r="G15" s="2" t="s">
        <v>620</v>
      </c>
      <c r="H15" s="2" t="s">
        <v>621</v>
      </c>
      <c r="I15" s="2" t="s">
        <v>622</v>
      </c>
      <c r="J15" s="3" t="s">
        <v>623</v>
      </c>
      <c r="K15" s="9" t="s">
        <v>624</v>
      </c>
      <c r="L15" s="28">
        <v>0.31</v>
      </c>
      <c r="O15" t="s">
        <v>37</v>
      </c>
    </row>
    <row r="16" spans="2:16" x14ac:dyDescent="0.25">
      <c r="B16" s="2" t="s">
        <v>36</v>
      </c>
      <c r="C16" s="2" t="s">
        <v>53</v>
      </c>
      <c r="D16" s="2">
        <v>1</v>
      </c>
      <c r="E16" s="2" t="s">
        <v>78</v>
      </c>
      <c r="F16" s="2" t="s">
        <v>607</v>
      </c>
      <c r="G16" s="2" t="s">
        <v>196</v>
      </c>
      <c r="H16" s="2" t="s">
        <v>197</v>
      </c>
      <c r="I16" s="2" t="s">
        <v>198</v>
      </c>
      <c r="J16" s="2" t="s">
        <v>199</v>
      </c>
      <c r="K16" s="2" t="s">
        <v>200</v>
      </c>
      <c r="L16" s="28">
        <v>0.83</v>
      </c>
      <c r="M16" s="26"/>
      <c r="N16" s="10"/>
      <c r="O16" s="26" t="s">
        <v>24</v>
      </c>
      <c r="P16" s="10" t="s">
        <v>25</v>
      </c>
    </row>
    <row r="17" spans="2:16" x14ac:dyDescent="0.25">
      <c r="B17" s="2" t="s">
        <v>36</v>
      </c>
      <c r="C17" s="2" t="s">
        <v>5</v>
      </c>
      <c r="D17" s="2" t="s">
        <v>386</v>
      </c>
      <c r="E17" s="2" t="s">
        <v>78</v>
      </c>
      <c r="F17" s="2" t="s">
        <v>619</v>
      </c>
      <c r="G17" s="2" t="s">
        <v>625</v>
      </c>
      <c r="H17" s="2" t="s">
        <v>626</v>
      </c>
      <c r="I17" s="2" t="s">
        <v>627</v>
      </c>
      <c r="J17" s="3" t="s">
        <v>628</v>
      </c>
      <c r="K17" s="9" t="s">
        <v>629</v>
      </c>
      <c r="L17" s="28">
        <v>1.2</v>
      </c>
      <c r="O17" s="11" t="s">
        <v>16</v>
      </c>
      <c r="P17" s="11"/>
    </row>
    <row r="18" spans="2:16" x14ac:dyDescent="0.25">
      <c r="B18" s="2" t="s">
        <v>63</v>
      </c>
      <c r="C18" s="2" t="s">
        <v>55</v>
      </c>
      <c r="D18" s="2">
        <v>1</v>
      </c>
      <c r="E18" s="2" t="s">
        <v>78</v>
      </c>
      <c r="F18" s="2" t="s">
        <v>608</v>
      </c>
      <c r="G18" s="2" t="s">
        <v>116</v>
      </c>
      <c r="H18" s="2" t="s">
        <v>117</v>
      </c>
      <c r="I18" s="2" t="s">
        <v>118</v>
      </c>
      <c r="J18" s="3" t="s">
        <v>119</v>
      </c>
      <c r="K18" s="9" t="s">
        <v>120</v>
      </c>
      <c r="L18" s="28">
        <v>1.17</v>
      </c>
      <c r="O18" s="11" t="s">
        <v>17</v>
      </c>
      <c r="P18" s="11"/>
    </row>
    <row r="19" spans="2:16" s="14" customFormat="1" x14ac:dyDescent="0.25">
      <c r="B19" s="2" t="s">
        <v>63</v>
      </c>
      <c r="C19" s="2" t="s">
        <v>55</v>
      </c>
      <c r="D19" s="2">
        <v>1</v>
      </c>
      <c r="E19" s="2" t="s">
        <v>77</v>
      </c>
      <c r="F19" s="2" t="s">
        <v>609</v>
      </c>
      <c r="G19" s="2" t="s">
        <v>121</v>
      </c>
      <c r="H19" s="2" t="s">
        <v>122</v>
      </c>
      <c r="I19" s="2" t="s">
        <v>123</v>
      </c>
      <c r="J19" s="3" t="s">
        <v>124</v>
      </c>
      <c r="K19" s="9" t="s">
        <v>125</v>
      </c>
      <c r="L19" s="28">
        <v>23.5</v>
      </c>
      <c r="O19" s="51" t="s">
        <v>18</v>
      </c>
      <c r="P19" s="51"/>
    </row>
    <row r="20" spans="2:16" x14ac:dyDescent="0.25">
      <c r="B20" s="2" t="s">
        <v>63</v>
      </c>
      <c r="C20" s="2" t="s">
        <v>54</v>
      </c>
      <c r="D20" s="2">
        <v>5</v>
      </c>
      <c r="E20" s="2" t="s">
        <v>78</v>
      </c>
      <c r="F20" s="2" t="s">
        <v>610</v>
      </c>
      <c r="G20" s="2" t="s">
        <v>130</v>
      </c>
      <c r="H20" s="2" t="s">
        <v>131</v>
      </c>
      <c r="I20" s="2" t="s">
        <v>132</v>
      </c>
      <c r="J20" s="3" t="s">
        <v>133</v>
      </c>
      <c r="K20" s="9" t="s">
        <v>134</v>
      </c>
      <c r="L20" s="28">
        <v>3</v>
      </c>
      <c r="O20" s="11" t="s">
        <v>19</v>
      </c>
      <c r="P20" s="11"/>
    </row>
    <row r="21" spans="2:16" x14ac:dyDescent="0.25">
      <c r="B21" s="37" t="s">
        <v>63</v>
      </c>
      <c r="C21" s="37" t="s">
        <v>54</v>
      </c>
      <c r="D21" s="37">
        <v>5</v>
      </c>
      <c r="E21" s="37" t="s">
        <v>77</v>
      </c>
      <c r="F21" s="37" t="s">
        <v>611</v>
      </c>
      <c r="G21" s="37" t="s">
        <v>135</v>
      </c>
      <c r="H21" s="37" t="s">
        <v>136</v>
      </c>
      <c r="I21" s="37" t="s">
        <v>137</v>
      </c>
      <c r="J21" s="29" t="s">
        <v>138</v>
      </c>
      <c r="K21" s="30" t="s">
        <v>139</v>
      </c>
      <c r="L21" s="31">
        <v>17.12</v>
      </c>
      <c r="O21" s="11" t="s">
        <v>20</v>
      </c>
      <c r="P21" s="11"/>
    </row>
    <row r="22" spans="2:16" x14ac:dyDescent="0.25">
      <c r="B22" s="2" t="s">
        <v>63</v>
      </c>
      <c r="C22" s="2" t="s">
        <v>53</v>
      </c>
      <c r="D22" s="2">
        <v>5</v>
      </c>
      <c r="E22" s="2" t="s">
        <v>78</v>
      </c>
      <c r="F22" s="2" t="s">
        <v>612</v>
      </c>
      <c r="G22" s="2" t="s">
        <v>86</v>
      </c>
      <c r="H22" s="2" t="s">
        <v>87</v>
      </c>
      <c r="I22" s="2" t="s">
        <v>88</v>
      </c>
      <c r="J22" s="3" t="s">
        <v>89</v>
      </c>
      <c r="K22" s="9" t="s">
        <v>90</v>
      </c>
      <c r="L22" s="28">
        <v>1.25</v>
      </c>
      <c r="O22" s="11" t="s">
        <v>21</v>
      </c>
      <c r="P22" s="11"/>
    </row>
    <row r="23" spans="2:16" x14ac:dyDescent="0.25">
      <c r="B23" s="2" t="s">
        <v>63</v>
      </c>
      <c r="C23" s="2" t="s">
        <v>53</v>
      </c>
      <c r="D23" s="2">
        <v>5</v>
      </c>
      <c r="E23" s="2" t="s">
        <v>77</v>
      </c>
      <c r="F23" s="2" t="s">
        <v>613</v>
      </c>
      <c r="G23" s="2" t="s">
        <v>96</v>
      </c>
      <c r="H23" s="2" t="s">
        <v>97</v>
      </c>
      <c r="I23" s="2" t="s">
        <v>98</v>
      </c>
      <c r="J23" s="3" t="s">
        <v>99</v>
      </c>
      <c r="K23" s="9" t="s">
        <v>100</v>
      </c>
      <c r="L23" s="28">
        <v>13.44</v>
      </c>
      <c r="O23" s="11" t="s">
        <v>22</v>
      </c>
      <c r="P23" s="11"/>
    </row>
    <row r="24" spans="2:16" x14ac:dyDescent="0.25">
      <c r="B24" s="37" t="s">
        <v>63</v>
      </c>
      <c r="C24" s="37" t="s">
        <v>56</v>
      </c>
      <c r="D24" s="18">
        <v>9</v>
      </c>
      <c r="E24" s="37" t="s">
        <v>78</v>
      </c>
      <c r="F24" s="37" t="s">
        <v>591</v>
      </c>
      <c r="G24" s="37" t="s">
        <v>80</v>
      </c>
      <c r="H24" s="37" t="s">
        <v>71</v>
      </c>
      <c r="I24" s="37" t="s">
        <v>70</v>
      </c>
      <c r="J24" s="29" t="s">
        <v>69</v>
      </c>
      <c r="K24" s="30" t="s">
        <v>68</v>
      </c>
      <c r="L24" s="31">
        <v>55.36</v>
      </c>
      <c r="O24" s="11" t="s">
        <v>23</v>
      </c>
      <c r="P24" s="11"/>
    </row>
    <row r="25" spans="2:16" s="33" customFormat="1" x14ac:dyDescent="0.25">
      <c r="B25" s="2" t="s">
        <v>63</v>
      </c>
      <c r="C25" s="2" t="s">
        <v>56</v>
      </c>
      <c r="D25" s="2">
        <v>9</v>
      </c>
      <c r="E25" s="2" t="s">
        <v>77</v>
      </c>
      <c r="F25" s="2" t="s">
        <v>614</v>
      </c>
      <c r="G25" s="2" t="s">
        <v>72</v>
      </c>
      <c r="H25" s="2" t="s">
        <v>73</v>
      </c>
      <c r="I25" s="2" t="s">
        <v>74</v>
      </c>
      <c r="J25" s="3" t="s">
        <v>75</v>
      </c>
      <c r="K25" s="9" t="s">
        <v>76</v>
      </c>
      <c r="L25" s="28">
        <v>344.71</v>
      </c>
    </row>
    <row r="26" spans="2:16" x14ac:dyDescent="0.25">
      <c r="B26" s="2" t="s">
        <v>63</v>
      </c>
      <c r="C26" s="2" t="s">
        <v>5</v>
      </c>
      <c r="D26" s="2" t="s">
        <v>386</v>
      </c>
      <c r="E26" s="2" t="s">
        <v>78</v>
      </c>
      <c r="F26" s="2" t="s">
        <v>615</v>
      </c>
      <c r="G26" s="2" t="s">
        <v>126</v>
      </c>
      <c r="H26" s="2" t="s">
        <v>127</v>
      </c>
      <c r="I26" s="2" t="s">
        <v>128</v>
      </c>
      <c r="J26" s="3" t="s">
        <v>129</v>
      </c>
      <c r="K26" s="9" t="s">
        <v>128</v>
      </c>
      <c r="L26" s="28">
        <v>0.81</v>
      </c>
    </row>
    <row r="27" spans="2:16" x14ac:dyDescent="0.25">
      <c r="B27" s="18" t="s">
        <v>63</v>
      </c>
      <c r="C27" s="18" t="s">
        <v>51</v>
      </c>
      <c r="D27" s="18" t="s">
        <v>386</v>
      </c>
      <c r="E27" s="18" t="s">
        <v>78</v>
      </c>
      <c r="F27" s="18" t="s">
        <v>616</v>
      </c>
      <c r="G27" s="18" t="s">
        <v>106</v>
      </c>
      <c r="H27" s="18" t="s">
        <v>107</v>
      </c>
      <c r="I27" s="18" t="s">
        <v>108</v>
      </c>
      <c r="J27" s="52" t="s">
        <v>109</v>
      </c>
      <c r="K27" s="53" t="s">
        <v>110</v>
      </c>
      <c r="L27" s="32">
        <v>1.37</v>
      </c>
      <c r="N27" s="11" t="s">
        <v>38</v>
      </c>
    </row>
    <row r="28" spans="2:16" x14ac:dyDescent="0.25">
      <c r="B28" s="2" t="s">
        <v>63</v>
      </c>
      <c r="C28" s="2" t="s">
        <v>51</v>
      </c>
      <c r="D28" s="2" t="s">
        <v>386</v>
      </c>
      <c r="E28" s="2" t="s">
        <v>77</v>
      </c>
      <c r="F28" s="2" t="s">
        <v>617</v>
      </c>
      <c r="G28" s="2" t="s">
        <v>111</v>
      </c>
      <c r="H28" s="2" t="s">
        <v>112</v>
      </c>
      <c r="I28" s="2" t="s">
        <v>113</v>
      </c>
      <c r="J28" s="3" t="s">
        <v>114</v>
      </c>
      <c r="K28" s="9" t="s">
        <v>115</v>
      </c>
      <c r="L28" s="28">
        <v>12.23</v>
      </c>
      <c r="N28" s="26" t="s">
        <v>24</v>
      </c>
      <c r="O28" s="10" t="s">
        <v>25</v>
      </c>
    </row>
    <row r="29" spans="2:16" x14ac:dyDescent="0.25">
      <c r="B29" s="2"/>
      <c r="C29" s="2"/>
      <c r="D29" s="2"/>
      <c r="F29" s="2"/>
      <c r="G29" s="2"/>
      <c r="H29" s="2"/>
      <c r="I29" s="2"/>
      <c r="J29" s="3"/>
      <c r="K29" s="9"/>
      <c r="L29" s="28"/>
      <c r="N29" s="11" t="s">
        <v>39</v>
      </c>
      <c r="O29" s="11"/>
    </row>
    <row r="30" spans="2:16" x14ac:dyDescent="0.25">
      <c r="B30" s="2"/>
      <c r="C30" s="2"/>
      <c r="D30" s="2"/>
      <c r="F30" s="2"/>
      <c r="G30" s="2"/>
      <c r="H30" s="2"/>
      <c r="I30" s="2"/>
      <c r="J30" s="3"/>
      <c r="K30" s="9"/>
      <c r="L30" s="28"/>
      <c r="N30" s="11" t="s">
        <v>40</v>
      </c>
      <c r="O30" s="11"/>
    </row>
    <row r="31" spans="2:16" x14ac:dyDescent="0.25">
      <c r="B31" s="2"/>
      <c r="C31" s="2"/>
      <c r="D31" s="2"/>
      <c r="F31" s="2"/>
      <c r="G31" s="2"/>
      <c r="H31" s="2"/>
      <c r="I31" s="2"/>
      <c r="J31" s="3"/>
      <c r="K31" s="9"/>
      <c r="L31" s="28"/>
      <c r="N31" s="11" t="s">
        <v>41</v>
      </c>
      <c r="O31" s="11"/>
    </row>
    <row r="32" spans="2:16" x14ac:dyDescent="0.25">
      <c r="B32" s="2"/>
      <c r="C32" s="2"/>
      <c r="D32" s="2"/>
      <c r="E32" s="34"/>
      <c r="F32" s="2"/>
      <c r="G32" s="2"/>
      <c r="H32" s="2"/>
      <c r="I32" s="2"/>
      <c r="J32" s="3"/>
      <c r="K32" s="9"/>
      <c r="L32" s="28"/>
      <c r="N32" s="11" t="s">
        <v>42</v>
      </c>
      <c r="O32" s="11"/>
    </row>
    <row r="33" spans="2:15" x14ac:dyDescent="0.25">
      <c r="B33" s="2"/>
      <c r="C33" s="2"/>
      <c r="D33" s="2"/>
      <c r="E33" s="34"/>
      <c r="F33" s="2"/>
      <c r="G33" s="2"/>
      <c r="H33" s="2"/>
      <c r="I33" s="2"/>
      <c r="J33" s="3"/>
      <c r="K33" s="9"/>
      <c r="L33" s="28"/>
      <c r="N33" s="11" t="s">
        <v>43</v>
      </c>
      <c r="O33" s="11"/>
    </row>
    <row r="34" spans="2:15" x14ac:dyDescent="0.25">
      <c r="B34" s="2"/>
      <c r="C34" s="2"/>
      <c r="D34" s="2"/>
      <c r="E34" s="34"/>
      <c r="F34" s="2"/>
      <c r="G34" s="2"/>
      <c r="H34" s="2"/>
      <c r="I34" s="2"/>
      <c r="J34" s="3"/>
      <c r="K34" s="9"/>
      <c r="L34" s="28"/>
      <c r="N34" s="11" t="s">
        <v>44</v>
      </c>
      <c r="O34" s="11"/>
    </row>
    <row r="35" spans="2:15" x14ac:dyDescent="0.25">
      <c r="B35" s="2"/>
      <c r="C35" s="2"/>
      <c r="D35" s="2"/>
      <c r="E35" s="40"/>
      <c r="F35" s="2"/>
      <c r="G35" s="2"/>
      <c r="H35" s="2"/>
      <c r="I35" s="2"/>
      <c r="J35" s="3"/>
      <c r="K35" s="9"/>
      <c r="L35" s="28"/>
      <c r="N35" s="11" t="s">
        <v>45</v>
      </c>
      <c r="O35" s="11"/>
    </row>
    <row r="36" spans="2:15" x14ac:dyDescent="0.25">
      <c r="B36" s="2"/>
      <c r="C36" s="2"/>
      <c r="D36" s="2"/>
      <c r="E36" s="40"/>
      <c r="F36" s="2"/>
      <c r="G36" s="2"/>
      <c r="H36" s="2"/>
      <c r="I36" s="2"/>
      <c r="J36" s="2"/>
      <c r="K36" s="28"/>
      <c r="N36" s="11" t="s">
        <v>46</v>
      </c>
      <c r="O36" s="13"/>
    </row>
    <row r="37" spans="2:15" x14ac:dyDescent="0.25">
      <c r="B37" s="2"/>
      <c r="C37" s="2"/>
      <c r="D37" s="2"/>
      <c r="E37" s="40"/>
      <c r="F37" s="2"/>
      <c r="G37" s="2"/>
      <c r="H37" s="2"/>
      <c r="I37" s="2"/>
      <c r="J37" s="2"/>
      <c r="K37" s="28"/>
      <c r="N37" s="11" t="s">
        <v>47</v>
      </c>
      <c r="O37" s="11"/>
    </row>
    <row r="38" spans="2:15" x14ac:dyDescent="0.25">
      <c r="B38" s="2"/>
      <c r="C38" s="2"/>
      <c r="D38" s="2"/>
      <c r="E38" s="40"/>
      <c r="F38" s="2"/>
      <c r="G38" s="2"/>
      <c r="H38" s="2"/>
      <c r="I38" s="2"/>
      <c r="J38" s="2"/>
      <c r="K38" s="28"/>
    </row>
    <row r="39" spans="2:15" x14ac:dyDescent="0.25">
      <c r="E39" s="40"/>
    </row>
    <row r="40" spans="2:15" x14ac:dyDescent="0.25">
      <c r="E40" s="40"/>
    </row>
    <row r="41" spans="2:15" x14ac:dyDescent="0.25">
      <c r="E41" s="40"/>
    </row>
    <row r="42" spans="2:15" x14ac:dyDescent="0.25">
      <c r="E42" s="40"/>
    </row>
    <row r="43" spans="2:15" x14ac:dyDescent="0.25">
      <c r="E43" s="40"/>
    </row>
    <row r="44" spans="2:15" x14ac:dyDescent="0.25">
      <c r="E44" s="40"/>
    </row>
    <row r="45" spans="2:15" x14ac:dyDescent="0.25">
      <c r="E45" s="40"/>
    </row>
    <row r="46" spans="2:15" x14ac:dyDescent="0.25">
      <c r="E46" s="40"/>
    </row>
    <row r="47" spans="2:15" x14ac:dyDescent="0.25">
      <c r="E47" s="40"/>
    </row>
    <row r="48" spans="2:15" x14ac:dyDescent="0.25">
      <c r="E48" s="40"/>
    </row>
    <row r="49" spans="5:5" x14ac:dyDescent="0.25">
      <c r="E49" s="40"/>
    </row>
    <row r="50" spans="5:5" x14ac:dyDescent="0.25">
      <c r="E50" s="40"/>
    </row>
    <row r="51" spans="5:5" x14ac:dyDescent="0.25">
      <c r="E51" s="40"/>
    </row>
    <row r="52" spans="5:5" x14ac:dyDescent="0.25">
      <c r="E52" s="40"/>
    </row>
    <row r="53" spans="5:5" x14ac:dyDescent="0.25">
      <c r="E53" s="40"/>
    </row>
    <row r="54" spans="5:5" x14ac:dyDescent="0.25">
      <c r="E54" s="40"/>
    </row>
    <row r="55" spans="5:5" x14ac:dyDescent="0.25">
      <c r="E55" s="40"/>
    </row>
    <row r="56" spans="5:5" x14ac:dyDescent="0.25">
      <c r="E56" s="40"/>
    </row>
    <row r="57" spans="5:5" x14ac:dyDescent="0.25">
      <c r="E57" s="40"/>
    </row>
  </sheetData>
  <autoFilter ref="B3:L28" xr:uid="{ADD7E598-4D5E-40AC-91C2-A94FFB49DEC1}">
    <sortState xmlns:xlrd2="http://schemas.microsoft.com/office/spreadsheetml/2017/richdata2" ref="B4:L28">
      <sortCondition ref="B3:B2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BF57-9613-4820-AA81-B0AE4219E0A1}">
  <dimension ref="A1:P43"/>
  <sheetViews>
    <sheetView workbookViewId="0">
      <selection activeCell="F4" sqref="F4"/>
    </sheetView>
  </sheetViews>
  <sheetFormatPr defaultRowHeight="15" x14ac:dyDescent="0.25"/>
  <cols>
    <col min="1" max="1" width="9.85546875" bestFit="1" customWidth="1"/>
    <col min="2" max="2" width="14.5703125" bestFit="1" customWidth="1"/>
    <col min="3" max="3" width="5.28515625" bestFit="1" customWidth="1"/>
    <col min="5" max="5" width="15" bestFit="1" customWidth="1"/>
    <col min="6" max="7" width="16.28515625" bestFit="1" customWidth="1"/>
    <col min="8" max="10" width="12.140625" bestFit="1" customWidth="1"/>
    <col min="11" max="11" width="11.42578125" bestFit="1" customWidth="1"/>
    <col min="12" max="12" width="8.140625" bestFit="1" customWidth="1"/>
  </cols>
  <sheetData>
    <row r="1" spans="1:16" ht="45" x14ac:dyDescent="0.25">
      <c r="A1" s="35" t="s">
        <v>1</v>
      </c>
      <c r="B1" s="35" t="s">
        <v>50</v>
      </c>
      <c r="C1" s="35" t="s">
        <v>385</v>
      </c>
      <c r="D1" s="36" t="s">
        <v>79</v>
      </c>
      <c r="E1" s="35" t="s">
        <v>201</v>
      </c>
      <c r="F1" s="35" t="s">
        <v>3</v>
      </c>
      <c r="G1" s="35" t="s">
        <v>4</v>
      </c>
      <c r="H1" s="35" t="s">
        <v>11</v>
      </c>
      <c r="I1" s="35" t="s">
        <v>12</v>
      </c>
      <c r="J1" s="35" t="s">
        <v>13</v>
      </c>
      <c r="K1" s="35" t="s">
        <v>52</v>
      </c>
      <c r="L1" s="36" t="s">
        <v>391</v>
      </c>
    </row>
    <row r="2" spans="1:16" s="33" customFormat="1" x14ac:dyDescent="0.25">
      <c r="A2" s="18" t="s">
        <v>62</v>
      </c>
      <c r="B2" s="18" t="s">
        <v>55</v>
      </c>
      <c r="C2" s="18">
        <v>1</v>
      </c>
      <c r="D2" s="18" t="s">
        <v>78</v>
      </c>
      <c r="E2" s="18" t="s">
        <v>534</v>
      </c>
      <c r="F2" s="18" t="s">
        <v>296</v>
      </c>
      <c r="G2" s="18" t="s">
        <v>297</v>
      </c>
      <c r="H2" s="18" t="s">
        <v>298</v>
      </c>
      <c r="I2" s="18" t="s">
        <v>299</v>
      </c>
      <c r="J2" s="18" t="s">
        <v>300</v>
      </c>
      <c r="K2" s="33">
        <f>0.98+0.97+ISONE_Test!K2</f>
        <v>51.52</v>
      </c>
      <c r="L2" s="45">
        <v>0</v>
      </c>
      <c r="O2" s="44"/>
      <c r="P2" s="44"/>
    </row>
    <row r="3" spans="1:16" x14ac:dyDescent="0.25">
      <c r="A3" s="18" t="s">
        <v>62</v>
      </c>
      <c r="B3" s="2" t="s">
        <v>54</v>
      </c>
      <c r="C3" s="2">
        <v>3</v>
      </c>
      <c r="D3" s="2" t="s">
        <v>78</v>
      </c>
      <c r="E3" s="2" t="s">
        <v>535</v>
      </c>
      <c r="F3" s="2" t="s">
        <v>301</v>
      </c>
      <c r="G3" s="2" t="s">
        <v>302</v>
      </c>
      <c r="H3" s="2" t="s">
        <v>303</v>
      </c>
      <c r="I3" s="18" t="s">
        <v>304</v>
      </c>
      <c r="J3" s="2" t="s">
        <v>305</v>
      </c>
      <c r="K3">
        <f>1*3+ISONE_Test!K3</f>
        <v>26.87</v>
      </c>
      <c r="L3" s="45">
        <v>0</v>
      </c>
      <c r="O3" s="40"/>
      <c r="P3" s="40"/>
    </row>
    <row r="4" spans="1:16" s="14" customFormat="1" x14ac:dyDescent="0.25">
      <c r="A4" s="37" t="s">
        <v>62</v>
      </c>
      <c r="B4" s="37" t="s">
        <v>53</v>
      </c>
      <c r="C4" s="37">
        <v>1</v>
      </c>
      <c r="D4" s="37" t="s">
        <v>78</v>
      </c>
      <c r="E4" s="37" t="s">
        <v>536</v>
      </c>
      <c r="F4" s="37" t="s">
        <v>306</v>
      </c>
      <c r="G4" s="37" t="s">
        <v>307</v>
      </c>
      <c r="H4" s="37" t="s">
        <v>308</v>
      </c>
      <c r="I4" s="37" t="s">
        <v>309</v>
      </c>
      <c r="J4" s="37" t="s">
        <v>310</v>
      </c>
      <c r="K4" s="14">
        <f>1*2+ISONE_Test!K4</f>
        <v>3.15</v>
      </c>
      <c r="L4" s="50">
        <v>0</v>
      </c>
      <c r="O4" s="48"/>
      <c r="P4" s="48"/>
    </row>
    <row r="5" spans="1:16" x14ac:dyDescent="0.25">
      <c r="A5" s="18" t="s">
        <v>62</v>
      </c>
      <c r="B5" s="2" t="s">
        <v>56</v>
      </c>
      <c r="C5" s="2">
        <v>2</v>
      </c>
      <c r="D5" s="2" t="s">
        <v>78</v>
      </c>
      <c r="E5" s="2" t="s">
        <v>537</v>
      </c>
      <c r="F5" s="2" t="s">
        <v>311</v>
      </c>
      <c r="G5" s="2" t="s">
        <v>312</v>
      </c>
      <c r="H5" s="2" t="s">
        <v>313</v>
      </c>
      <c r="I5" s="18" t="s">
        <v>314</v>
      </c>
      <c r="J5" s="2" t="s">
        <v>315</v>
      </c>
      <c r="K5">
        <f>1*3+ISONE_Test!K5</f>
        <v>4</v>
      </c>
      <c r="L5" s="45">
        <v>0</v>
      </c>
      <c r="O5" s="40"/>
      <c r="P5" s="40"/>
    </row>
    <row r="6" spans="1:16" x14ac:dyDescent="0.25">
      <c r="A6" s="37" t="s">
        <v>62</v>
      </c>
      <c r="B6" s="37" t="s">
        <v>5</v>
      </c>
      <c r="C6" s="37" t="s">
        <v>386</v>
      </c>
      <c r="D6" s="37" t="s">
        <v>78</v>
      </c>
      <c r="E6" s="37" t="s">
        <v>552</v>
      </c>
      <c r="F6" s="37" t="s">
        <v>393</v>
      </c>
      <c r="G6" s="37" t="s">
        <v>394</v>
      </c>
      <c r="H6" s="37" t="s">
        <v>395</v>
      </c>
      <c r="I6" s="37" t="s">
        <v>396</v>
      </c>
      <c r="J6" s="37" t="s">
        <v>397</v>
      </c>
      <c r="K6" s="49">
        <f>3.518-0.78</f>
        <v>2.7379999999999995</v>
      </c>
      <c r="L6" s="50">
        <v>0</v>
      </c>
      <c r="O6" s="40"/>
      <c r="P6" s="40"/>
    </row>
    <row r="7" spans="1:16" s="14" customFormat="1" x14ac:dyDescent="0.25">
      <c r="A7" s="18" t="s">
        <v>62</v>
      </c>
      <c r="B7" s="2" t="s">
        <v>51</v>
      </c>
      <c r="C7" s="2" t="s">
        <v>386</v>
      </c>
      <c r="D7" s="2" t="s">
        <v>78</v>
      </c>
      <c r="E7" s="2" t="s">
        <v>538</v>
      </c>
      <c r="F7" s="2" t="s">
        <v>316</v>
      </c>
      <c r="G7" s="2" t="s">
        <v>317</v>
      </c>
      <c r="H7" s="2" t="s">
        <v>318</v>
      </c>
      <c r="I7" s="18" t="s">
        <v>319</v>
      </c>
      <c r="J7" s="2" t="s">
        <v>320</v>
      </c>
      <c r="K7">
        <f>1*3+ISONE_Test!K6</f>
        <v>3.7800000000000002</v>
      </c>
      <c r="L7" s="45">
        <v>0</v>
      </c>
      <c r="O7" s="48"/>
      <c r="P7" s="48"/>
    </row>
    <row r="8" spans="1:16" x14ac:dyDescent="0.25">
      <c r="A8" s="18" t="s">
        <v>6</v>
      </c>
      <c r="B8" s="2" t="s">
        <v>55</v>
      </c>
      <c r="C8" s="2">
        <v>1</v>
      </c>
      <c r="D8" s="2" t="s">
        <v>78</v>
      </c>
      <c r="E8" s="2" t="s">
        <v>544</v>
      </c>
      <c r="F8" s="2" t="s">
        <v>346</v>
      </c>
      <c r="G8" s="2" t="s">
        <v>347</v>
      </c>
      <c r="H8" s="2" t="s">
        <v>348</v>
      </c>
      <c r="I8" s="2" t="s">
        <v>349</v>
      </c>
      <c r="J8" s="2" t="s">
        <v>350</v>
      </c>
      <c r="K8" s="34">
        <f>1.6+2.85+ISONE_Test!K12</f>
        <v>4.7300000000000004</v>
      </c>
      <c r="L8" s="45">
        <v>0</v>
      </c>
      <c r="O8" s="40"/>
      <c r="P8" s="40"/>
    </row>
    <row r="9" spans="1:16" x14ac:dyDescent="0.25">
      <c r="A9" s="18" t="s">
        <v>6</v>
      </c>
      <c r="B9" s="2" t="s">
        <v>54</v>
      </c>
      <c r="C9" s="2">
        <v>1</v>
      </c>
      <c r="D9" s="2" t="s">
        <v>78</v>
      </c>
      <c r="E9" s="2" t="s">
        <v>545</v>
      </c>
      <c r="F9" s="2" t="s">
        <v>351</v>
      </c>
      <c r="G9" s="2" t="s">
        <v>352</v>
      </c>
      <c r="H9" s="2" t="s">
        <v>353</v>
      </c>
      <c r="I9" s="2" t="s">
        <v>354</v>
      </c>
      <c r="J9" s="2" t="s">
        <v>355</v>
      </c>
      <c r="K9" s="34">
        <f>0.49+2.85+ISONE_Test!K13</f>
        <v>3.61</v>
      </c>
      <c r="L9" s="45">
        <v>0</v>
      </c>
      <c r="O9" s="40"/>
      <c r="P9" s="40"/>
    </row>
    <row r="10" spans="1:16" x14ac:dyDescent="0.25">
      <c r="A10" s="18" t="s">
        <v>6</v>
      </c>
      <c r="B10" s="2" t="s">
        <v>53</v>
      </c>
      <c r="C10" s="2">
        <v>1</v>
      </c>
      <c r="D10" s="2" t="s">
        <v>78</v>
      </c>
      <c r="E10" s="2" t="s">
        <v>544</v>
      </c>
      <c r="F10" s="2" t="s">
        <v>346</v>
      </c>
      <c r="G10" s="2" t="s">
        <v>347</v>
      </c>
      <c r="H10" s="2" t="s">
        <v>348</v>
      </c>
      <c r="I10" s="2" t="s">
        <v>349</v>
      </c>
      <c r="J10" s="2" t="s">
        <v>350</v>
      </c>
      <c r="K10" s="34">
        <f>2.18+2.86+ISONE_Test!K14</f>
        <v>55.98</v>
      </c>
      <c r="L10" s="45">
        <v>0</v>
      </c>
      <c r="O10" s="40"/>
      <c r="P10" s="40"/>
    </row>
    <row r="11" spans="1:16" x14ac:dyDescent="0.25">
      <c r="A11" s="18" t="s">
        <v>6</v>
      </c>
      <c r="B11" s="2" t="s">
        <v>56</v>
      </c>
      <c r="C11" s="2">
        <v>4</v>
      </c>
      <c r="D11" s="2" t="s">
        <v>78</v>
      </c>
      <c r="E11" s="2" t="s">
        <v>546</v>
      </c>
      <c r="F11" s="2" t="s">
        <v>356</v>
      </c>
      <c r="G11" s="2" t="s">
        <v>357</v>
      </c>
      <c r="H11" s="2" t="s">
        <v>348</v>
      </c>
      <c r="I11" s="2" t="s">
        <v>358</v>
      </c>
      <c r="J11" s="2" t="s">
        <v>359</v>
      </c>
      <c r="K11" s="34">
        <f>2.62+1.68+0.11+2.84+ISONE_Test!K15</f>
        <v>29.59</v>
      </c>
      <c r="L11" s="45">
        <v>0</v>
      </c>
      <c r="O11" s="40"/>
      <c r="P11" s="40"/>
    </row>
    <row r="12" spans="1:16" x14ac:dyDescent="0.25">
      <c r="A12" s="2" t="s">
        <v>6</v>
      </c>
      <c r="B12" s="2" t="s">
        <v>5</v>
      </c>
      <c r="C12" s="2" t="s">
        <v>386</v>
      </c>
      <c r="D12" s="2" t="s">
        <v>78</v>
      </c>
      <c r="E12" s="2" t="s">
        <v>544</v>
      </c>
      <c r="F12" s="2" t="s">
        <v>346</v>
      </c>
      <c r="G12" s="2" t="s">
        <v>347</v>
      </c>
      <c r="H12" s="2" t="s">
        <v>348</v>
      </c>
      <c r="I12" s="2" t="s">
        <v>349</v>
      </c>
      <c r="J12" s="2" t="s">
        <v>350</v>
      </c>
      <c r="K12" s="34">
        <f>1.906-0.28</f>
        <v>1.6259999999999999</v>
      </c>
      <c r="L12" s="45">
        <v>0</v>
      </c>
      <c r="O12" s="40"/>
      <c r="P12" s="40"/>
    </row>
    <row r="13" spans="1:16" x14ac:dyDescent="0.25">
      <c r="A13" s="18" t="s">
        <v>6</v>
      </c>
      <c r="B13" s="2" t="s">
        <v>51</v>
      </c>
      <c r="C13" s="2" t="s">
        <v>386</v>
      </c>
      <c r="D13" s="2" t="s">
        <v>78</v>
      </c>
      <c r="E13" s="2" t="s">
        <v>544</v>
      </c>
      <c r="F13" s="2" t="s">
        <v>346</v>
      </c>
      <c r="G13" s="2" t="s">
        <v>347</v>
      </c>
      <c r="H13" s="2" t="s">
        <v>348</v>
      </c>
      <c r="I13" s="2" t="s">
        <v>349</v>
      </c>
      <c r="J13" s="2" t="s">
        <v>350</v>
      </c>
      <c r="K13" s="34">
        <f>2.04+2.84+2.8+ISONE_Test!K16</f>
        <v>8.33</v>
      </c>
      <c r="L13" s="45">
        <v>0</v>
      </c>
      <c r="O13" s="40"/>
      <c r="P13" s="40"/>
    </row>
    <row r="14" spans="1:16" x14ac:dyDescent="0.25">
      <c r="A14" s="18" t="s">
        <v>36</v>
      </c>
      <c r="B14" s="2" t="s">
        <v>55</v>
      </c>
      <c r="C14" s="2">
        <v>2</v>
      </c>
      <c r="D14" s="2" t="s">
        <v>78</v>
      </c>
      <c r="E14" s="2" t="s">
        <v>547</v>
      </c>
      <c r="F14" s="2" t="s">
        <v>360</v>
      </c>
      <c r="G14" s="2" t="s">
        <v>361</v>
      </c>
      <c r="H14" s="2" t="s">
        <v>362</v>
      </c>
      <c r="I14" s="2" t="s">
        <v>363</v>
      </c>
      <c r="J14" s="2" t="s">
        <v>364</v>
      </c>
      <c r="K14">
        <f>0.7*3+ISONE_Test!K17</f>
        <v>2.4999999999999996</v>
      </c>
      <c r="L14" s="45">
        <v>0</v>
      </c>
      <c r="O14" s="40"/>
      <c r="P14" s="40"/>
    </row>
    <row r="15" spans="1:16" x14ac:dyDescent="0.25">
      <c r="A15" s="18" t="s">
        <v>36</v>
      </c>
      <c r="B15" s="2" t="s">
        <v>54</v>
      </c>
      <c r="C15" s="2">
        <v>3</v>
      </c>
      <c r="D15" s="2" t="s">
        <v>78</v>
      </c>
      <c r="E15" s="2" t="s">
        <v>548</v>
      </c>
      <c r="F15" s="2" t="s">
        <v>365</v>
      </c>
      <c r="G15" s="2" t="s">
        <v>366</v>
      </c>
      <c r="H15" s="2" t="s">
        <v>367</v>
      </c>
      <c r="I15" s="2" t="s">
        <v>368</v>
      </c>
      <c r="J15" s="2" t="s">
        <v>369</v>
      </c>
      <c r="K15">
        <f>0.7*4+ISONE_Test!K18</f>
        <v>3.15</v>
      </c>
      <c r="L15" s="45">
        <v>0</v>
      </c>
      <c r="O15" s="40"/>
      <c r="P15" s="40"/>
    </row>
    <row r="16" spans="1:16" x14ac:dyDescent="0.25">
      <c r="A16" s="18" t="s">
        <v>36</v>
      </c>
      <c r="B16" s="2" t="s">
        <v>53</v>
      </c>
      <c r="C16" s="2">
        <v>2</v>
      </c>
      <c r="D16" s="2" t="s">
        <v>78</v>
      </c>
      <c r="E16" s="2" t="s">
        <v>549</v>
      </c>
      <c r="F16" s="2" t="s">
        <v>370</v>
      </c>
      <c r="G16" s="2" t="s">
        <v>371</v>
      </c>
      <c r="H16" s="2" t="s">
        <v>372</v>
      </c>
      <c r="I16" s="2" t="s">
        <v>373</v>
      </c>
      <c r="J16" s="2" t="s">
        <v>374</v>
      </c>
      <c r="K16">
        <f>0.7*3+ISONE_Test!K19</f>
        <v>2.4899999999999998</v>
      </c>
      <c r="L16" s="45">
        <v>0</v>
      </c>
      <c r="O16" s="40"/>
      <c r="P16" s="40"/>
    </row>
    <row r="17" spans="1:16" x14ac:dyDescent="0.25">
      <c r="A17" s="18" t="s">
        <v>36</v>
      </c>
      <c r="B17" s="2" t="s">
        <v>56</v>
      </c>
      <c r="C17" s="2">
        <v>2</v>
      </c>
      <c r="D17" s="2" t="s">
        <v>78</v>
      </c>
      <c r="E17" s="2" t="s">
        <v>550</v>
      </c>
      <c r="F17" s="2" t="s">
        <v>375</v>
      </c>
      <c r="G17" s="2" t="s">
        <v>376</v>
      </c>
      <c r="H17" s="2" t="s">
        <v>377</v>
      </c>
      <c r="I17" s="2" t="s">
        <v>378</v>
      </c>
      <c r="J17" s="2" t="s">
        <v>379</v>
      </c>
      <c r="K17" s="34">
        <f>0.63+0.47+ISONE_Test!K20</f>
        <v>113.35</v>
      </c>
      <c r="L17" s="45">
        <v>0</v>
      </c>
      <c r="O17" s="40"/>
      <c r="P17" s="40"/>
    </row>
    <row r="18" spans="1:16" x14ac:dyDescent="0.25">
      <c r="A18" s="2" t="s">
        <v>36</v>
      </c>
      <c r="B18" s="2" t="s">
        <v>5</v>
      </c>
      <c r="C18" s="2" t="s">
        <v>386</v>
      </c>
      <c r="D18" s="2" t="s">
        <v>78</v>
      </c>
      <c r="E18" s="2" t="s">
        <v>554</v>
      </c>
      <c r="F18" s="2" t="s">
        <v>403</v>
      </c>
      <c r="G18" s="2" t="s">
        <v>404</v>
      </c>
      <c r="H18" s="2" t="s">
        <v>405</v>
      </c>
      <c r="I18" s="2" t="s">
        <v>406</v>
      </c>
      <c r="J18" s="2" t="s">
        <v>407</v>
      </c>
      <c r="K18" s="34">
        <f>4.711-0.35</f>
        <v>4.3610000000000007</v>
      </c>
      <c r="L18" s="45">
        <v>0</v>
      </c>
      <c r="O18" s="40"/>
      <c r="P18" s="40"/>
    </row>
    <row r="19" spans="1:16" x14ac:dyDescent="0.25">
      <c r="A19" s="18" t="s">
        <v>36</v>
      </c>
      <c r="B19" s="2" t="s">
        <v>51</v>
      </c>
      <c r="C19" s="2" t="s">
        <v>386</v>
      </c>
      <c r="D19" s="2" t="s">
        <v>78</v>
      </c>
      <c r="E19" s="2" t="s">
        <v>551</v>
      </c>
      <c r="F19" s="2" t="s">
        <v>380</v>
      </c>
      <c r="G19" s="2" t="s">
        <v>381</v>
      </c>
      <c r="H19" s="2" t="s">
        <v>382</v>
      </c>
      <c r="I19" s="2" t="s">
        <v>383</v>
      </c>
      <c r="J19" s="2" t="s">
        <v>384</v>
      </c>
      <c r="K19">
        <f>0.7*3+ISONE_Test!K21</f>
        <v>33.69</v>
      </c>
      <c r="L19" s="45">
        <v>0</v>
      </c>
      <c r="O19" s="40"/>
      <c r="P19" s="40"/>
    </row>
    <row r="20" spans="1:16" x14ac:dyDescent="0.25">
      <c r="A20" s="18" t="s">
        <v>63</v>
      </c>
      <c r="B20" s="2" t="s">
        <v>55</v>
      </c>
      <c r="C20" s="2">
        <v>8</v>
      </c>
      <c r="D20" s="2" t="s">
        <v>78</v>
      </c>
      <c r="E20" s="2" t="s">
        <v>539</v>
      </c>
      <c r="F20" s="2" t="s">
        <v>321</v>
      </c>
      <c r="G20" s="2" t="s">
        <v>322</v>
      </c>
      <c r="H20" s="2" t="s">
        <v>323</v>
      </c>
      <c r="I20" s="2" t="s">
        <v>324</v>
      </c>
      <c r="J20" s="2" t="s">
        <v>325</v>
      </c>
      <c r="K20">
        <f>0.2*8+ISONE_Test!K7</f>
        <v>2.91</v>
      </c>
      <c r="L20" s="45">
        <v>0</v>
      </c>
      <c r="O20" s="40"/>
      <c r="P20" s="40"/>
    </row>
    <row r="21" spans="1:16" x14ac:dyDescent="0.25">
      <c r="A21" s="18" t="s">
        <v>63</v>
      </c>
      <c r="B21" s="2" t="s">
        <v>54</v>
      </c>
      <c r="C21" s="2">
        <v>9</v>
      </c>
      <c r="D21" s="2" t="s">
        <v>78</v>
      </c>
      <c r="E21" s="2" t="s">
        <v>540</v>
      </c>
      <c r="F21" s="2" t="s">
        <v>326</v>
      </c>
      <c r="G21" s="2" t="s">
        <v>327</v>
      </c>
      <c r="H21" s="2" t="s">
        <v>328</v>
      </c>
      <c r="I21" s="2" t="s">
        <v>329</v>
      </c>
      <c r="J21" s="2" t="s">
        <v>330</v>
      </c>
      <c r="K21">
        <f>0.2*9+ISONE_Test!K8</f>
        <v>50.5</v>
      </c>
      <c r="L21" s="45">
        <v>0</v>
      </c>
      <c r="O21" s="40"/>
      <c r="P21" s="40"/>
    </row>
    <row r="22" spans="1:16" x14ac:dyDescent="0.25">
      <c r="A22" s="18" t="s">
        <v>63</v>
      </c>
      <c r="B22" s="2" t="s">
        <v>53</v>
      </c>
      <c r="C22" s="2">
        <v>9</v>
      </c>
      <c r="D22" s="2" t="s">
        <v>78</v>
      </c>
      <c r="E22" s="2" t="s">
        <v>541</v>
      </c>
      <c r="F22" s="2" t="s">
        <v>331</v>
      </c>
      <c r="G22" s="2" t="s">
        <v>332</v>
      </c>
      <c r="H22" s="2" t="s">
        <v>333</v>
      </c>
      <c r="I22" s="2" t="s">
        <v>334</v>
      </c>
      <c r="J22" s="2" t="s">
        <v>335</v>
      </c>
      <c r="K22">
        <f>0.2*9+ISONE_Test!K9</f>
        <v>10.98</v>
      </c>
      <c r="L22" s="45">
        <v>0</v>
      </c>
      <c r="O22" s="40"/>
      <c r="P22" s="40"/>
    </row>
    <row r="23" spans="1:16" x14ac:dyDescent="0.25">
      <c r="A23" s="18" t="s">
        <v>63</v>
      </c>
      <c r="B23" s="2" t="s">
        <v>56</v>
      </c>
      <c r="C23" s="2">
        <v>5</v>
      </c>
      <c r="D23" s="2" t="s">
        <v>78</v>
      </c>
      <c r="E23" s="2" t="s">
        <v>542</v>
      </c>
      <c r="F23" s="2" t="s">
        <v>336</v>
      </c>
      <c r="G23" s="2" t="s">
        <v>337</v>
      </c>
      <c r="H23" s="2" t="s">
        <v>338</v>
      </c>
      <c r="I23" s="2" t="s">
        <v>339</v>
      </c>
      <c r="J23" s="2" t="s">
        <v>340</v>
      </c>
      <c r="K23">
        <f>0.2*5+ISONE_Test!K10</f>
        <v>1.45</v>
      </c>
      <c r="L23" s="45">
        <v>0</v>
      </c>
      <c r="O23" s="40"/>
      <c r="P23" s="40"/>
    </row>
    <row r="24" spans="1:16" x14ac:dyDescent="0.25">
      <c r="A24" s="2" t="s">
        <v>63</v>
      </c>
      <c r="B24" s="2" t="s">
        <v>5</v>
      </c>
      <c r="C24" s="2" t="s">
        <v>386</v>
      </c>
      <c r="D24" s="2" t="s">
        <v>78</v>
      </c>
      <c r="E24" s="2" t="s">
        <v>553</v>
      </c>
      <c r="F24" s="2" t="s">
        <v>398</v>
      </c>
      <c r="G24" s="2" t="s">
        <v>399</v>
      </c>
      <c r="H24" s="2" t="s">
        <v>400</v>
      </c>
      <c r="I24" s="2" t="s">
        <v>401</v>
      </c>
      <c r="J24" s="2" t="s">
        <v>402</v>
      </c>
      <c r="K24" s="34">
        <f>3.065-0.33</f>
        <v>2.7349999999999999</v>
      </c>
      <c r="L24" s="45">
        <v>0</v>
      </c>
      <c r="O24" s="40"/>
      <c r="P24" s="40"/>
    </row>
    <row r="25" spans="1:16" x14ac:dyDescent="0.25">
      <c r="A25" s="18" t="s">
        <v>63</v>
      </c>
      <c r="B25" s="2" t="s">
        <v>51</v>
      </c>
      <c r="C25" s="2" t="s">
        <v>386</v>
      </c>
      <c r="D25" s="2" t="s">
        <v>78</v>
      </c>
      <c r="E25" s="2" t="s">
        <v>543</v>
      </c>
      <c r="F25" s="2" t="s">
        <v>341</v>
      </c>
      <c r="G25" s="2" t="s">
        <v>342</v>
      </c>
      <c r="H25" s="2" t="s">
        <v>343</v>
      </c>
      <c r="I25" s="2" t="s">
        <v>344</v>
      </c>
      <c r="J25" s="2" t="s">
        <v>345</v>
      </c>
      <c r="K25">
        <f>0.2*3+ISONE_Test!K11</f>
        <v>0.96000000000000008</v>
      </c>
      <c r="L25" s="45">
        <v>0</v>
      </c>
      <c r="O25" s="40"/>
      <c r="P25" s="40"/>
    </row>
    <row r="26" spans="1:16" x14ac:dyDescent="0.25">
      <c r="A26" s="18"/>
      <c r="B26" s="2"/>
      <c r="C26" s="2"/>
      <c r="D26" s="2"/>
      <c r="E26" s="2"/>
      <c r="F26" s="2"/>
      <c r="G26" s="2"/>
      <c r="H26" s="2"/>
      <c r="I26" s="2"/>
      <c r="J26" s="2"/>
      <c r="K26" s="34"/>
      <c r="L26" s="45"/>
    </row>
    <row r="27" spans="1:16" x14ac:dyDescent="0.25">
      <c r="A27" s="18"/>
      <c r="B27" s="2"/>
      <c r="C27" s="2"/>
      <c r="D27" s="2"/>
      <c r="E27" s="2"/>
      <c r="F27" s="2"/>
      <c r="G27" s="2"/>
      <c r="H27" s="2"/>
      <c r="I27" s="2"/>
      <c r="J27" s="2"/>
      <c r="L27" s="45"/>
    </row>
    <row r="28" spans="1:16" x14ac:dyDescent="0.25">
      <c r="A28" s="18"/>
      <c r="B28" s="2"/>
      <c r="C28" s="2"/>
      <c r="D28" s="2"/>
      <c r="E28" s="2"/>
      <c r="F28" s="2"/>
      <c r="G28" s="2"/>
      <c r="H28" s="2"/>
      <c r="I28" s="2"/>
      <c r="J28" s="2"/>
      <c r="L28" s="45"/>
    </row>
    <row r="29" spans="1:16" x14ac:dyDescent="0.25">
      <c r="A29" s="18"/>
      <c r="B29" s="2"/>
      <c r="C29" s="2"/>
      <c r="D29" s="2"/>
      <c r="E29" s="2"/>
      <c r="F29" s="2"/>
      <c r="G29" s="2"/>
      <c r="H29" s="2"/>
      <c r="I29" s="2"/>
      <c r="J29" s="2"/>
      <c r="L29" s="45"/>
    </row>
    <row r="30" spans="1:16" x14ac:dyDescent="0.25">
      <c r="A30" s="18"/>
      <c r="B30" s="2"/>
      <c r="C30" s="2"/>
      <c r="D30" s="2"/>
      <c r="E30" s="2"/>
      <c r="F30" s="2"/>
      <c r="G30" s="2"/>
      <c r="H30" s="2"/>
      <c r="I30" s="2"/>
      <c r="J30" s="2"/>
      <c r="L30" s="45"/>
    </row>
    <row r="31" spans="1:16" x14ac:dyDescent="0.25">
      <c r="A31" s="18"/>
      <c r="B31" s="2"/>
      <c r="C31" s="2"/>
      <c r="D31" s="2"/>
      <c r="E31" s="2"/>
      <c r="F31" s="2"/>
      <c r="G31" s="2"/>
      <c r="H31" s="2"/>
      <c r="I31" s="2"/>
      <c r="J31" s="2"/>
      <c r="L31" s="45"/>
    </row>
    <row r="32" spans="1:16" x14ac:dyDescent="0.25">
      <c r="A32" s="18"/>
      <c r="B32" s="2"/>
      <c r="C32" s="2"/>
      <c r="D32" s="2"/>
      <c r="E32" s="2"/>
      <c r="F32" s="7"/>
      <c r="G32" s="2"/>
      <c r="H32" s="2"/>
      <c r="I32" s="2"/>
      <c r="J32" s="2"/>
      <c r="L32" s="45"/>
    </row>
    <row r="33" spans="5:12" x14ac:dyDescent="0.25">
      <c r="E33" s="2"/>
      <c r="F33" s="7"/>
      <c r="G33" s="2"/>
      <c r="H33" s="2"/>
      <c r="I33" s="2"/>
      <c r="J33" s="2"/>
      <c r="L33" s="45"/>
    </row>
    <row r="34" spans="5:12" x14ac:dyDescent="0.25">
      <c r="E34" s="2"/>
      <c r="F34" s="7"/>
      <c r="G34" s="2"/>
      <c r="H34" s="2"/>
      <c r="I34" s="2"/>
      <c r="J34" s="2"/>
      <c r="L34" s="45"/>
    </row>
    <row r="35" spans="5:12" x14ac:dyDescent="0.25">
      <c r="E35" s="2"/>
      <c r="F35" s="7"/>
      <c r="G35" s="2"/>
      <c r="H35" s="2"/>
      <c r="I35" s="2"/>
      <c r="J35" s="2"/>
      <c r="L35" s="45"/>
    </row>
    <row r="36" spans="5:12" x14ac:dyDescent="0.25">
      <c r="E36" s="2"/>
      <c r="F36" s="2"/>
      <c r="G36" s="2"/>
      <c r="H36" s="2"/>
      <c r="I36" s="2"/>
      <c r="J36" s="2"/>
      <c r="L36" s="45"/>
    </row>
    <row r="37" spans="5:12" x14ac:dyDescent="0.25">
      <c r="E37" s="41"/>
    </row>
    <row r="38" spans="5:12" x14ac:dyDescent="0.25">
      <c r="E38" s="41"/>
    </row>
    <row r="39" spans="5:12" x14ac:dyDescent="0.25">
      <c r="E39" s="41"/>
    </row>
    <row r="40" spans="5:12" x14ac:dyDescent="0.25">
      <c r="E40" s="41"/>
    </row>
    <row r="41" spans="5:12" x14ac:dyDescent="0.25">
      <c r="E41" s="41"/>
    </row>
    <row r="42" spans="5:12" x14ac:dyDescent="0.25">
      <c r="E42" s="41"/>
    </row>
    <row r="43" spans="5:12" x14ac:dyDescent="0.25">
      <c r="E43" s="41"/>
    </row>
  </sheetData>
  <autoFilter ref="A1:L1" xr:uid="{3DC7BF57-9613-4820-AA81-B0AE4219E0A1}">
    <sortState xmlns:xlrd2="http://schemas.microsoft.com/office/spreadsheetml/2017/richdata2" ref="A2:L25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F840-7867-4765-A866-B0E03ECDC373}">
  <dimension ref="A1:Y32"/>
  <sheetViews>
    <sheetView tabSelected="1" workbookViewId="0">
      <selection activeCell="F28" sqref="F28"/>
    </sheetView>
  </sheetViews>
  <sheetFormatPr defaultRowHeight="15" x14ac:dyDescent="0.25"/>
  <cols>
    <col min="1" max="2" width="9.85546875" bestFit="1" customWidth="1"/>
    <col min="3" max="3" width="5.28515625" bestFit="1" customWidth="1"/>
    <col min="5" max="5" width="15" bestFit="1" customWidth="1"/>
    <col min="6" max="7" width="16.28515625" bestFit="1" customWidth="1"/>
    <col min="8" max="10" width="12.140625" bestFit="1" customWidth="1"/>
    <col min="11" max="11" width="11.42578125" bestFit="1" customWidth="1"/>
  </cols>
  <sheetData>
    <row r="1" spans="1:25" ht="45" x14ac:dyDescent="0.25">
      <c r="A1" s="35" t="s">
        <v>1</v>
      </c>
      <c r="B1" s="35" t="s">
        <v>50</v>
      </c>
      <c r="C1" s="35" t="s">
        <v>385</v>
      </c>
      <c r="D1" s="36" t="s">
        <v>79</v>
      </c>
      <c r="E1" s="35" t="s">
        <v>201</v>
      </c>
      <c r="F1" s="35" t="s">
        <v>3</v>
      </c>
      <c r="G1" s="35" t="s">
        <v>4</v>
      </c>
      <c r="H1" s="35" t="s">
        <v>11</v>
      </c>
      <c r="I1" s="35" t="s">
        <v>12</v>
      </c>
      <c r="J1" s="35" t="s">
        <v>13</v>
      </c>
      <c r="K1" s="35" t="s">
        <v>52</v>
      </c>
    </row>
    <row r="2" spans="1:25" x14ac:dyDescent="0.25">
      <c r="A2" s="18" t="s">
        <v>62</v>
      </c>
      <c r="B2" s="18" t="s">
        <v>55</v>
      </c>
      <c r="C2" s="18">
        <v>1</v>
      </c>
      <c r="D2" s="18" t="s">
        <v>78</v>
      </c>
      <c r="E2" s="2" t="s">
        <v>408</v>
      </c>
      <c r="F2" s="2" t="s">
        <v>409</v>
      </c>
      <c r="G2" s="2" t="s">
        <v>410</v>
      </c>
      <c r="H2" s="2" t="s">
        <v>411</v>
      </c>
      <c r="I2" s="2" t="s">
        <v>412</v>
      </c>
      <c r="J2" s="2" t="s">
        <v>413</v>
      </c>
      <c r="K2" s="2">
        <v>49.57</v>
      </c>
      <c r="N2" s="40"/>
      <c r="O2" s="40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x14ac:dyDescent="0.25">
      <c r="A3" s="18" t="s">
        <v>62</v>
      </c>
      <c r="B3" s="2" t="s">
        <v>54</v>
      </c>
      <c r="C3" s="2">
        <v>3</v>
      </c>
      <c r="D3" s="2" t="s">
        <v>78</v>
      </c>
      <c r="E3" s="2" t="s">
        <v>414</v>
      </c>
      <c r="F3" s="2" t="s">
        <v>415</v>
      </c>
      <c r="G3" s="2" t="s">
        <v>416</v>
      </c>
      <c r="H3" s="2" t="s">
        <v>417</v>
      </c>
      <c r="I3" s="2" t="s">
        <v>418</v>
      </c>
      <c r="J3" s="2" t="s">
        <v>419</v>
      </c>
      <c r="K3" s="28">
        <v>23.87</v>
      </c>
      <c r="N3" s="40"/>
      <c r="O3" s="40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x14ac:dyDescent="0.25">
      <c r="A4" s="18" t="s">
        <v>62</v>
      </c>
      <c r="B4" s="2" t="s">
        <v>53</v>
      </c>
      <c r="C4" s="2">
        <v>1</v>
      </c>
      <c r="D4" s="2" t="s">
        <v>78</v>
      </c>
      <c r="E4" s="2" t="s">
        <v>420</v>
      </c>
      <c r="F4" s="2" t="s">
        <v>421</v>
      </c>
      <c r="G4" s="2" t="s">
        <v>422</v>
      </c>
      <c r="H4" s="2" t="s">
        <v>423</v>
      </c>
      <c r="I4" s="2" t="s">
        <v>424</v>
      </c>
      <c r="J4" s="2" t="s">
        <v>425</v>
      </c>
      <c r="K4" s="28">
        <v>1.1499999999999999</v>
      </c>
      <c r="N4" s="40"/>
      <c r="O4" s="40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x14ac:dyDescent="0.25">
      <c r="A5" s="18" t="s">
        <v>62</v>
      </c>
      <c r="B5" s="2" t="s">
        <v>56</v>
      </c>
      <c r="C5" s="2">
        <v>2</v>
      </c>
      <c r="D5" s="2" t="s">
        <v>78</v>
      </c>
      <c r="E5" s="2" t="s">
        <v>426</v>
      </c>
      <c r="F5" s="2" t="s">
        <v>427</v>
      </c>
      <c r="G5" s="2" t="s">
        <v>428</v>
      </c>
      <c r="H5" s="2" t="s">
        <v>429</v>
      </c>
      <c r="I5" s="2" t="s">
        <v>430</v>
      </c>
      <c r="J5" s="2" t="s">
        <v>431</v>
      </c>
      <c r="K5" s="28">
        <v>1</v>
      </c>
      <c r="N5" s="40"/>
      <c r="O5" s="40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x14ac:dyDescent="0.25">
      <c r="A6" s="2" t="s">
        <v>62</v>
      </c>
      <c r="B6" s="2" t="s">
        <v>5</v>
      </c>
      <c r="C6" s="2" t="s">
        <v>386</v>
      </c>
      <c r="D6" s="2" t="s">
        <v>78</v>
      </c>
      <c r="E6" s="2" t="s">
        <v>516</v>
      </c>
      <c r="F6" s="2" t="s">
        <v>517</v>
      </c>
      <c r="G6" s="2" t="s">
        <v>518</v>
      </c>
      <c r="H6" s="2" t="s">
        <v>519</v>
      </c>
      <c r="I6" s="2" t="s">
        <v>520</v>
      </c>
      <c r="J6" s="2" t="s">
        <v>521</v>
      </c>
      <c r="K6" s="2">
        <v>0.78</v>
      </c>
      <c r="N6" s="40"/>
      <c r="O6" s="40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x14ac:dyDescent="0.25">
      <c r="A7" s="18" t="s">
        <v>62</v>
      </c>
      <c r="B7" s="2" t="s">
        <v>51</v>
      </c>
      <c r="C7" s="2" t="s">
        <v>386</v>
      </c>
      <c r="D7" s="2" t="s">
        <v>78</v>
      </c>
      <c r="E7" s="2" t="s">
        <v>432</v>
      </c>
      <c r="F7" s="2" t="s">
        <v>433</v>
      </c>
      <c r="G7" s="2" t="s">
        <v>434</v>
      </c>
      <c r="H7" s="2" t="s">
        <v>435</v>
      </c>
      <c r="I7" s="2" t="s">
        <v>436</v>
      </c>
      <c r="J7" s="2" t="s">
        <v>437</v>
      </c>
      <c r="K7" s="28">
        <v>1.31</v>
      </c>
      <c r="N7" s="40"/>
      <c r="O7" s="40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s="14" customFormat="1" x14ac:dyDescent="0.25">
      <c r="A8" s="18" t="s">
        <v>6</v>
      </c>
      <c r="B8" s="2" t="s">
        <v>55</v>
      </c>
      <c r="C8" s="2">
        <v>1</v>
      </c>
      <c r="D8" s="2" t="s">
        <v>78</v>
      </c>
      <c r="E8" s="2" t="s">
        <v>468</v>
      </c>
      <c r="F8" s="2" t="s">
        <v>469</v>
      </c>
      <c r="G8" s="2" t="s">
        <v>470</v>
      </c>
      <c r="H8" s="2" t="s">
        <v>471</v>
      </c>
      <c r="I8" s="2" t="s">
        <v>472</v>
      </c>
      <c r="J8" s="2" t="s">
        <v>473</v>
      </c>
      <c r="K8" s="28">
        <v>48.7</v>
      </c>
      <c r="N8" s="48"/>
      <c r="O8" s="48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 x14ac:dyDescent="0.25">
      <c r="A9" s="18" t="s">
        <v>6</v>
      </c>
      <c r="B9" s="2" t="s">
        <v>54</v>
      </c>
      <c r="C9" s="2">
        <v>1</v>
      </c>
      <c r="D9" s="2" t="s">
        <v>78</v>
      </c>
      <c r="E9" s="2" t="s">
        <v>474</v>
      </c>
      <c r="F9" s="2" t="s">
        <v>475</v>
      </c>
      <c r="G9" s="2" t="s">
        <v>476</v>
      </c>
      <c r="H9" s="2" t="s">
        <v>477</v>
      </c>
      <c r="I9" s="2" t="s">
        <v>478</v>
      </c>
      <c r="J9" s="2" t="s">
        <v>479</v>
      </c>
      <c r="K9" s="28">
        <v>9.18</v>
      </c>
      <c r="N9" s="40"/>
      <c r="O9" s="40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x14ac:dyDescent="0.25">
      <c r="A10" s="18" t="s">
        <v>6</v>
      </c>
      <c r="B10" s="2" t="s">
        <v>53</v>
      </c>
      <c r="C10" s="2">
        <v>1</v>
      </c>
      <c r="D10" s="2" t="s">
        <v>78</v>
      </c>
      <c r="E10" s="2" t="s">
        <v>468</v>
      </c>
      <c r="F10" s="2" t="s">
        <v>469</v>
      </c>
      <c r="G10" s="2" t="s">
        <v>470</v>
      </c>
      <c r="H10" s="2" t="s">
        <v>471</v>
      </c>
      <c r="I10" s="2" t="s">
        <v>472</v>
      </c>
      <c r="J10" s="2" t="s">
        <v>473</v>
      </c>
      <c r="K10" s="28">
        <v>0.45</v>
      </c>
      <c r="N10" s="40"/>
      <c r="O10" s="40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x14ac:dyDescent="0.25">
      <c r="A11" s="18" t="s">
        <v>6</v>
      </c>
      <c r="B11" s="2" t="s">
        <v>56</v>
      </c>
      <c r="C11" s="2">
        <v>4</v>
      </c>
      <c r="D11" s="2" t="s">
        <v>78</v>
      </c>
      <c r="E11" s="2" t="s">
        <v>480</v>
      </c>
      <c r="F11" s="2" t="s">
        <v>481</v>
      </c>
      <c r="G11" s="2" t="s">
        <v>482</v>
      </c>
      <c r="H11" s="2" t="s">
        <v>483</v>
      </c>
      <c r="I11" s="2" t="s">
        <v>484</v>
      </c>
      <c r="J11" s="2" t="s">
        <v>485</v>
      </c>
      <c r="K11" s="28">
        <v>0.36</v>
      </c>
      <c r="N11" s="40"/>
      <c r="O11" s="40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x14ac:dyDescent="0.25">
      <c r="A12" s="2" t="s">
        <v>6</v>
      </c>
      <c r="B12" s="2" t="s">
        <v>5</v>
      </c>
      <c r="C12" s="2" t="s">
        <v>386</v>
      </c>
      <c r="D12" s="2" t="s">
        <v>78</v>
      </c>
      <c r="E12" s="2" t="s">
        <v>468</v>
      </c>
      <c r="F12" s="2" t="s">
        <v>469</v>
      </c>
      <c r="G12" s="2" t="s">
        <v>470</v>
      </c>
      <c r="H12" s="2" t="s">
        <v>471</v>
      </c>
      <c r="I12" s="2" t="s">
        <v>472</v>
      </c>
      <c r="J12" s="2" t="s">
        <v>473</v>
      </c>
      <c r="K12" s="28">
        <v>0.28000000000000003</v>
      </c>
      <c r="N12" s="40"/>
      <c r="O12" s="40"/>
      <c r="P12" s="17"/>
      <c r="Q12" s="34"/>
      <c r="R12" s="17"/>
      <c r="S12" s="34"/>
      <c r="T12" s="34"/>
      <c r="U12" s="34"/>
      <c r="V12" s="34"/>
      <c r="W12" s="34"/>
      <c r="X12" s="34"/>
      <c r="Y12" s="34"/>
    </row>
    <row r="13" spans="1:25" x14ac:dyDescent="0.25">
      <c r="A13" s="18" t="s">
        <v>6</v>
      </c>
      <c r="B13" s="2" t="s">
        <v>51</v>
      </c>
      <c r="C13" s="2" t="s">
        <v>386</v>
      </c>
      <c r="D13" s="2" t="s">
        <v>78</v>
      </c>
      <c r="E13" s="2" t="s">
        <v>468</v>
      </c>
      <c r="F13" s="2" t="s">
        <v>469</v>
      </c>
      <c r="G13" s="2" t="s">
        <v>470</v>
      </c>
      <c r="H13" s="2" t="s">
        <v>471</v>
      </c>
      <c r="I13" s="2" t="s">
        <v>472</v>
      </c>
      <c r="J13" s="2" t="s">
        <v>473</v>
      </c>
      <c r="K13" s="28">
        <v>0.27</v>
      </c>
      <c r="N13" s="40"/>
      <c r="O13" s="40"/>
      <c r="P13" s="17"/>
      <c r="Q13" s="34"/>
      <c r="R13" s="17"/>
      <c r="S13" s="34"/>
      <c r="T13" s="34"/>
      <c r="U13" s="34"/>
      <c r="V13" s="34"/>
      <c r="W13" s="34"/>
      <c r="X13" s="34"/>
      <c r="Y13" s="34"/>
    </row>
    <row r="14" spans="1:25" x14ac:dyDescent="0.25">
      <c r="A14" s="18" t="s">
        <v>36</v>
      </c>
      <c r="B14" s="2" t="s">
        <v>55</v>
      </c>
      <c r="C14" s="2">
        <v>2</v>
      </c>
      <c r="D14" s="2" t="s">
        <v>78</v>
      </c>
      <c r="E14" s="2" t="s">
        <v>486</v>
      </c>
      <c r="F14" s="2" t="s">
        <v>487</v>
      </c>
      <c r="G14" s="2" t="s">
        <v>488</v>
      </c>
      <c r="H14" s="2" t="s">
        <v>489</v>
      </c>
      <c r="I14" s="2" t="s">
        <v>490</v>
      </c>
      <c r="J14" s="2" t="s">
        <v>491</v>
      </c>
      <c r="K14" s="28">
        <v>50.94</v>
      </c>
      <c r="N14" s="40"/>
      <c r="O14" s="40"/>
      <c r="P14" s="17"/>
      <c r="Q14" s="34"/>
      <c r="R14" s="17"/>
      <c r="S14" s="34"/>
      <c r="T14" s="34"/>
      <c r="U14" s="34"/>
      <c r="V14" s="34"/>
      <c r="W14" s="34"/>
      <c r="X14" s="34"/>
      <c r="Y14" s="34"/>
    </row>
    <row r="15" spans="1:25" x14ac:dyDescent="0.25">
      <c r="A15" s="18" t="s">
        <v>36</v>
      </c>
      <c r="B15" s="2" t="s">
        <v>54</v>
      </c>
      <c r="C15" s="2">
        <v>3</v>
      </c>
      <c r="D15" s="2" t="s">
        <v>78</v>
      </c>
      <c r="E15" s="2" t="s">
        <v>492</v>
      </c>
      <c r="F15" s="2" t="s">
        <v>493</v>
      </c>
      <c r="G15" s="2" t="s">
        <v>494</v>
      </c>
      <c r="H15" s="2" t="s">
        <v>495</v>
      </c>
      <c r="I15" s="2" t="s">
        <v>496</v>
      </c>
      <c r="J15" s="2" t="s">
        <v>497</v>
      </c>
      <c r="K15" s="28">
        <v>22.34</v>
      </c>
      <c r="N15" s="40"/>
      <c r="O15" s="40"/>
      <c r="P15" s="17"/>
      <c r="Q15" s="34"/>
      <c r="R15" s="17"/>
      <c r="S15" s="34"/>
      <c r="T15" s="34"/>
      <c r="U15" s="34"/>
      <c r="V15" s="34"/>
      <c r="W15" s="34"/>
      <c r="X15" s="34"/>
      <c r="Y15" s="34"/>
    </row>
    <row r="16" spans="1:25" x14ac:dyDescent="0.25">
      <c r="A16" s="18" t="s">
        <v>36</v>
      </c>
      <c r="B16" s="2" t="s">
        <v>53</v>
      </c>
      <c r="C16" s="2">
        <v>2</v>
      </c>
      <c r="D16" s="2" t="s">
        <v>78</v>
      </c>
      <c r="E16" s="2" t="s">
        <v>498</v>
      </c>
      <c r="F16" s="2" t="s">
        <v>499</v>
      </c>
      <c r="G16" s="2" t="s">
        <v>500</v>
      </c>
      <c r="H16" s="2" t="s">
        <v>501</v>
      </c>
      <c r="I16" s="2" t="s">
        <v>502</v>
      </c>
      <c r="J16" s="2" t="s">
        <v>503</v>
      </c>
      <c r="K16" s="28">
        <v>0.65</v>
      </c>
      <c r="N16" s="40"/>
      <c r="O16" s="40"/>
      <c r="P16" s="17"/>
      <c r="Q16" s="34"/>
      <c r="R16" s="17"/>
      <c r="S16" s="34"/>
      <c r="T16" s="34"/>
      <c r="U16" s="34"/>
      <c r="V16" s="34"/>
      <c r="W16" s="34"/>
      <c r="X16" s="34"/>
      <c r="Y16" s="34"/>
    </row>
    <row r="17" spans="1:25" x14ac:dyDescent="0.25">
      <c r="A17" s="18" t="s">
        <v>36</v>
      </c>
      <c r="B17" s="2" t="s">
        <v>56</v>
      </c>
      <c r="C17" s="2">
        <v>2</v>
      </c>
      <c r="D17" s="2" t="s">
        <v>78</v>
      </c>
      <c r="E17" s="2" t="s">
        <v>504</v>
      </c>
      <c r="F17" s="2" t="s">
        <v>505</v>
      </c>
      <c r="G17" s="2" t="s">
        <v>506</v>
      </c>
      <c r="H17" s="2" t="s">
        <v>507</v>
      </c>
      <c r="I17" s="2" t="s">
        <v>508</v>
      </c>
      <c r="J17" s="2" t="s">
        <v>509</v>
      </c>
      <c r="K17" s="28">
        <v>0.4</v>
      </c>
      <c r="N17" s="40"/>
      <c r="O17" s="40"/>
      <c r="P17" s="17"/>
      <c r="Q17" s="34"/>
      <c r="R17" s="17"/>
      <c r="S17" s="34"/>
      <c r="T17" s="17"/>
      <c r="U17" s="34"/>
      <c r="V17" s="17"/>
      <c r="W17" s="34"/>
      <c r="X17" s="17"/>
      <c r="Y17" s="34"/>
    </row>
    <row r="18" spans="1:25" x14ac:dyDescent="0.25">
      <c r="A18" s="2" t="s">
        <v>36</v>
      </c>
      <c r="B18" s="2" t="s">
        <v>5</v>
      </c>
      <c r="C18" s="2" t="s">
        <v>386</v>
      </c>
      <c r="D18" s="2" t="s">
        <v>78</v>
      </c>
      <c r="E18" s="2" t="s">
        <v>528</v>
      </c>
      <c r="F18" s="2" t="s">
        <v>529</v>
      </c>
      <c r="G18" s="2" t="s">
        <v>530</v>
      </c>
      <c r="H18" s="2" t="s">
        <v>531</v>
      </c>
      <c r="I18" s="2" t="s">
        <v>532</v>
      </c>
      <c r="J18" s="2" t="s">
        <v>533</v>
      </c>
      <c r="K18" s="28">
        <v>0.35</v>
      </c>
      <c r="N18" s="40"/>
      <c r="O18" s="40"/>
      <c r="P18" s="17"/>
      <c r="Q18" s="34"/>
      <c r="R18" s="17"/>
      <c r="S18" s="34"/>
      <c r="T18" s="17"/>
      <c r="U18" s="34"/>
      <c r="V18" s="17"/>
      <c r="W18" s="34"/>
      <c r="X18" s="17"/>
      <c r="Y18" s="34"/>
    </row>
    <row r="19" spans="1:25" x14ac:dyDescent="0.25">
      <c r="A19" s="18" t="s">
        <v>36</v>
      </c>
      <c r="B19" s="2" t="s">
        <v>51</v>
      </c>
      <c r="C19" s="2" t="s">
        <v>386</v>
      </c>
      <c r="D19" s="2" t="s">
        <v>78</v>
      </c>
      <c r="E19" s="2" t="s">
        <v>510</v>
      </c>
      <c r="F19" s="2" t="s">
        <v>511</v>
      </c>
      <c r="G19" s="2" t="s">
        <v>512</v>
      </c>
      <c r="H19" s="2" t="s">
        <v>513</v>
      </c>
      <c r="I19" s="2" t="s">
        <v>514</v>
      </c>
      <c r="J19" s="2" t="s">
        <v>515</v>
      </c>
      <c r="K19" s="28">
        <v>0.39</v>
      </c>
      <c r="N19" s="40"/>
      <c r="O19" s="40"/>
      <c r="P19" s="17"/>
      <c r="Q19" s="34"/>
      <c r="R19" s="17"/>
      <c r="S19" s="34"/>
      <c r="T19" s="17"/>
      <c r="U19" s="34"/>
      <c r="V19" s="17"/>
      <c r="W19" s="34"/>
      <c r="X19" s="17"/>
      <c r="Y19" s="34"/>
    </row>
    <row r="20" spans="1:25" x14ac:dyDescent="0.25">
      <c r="A20" s="18" t="s">
        <v>63</v>
      </c>
      <c r="B20" s="2" t="s">
        <v>55</v>
      </c>
      <c r="C20" s="2">
        <v>8</v>
      </c>
      <c r="D20" s="2" t="s">
        <v>78</v>
      </c>
      <c r="E20" s="2" t="s">
        <v>438</v>
      </c>
      <c r="F20" s="2" t="s">
        <v>439</v>
      </c>
      <c r="G20" s="2" t="s">
        <v>440</v>
      </c>
      <c r="H20" s="2" t="s">
        <v>441</v>
      </c>
      <c r="I20" s="2" t="s">
        <v>442</v>
      </c>
      <c r="J20" s="2" t="s">
        <v>443</v>
      </c>
      <c r="K20" s="28">
        <v>112.25</v>
      </c>
      <c r="N20" s="40"/>
      <c r="O20" s="40"/>
      <c r="P20" s="17"/>
      <c r="Q20" s="34"/>
      <c r="R20" s="17"/>
      <c r="S20" s="34"/>
      <c r="T20" s="17"/>
      <c r="U20" s="34"/>
      <c r="V20" s="17"/>
      <c r="W20" s="34"/>
      <c r="X20" s="17"/>
      <c r="Y20" s="34"/>
    </row>
    <row r="21" spans="1:25" x14ac:dyDescent="0.25">
      <c r="A21" s="37" t="s">
        <v>63</v>
      </c>
      <c r="B21" s="37" t="s">
        <v>54</v>
      </c>
      <c r="C21" s="37">
        <v>9</v>
      </c>
      <c r="D21" s="37" t="s">
        <v>78</v>
      </c>
      <c r="E21" s="37" t="s">
        <v>444</v>
      </c>
      <c r="F21" s="37" t="s">
        <v>445</v>
      </c>
      <c r="G21" s="37" t="s">
        <v>446</v>
      </c>
      <c r="H21" s="37" t="s">
        <v>447</v>
      </c>
      <c r="I21" s="37" t="s">
        <v>448</v>
      </c>
      <c r="J21" s="37" t="s">
        <v>449</v>
      </c>
      <c r="K21" s="31">
        <v>31.59</v>
      </c>
      <c r="N21" s="40"/>
      <c r="O21" s="40"/>
      <c r="P21" s="17"/>
      <c r="Q21" s="34"/>
      <c r="R21" s="17"/>
      <c r="S21" s="34"/>
      <c r="T21" s="17"/>
      <c r="U21" s="34"/>
      <c r="V21" s="17"/>
      <c r="W21" s="34"/>
      <c r="X21" s="17"/>
      <c r="Y21" s="34"/>
    </row>
    <row r="22" spans="1:25" x14ac:dyDescent="0.25">
      <c r="A22" s="18" t="s">
        <v>63</v>
      </c>
      <c r="B22" s="2" t="s">
        <v>53</v>
      </c>
      <c r="C22" s="2">
        <v>9</v>
      </c>
      <c r="D22" s="2" t="s">
        <v>78</v>
      </c>
      <c r="E22" s="2" t="s">
        <v>450</v>
      </c>
      <c r="F22" s="2" t="s">
        <v>451</v>
      </c>
      <c r="G22" s="2" t="s">
        <v>452</v>
      </c>
      <c r="H22" s="2" t="s">
        <v>453</v>
      </c>
      <c r="I22" s="2" t="s">
        <v>454</v>
      </c>
      <c r="J22" s="2" t="s">
        <v>455</v>
      </c>
      <c r="K22" s="28">
        <v>3.2</v>
      </c>
      <c r="N22" s="40"/>
      <c r="O22" s="40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 s="14" customFormat="1" x14ac:dyDescent="0.25">
      <c r="A23" s="18" t="s">
        <v>63</v>
      </c>
      <c r="B23" s="2" t="s">
        <v>56</v>
      </c>
      <c r="C23" s="2">
        <v>5</v>
      </c>
      <c r="D23" s="2" t="s">
        <v>78</v>
      </c>
      <c r="E23" s="2" t="s">
        <v>456</v>
      </c>
      <c r="F23" s="2" t="s">
        <v>457</v>
      </c>
      <c r="G23" s="2" t="s">
        <v>458</v>
      </c>
      <c r="H23" s="2" t="s">
        <v>459</v>
      </c>
      <c r="I23" s="2" t="s">
        <v>460</v>
      </c>
      <c r="J23" s="2" t="s">
        <v>461</v>
      </c>
      <c r="K23" s="28">
        <v>1.67</v>
      </c>
      <c r="N23" s="48"/>
      <c r="O23" s="48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25">
      <c r="A24" s="37" t="s">
        <v>63</v>
      </c>
      <c r="B24" s="37" t="s">
        <v>5</v>
      </c>
      <c r="C24" s="37" t="s">
        <v>386</v>
      </c>
      <c r="D24" s="37" t="s">
        <v>78</v>
      </c>
      <c r="E24" s="37" t="s">
        <v>522</v>
      </c>
      <c r="F24" s="37" t="s">
        <v>523</v>
      </c>
      <c r="G24" s="37" t="s">
        <v>524</v>
      </c>
      <c r="H24" s="37" t="s">
        <v>525</v>
      </c>
      <c r="I24" s="37" t="s">
        <v>526</v>
      </c>
      <c r="J24" s="37" t="s">
        <v>527</v>
      </c>
      <c r="K24" s="31">
        <v>0.87</v>
      </c>
      <c r="N24" s="40"/>
      <c r="O24" s="40"/>
      <c r="P24" s="17"/>
      <c r="Q24" s="34"/>
      <c r="R24" s="17"/>
      <c r="S24" s="34"/>
      <c r="T24" s="17"/>
      <c r="U24" s="34"/>
      <c r="V24" s="17"/>
      <c r="W24" s="34"/>
      <c r="X24" s="17"/>
      <c r="Y24" s="34"/>
    </row>
    <row r="25" spans="1:25" x14ac:dyDescent="0.25">
      <c r="A25" s="18" t="s">
        <v>63</v>
      </c>
      <c r="B25" s="2" t="s">
        <v>51</v>
      </c>
      <c r="C25" s="2" t="s">
        <v>386</v>
      </c>
      <c r="D25" s="2" t="s">
        <v>78</v>
      </c>
      <c r="E25" s="2" t="s">
        <v>462</v>
      </c>
      <c r="F25" s="2" t="s">
        <v>463</v>
      </c>
      <c r="G25" s="2" t="s">
        <v>464</v>
      </c>
      <c r="H25" s="2" t="s">
        <v>465</v>
      </c>
      <c r="I25" s="2" t="s">
        <v>466</v>
      </c>
      <c r="J25" s="2" t="s">
        <v>467</v>
      </c>
      <c r="K25" s="28">
        <v>1.08</v>
      </c>
      <c r="N25" s="40"/>
      <c r="O25" s="40"/>
      <c r="P25" s="17"/>
      <c r="Q25" s="34"/>
      <c r="R25" s="17"/>
      <c r="S25" s="34"/>
      <c r="T25" s="34"/>
      <c r="U25" s="34"/>
      <c r="V25" s="34"/>
      <c r="W25" s="34"/>
      <c r="X25" s="34"/>
      <c r="Y25" s="34"/>
    </row>
    <row r="26" spans="1:25" x14ac:dyDescent="0.25">
      <c r="C26" s="2"/>
    </row>
    <row r="27" spans="1:25" x14ac:dyDescent="0.25">
      <c r="C27" s="2"/>
    </row>
    <row r="28" spans="1:25" x14ac:dyDescent="0.25">
      <c r="C28" s="2"/>
    </row>
    <row r="29" spans="1:25" x14ac:dyDescent="0.25">
      <c r="C29" s="2"/>
    </row>
    <row r="30" spans="1:25" x14ac:dyDescent="0.25">
      <c r="C30" s="2"/>
    </row>
    <row r="31" spans="1:25" x14ac:dyDescent="0.25">
      <c r="C31" s="2"/>
    </row>
    <row r="32" spans="1:25" x14ac:dyDescent="0.25">
      <c r="C32" s="2"/>
    </row>
  </sheetData>
  <autoFilter ref="A1:K1" xr:uid="{07C7F840-7867-4765-A866-B0E03ECDC373}">
    <sortState xmlns:xlrd2="http://schemas.microsoft.com/office/spreadsheetml/2017/richdata2" ref="A2:K25">
      <sortCondition ref="A1"/>
    </sortState>
  </autoFilter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workbookViewId="0">
      <selection activeCell="B38" sqref="B38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52"/>
  <sheetViews>
    <sheetView topLeftCell="F1" workbookViewId="0">
      <selection activeCell="G4" sqref="G4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11" width="6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  <c r="G2" t="s">
        <v>62</v>
      </c>
    </row>
    <row r="3" spans="1:22" x14ac:dyDescent="0.25">
      <c r="H3" s="39" t="s">
        <v>59</v>
      </c>
      <c r="I3" s="39"/>
      <c r="J3" s="39"/>
      <c r="K3" s="39"/>
      <c r="L3" s="39"/>
      <c r="Q3" s="39" t="s">
        <v>54</v>
      </c>
      <c r="R3" s="39"/>
      <c r="U3" s="39" t="s">
        <v>53</v>
      </c>
      <c r="V3" s="39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4">
        <v>2339.5880999999999</v>
      </c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G15" t="s">
        <v>63</v>
      </c>
      <c r="Q15" s="39" t="s">
        <v>55</v>
      </c>
      <c r="R15" s="39"/>
    </row>
    <row r="16" spans="1:22" x14ac:dyDescent="0.25">
      <c r="B16" s="2"/>
      <c r="C16" s="2"/>
      <c r="D16" s="2"/>
      <c r="E16" s="2"/>
      <c r="F16" s="2"/>
      <c r="H16" s="39" t="s">
        <v>59</v>
      </c>
      <c r="I16" s="39"/>
      <c r="J16" s="39"/>
      <c r="K16" s="39"/>
      <c r="L16" s="39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10" t="s">
        <v>61</v>
      </c>
      <c r="H17" s="18" t="s">
        <v>51</v>
      </c>
      <c r="I17" s="18" t="s">
        <v>56</v>
      </c>
      <c r="J17" s="18" t="s">
        <v>53</v>
      </c>
      <c r="K17" s="18" t="s">
        <v>54</v>
      </c>
      <c r="L17" s="18" t="s">
        <v>55</v>
      </c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12">
        <v>1</v>
      </c>
      <c r="H18" s="20"/>
      <c r="I18" s="20"/>
      <c r="J18" s="19">
        <v>2207.2873</v>
      </c>
      <c r="K18" s="17">
        <v>2237.1633999999999</v>
      </c>
      <c r="L18" s="17">
        <v>2252.9481000000001</v>
      </c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12">
        <v>2</v>
      </c>
      <c r="H19" s="20"/>
      <c r="I19" s="17">
        <v>2087.5054</v>
      </c>
      <c r="J19" s="17">
        <v>2278.2395000000001</v>
      </c>
      <c r="K19" s="17">
        <v>2297.1839</v>
      </c>
      <c r="L19" s="19">
        <v>2222.1786000000002</v>
      </c>
      <c r="Q19" s="12">
        <v>3</v>
      </c>
      <c r="R19" s="17">
        <v>649.72799999999995</v>
      </c>
    </row>
    <row r="20" spans="2:18" x14ac:dyDescent="0.25">
      <c r="G20" s="12">
        <v>3</v>
      </c>
      <c r="H20" s="24">
        <v>2403.3393000000001</v>
      </c>
      <c r="I20" s="17">
        <v>2083.8233</v>
      </c>
      <c r="J20" s="17">
        <v>2719.9313999999999</v>
      </c>
      <c r="K20" s="17">
        <v>2308.6291000000001</v>
      </c>
      <c r="L20" s="17">
        <v>2342.9792000000002</v>
      </c>
      <c r="Q20" s="12">
        <v>4</v>
      </c>
      <c r="R20" s="17">
        <v>737.798</v>
      </c>
    </row>
    <row r="21" spans="2:18" x14ac:dyDescent="0.25">
      <c r="G21" s="12">
        <v>4</v>
      </c>
      <c r="H21" s="20"/>
      <c r="I21" s="17">
        <v>2049.7368000000001</v>
      </c>
      <c r="J21" s="17">
        <v>2897.8775000000001</v>
      </c>
      <c r="K21" s="17">
        <v>2324.6129000000001</v>
      </c>
      <c r="L21" s="17">
        <v>2647.0506999999998</v>
      </c>
      <c r="Q21" s="12">
        <v>5</v>
      </c>
      <c r="R21" s="17">
        <v>767.78499999999997</v>
      </c>
    </row>
    <row r="22" spans="2:18" x14ac:dyDescent="0.25">
      <c r="G22" s="12">
        <v>5</v>
      </c>
      <c r="H22" s="20"/>
      <c r="I22" s="17">
        <v>1985.6126999999999</v>
      </c>
      <c r="J22" s="17">
        <v>3321.8616999999999</v>
      </c>
      <c r="K22" s="17">
        <v>2326.1549</v>
      </c>
      <c r="L22" s="17">
        <v>2967.7283000000002</v>
      </c>
      <c r="Q22" s="12">
        <v>6</v>
      </c>
      <c r="R22" s="17">
        <v>751.91499999999996</v>
      </c>
    </row>
    <row r="23" spans="2:18" x14ac:dyDescent="0.25">
      <c r="G23" s="12">
        <v>6</v>
      </c>
      <c r="H23" s="20"/>
      <c r="I23" s="19">
        <v>1982.8257000000001</v>
      </c>
      <c r="J23" s="17">
        <v>3029.4784</v>
      </c>
      <c r="K23" s="17">
        <v>2233.2543000000001</v>
      </c>
      <c r="L23" s="17">
        <v>2804.5895</v>
      </c>
      <c r="Q23" s="12">
        <v>7</v>
      </c>
      <c r="R23" s="17">
        <v>749.35599999999999</v>
      </c>
    </row>
    <row r="24" spans="2:18" x14ac:dyDescent="0.25">
      <c r="G24" s="12">
        <v>7</v>
      </c>
      <c r="H24" s="20"/>
      <c r="I24" s="21">
        <v>2031.3905</v>
      </c>
      <c r="J24" s="17">
        <v>2977.5055000000002</v>
      </c>
      <c r="K24" s="17">
        <v>2252.1842000000001</v>
      </c>
      <c r="L24" s="17">
        <v>2734.0311000000002</v>
      </c>
      <c r="Q24" s="12">
        <v>8</v>
      </c>
      <c r="R24" s="17">
        <v>737.84500000000003</v>
      </c>
    </row>
    <row r="25" spans="2:18" x14ac:dyDescent="0.25">
      <c r="G25" s="12">
        <v>8</v>
      </c>
      <c r="H25" s="20"/>
      <c r="I25" s="21">
        <v>2040.34</v>
      </c>
      <c r="J25" s="17">
        <v>2925.0524</v>
      </c>
      <c r="K25" s="19">
        <v>2067.5255000000002</v>
      </c>
      <c r="L25" s="17">
        <v>2732.2339999999999</v>
      </c>
      <c r="Q25" s="12">
        <v>9</v>
      </c>
      <c r="R25" s="17">
        <v>734.69799999999998</v>
      </c>
    </row>
    <row r="26" spans="2:18" x14ac:dyDescent="0.25">
      <c r="G26" s="12">
        <v>9</v>
      </c>
      <c r="H26" s="20"/>
      <c r="I26" s="17">
        <v>2108.3820999999998</v>
      </c>
      <c r="J26" s="17">
        <v>2922.5725000000002</v>
      </c>
      <c r="K26" s="17">
        <v>2082.5902000000001</v>
      </c>
      <c r="L26" s="17">
        <v>2668.3697999999999</v>
      </c>
    </row>
    <row r="28" spans="2:18" x14ac:dyDescent="0.25">
      <c r="G28" t="s">
        <v>6</v>
      </c>
    </row>
    <row r="29" spans="2:18" x14ac:dyDescent="0.25">
      <c r="H29" s="39" t="s">
        <v>59</v>
      </c>
      <c r="I29" s="39"/>
      <c r="J29" s="39"/>
      <c r="K29" s="39"/>
      <c r="L29" s="39"/>
    </row>
    <row r="30" spans="2:18" x14ac:dyDescent="0.25">
      <c r="G30" s="10" t="s">
        <v>61</v>
      </c>
      <c r="H30" s="18" t="s">
        <v>51</v>
      </c>
      <c r="I30" s="18" t="s">
        <v>56</v>
      </c>
      <c r="J30" s="18" t="s">
        <v>53</v>
      </c>
      <c r="K30" s="18" t="s">
        <v>54</v>
      </c>
      <c r="L30" s="18" t="s">
        <v>55</v>
      </c>
    </row>
    <row r="31" spans="2:18" x14ac:dyDescent="0.25">
      <c r="G31" s="12">
        <v>1</v>
      </c>
      <c r="H31" s="20"/>
      <c r="I31" s="20"/>
      <c r="J31" s="19">
        <v>4585.3242</v>
      </c>
      <c r="K31" s="19">
        <v>4584.8136000000004</v>
      </c>
      <c r="L31" s="19">
        <v>4585.3242</v>
      </c>
    </row>
    <row r="32" spans="2:18" x14ac:dyDescent="0.25">
      <c r="G32" s="12">
        <v>2</v>
      </c>
      <c r="H32" s="20"/>
      <c r="I32" s="17">
        <v>4715.5369000000001</v>
      </c>
      <c r="J32" s="21">
        <v>4585.3242</v>
      </c>
      <c r="K32" s="17">
        <v>4584.8136000000004</v>
      </c>
      <c r="L32" s="21">
        <v>4585.3242</v>
      </c>
    </row>
    <row r="33" spans="7:12" x14ac:dyDescent="0.25">
      <c r="G33" s="12">
        <v>3</v>
      </c>
      <c r="H33" s="24">
        <v>4585.3242</v>
      </c>
      <c r="I33" s="17">
        <v>4630.7716</v>
      </c>
      <c r="J33" s="21">
        <v>4585.3242</v>
      </c>
      <c r="K33" s="17">
        <v>4584.8136000000004</v>
      </c>
      <c r="L33" s="21">
        <v>4585.3242</v>
      </c>
    </row>
    <row r="34" spans="7:12" x14ac:dyDescent="0.25">
      <c r="G34" s="12">
        <v>4</v>
      </c>
      <c r="H34" s="20"/>
      <c r="I34" s="17">
        <v>4581.2304000000004</v>
      </c>
      <c r="J34" s="21">
        <v>4585.3242</v>
      </c>
      <c r="K34" s="17">
        <v>4584.8136000000004</v>
      </c>
      <c r="L34" s="21">
        <v>4585.3242</v>
      </c>
    </row>
    <row r="35" spans="7:12" x14ac:dyDescent="0.25">
      <c r="G35" s="12">
        <v>5</v>
      </c>
      <c r="H35" s="20"/>
      <c r="I35" s="17">
        <v>4581.2977000000001</v>
      </c>
      <c r="J35" s="21">
        <v>4585.3242</v>
      </c>
      <c r="K35" s="17">
        <v>4584.8136000000004</v>
      </c>
      <c r="L35" s="21">
        <v>4585.3242</v>
      </c>
    </row>
    <row r="36" spans="7:12" x14ac:dyDescent="0.25">
      <c r="G36" s="12">
        <v>6</v>
      </c>
      <c r="H36" s="20"/>
      <c r="I36" s="21">
        <v>4580.4928</v>
      </c>
      <c r="J36" s="21">
        <v>4585.3242</v>
      </c>
      <c r="K36" s="17">
        <v>4584.8136000000004</v>
      </c>
      <c r="L36" s="21">
        <v>4585.3242</v>
      </c>
    </row>
    <row r="37" spans="7:12" x14ac:dyDescent="0.25">
      <c r="G37" s="12">
        <v>7</v>
      </c>
      <c r="H37" s="20"/>
      <c r="I37" s="19">
        <v>4578.2130999999999</v>
      </c>
      <c r="J37" s="21">
        <v>4585.3242</v>
      </c>
      <c r="K37" s="17">
        <v>4584.8136000000004</v>
      </c>
      <c r="L37" s="21">
        <v>4585.3242</v>
      </c>
    </row>
    <row r="38" spans="7:12" x14ac:dyDescent="0.25">
      <c r="G38" s="12">
        <v>8</v>
      </c>
      <c r="H38" s="20"/>
      <c r="I38" s="21">
        <v>4579.1049999999996</v>
      </c>
      <c r="J38" s="21">
        <v>4585.3242</v>
      </c>
      <c r="K38" s="17">
        <v>4584.8136000000004</v>
      </c>
      <c r="L38" s="21">
        <v>4585.3242</v>
      </c>
    </row>
    <row r="39" spans="7:12" x14ac:dyDescent="0.25">
      <c r="G39" s="12">
        <v>9</v>
      </c>
      <c r="H39" s="20"/>
      <c r="I39" s="17">
        <v>4581.0482000000002</v>
      </c>
      <c r="J39" s="17">
        <v>4585.3242</v>
      </c>
      <c r="K39" s="17">
        <v>4584.8136000000004</v>
      </c>
      <c r="L39" s="17">
        <v>4585.3242</v>
      </c>
    </row>
    <row r="41" spans="7:12" x14ac:dyDescent="0.25">
      <c r="G41" t="s">
        <v>36</v>
      </c>
    </row>
    <row r="42" spans="7:12" x14ac:dyDescent="0.25">
      <c r="H42" s="39" t="s">
        <v>59</v>
      </c>
      <c r="I42" s="39"/>
      <c r="J42" s="39"/>
      <c r="K42" s="39"/>
      <c r="L42" s="39"/>
    </row>
    <row r="43" spans="7:12" x14ac:dyDescent="0.25">
      <c r="G43" s="10" t="s">
        <v>61</v>
      </c>
      <c r="H43" s="18" t="s">
        <v>51</v>
      </c>
      <c r="I43" s="18" t="s">
        <v>56</v>
      </c>
      <c r="J43" s="18" t="s">
        <v>53</v>
      </c>
      <c r="K43" s="18" t="s">
        <v>54</v>
      </c>
      <c r="L43" s="18" t="s">
        <v>55</v>
      </c>
    </row>
    <row r="44" spans="7:12" x14ac:dyDescent="0.25">
      <c r="G44" s="12">
        <v>1</v>
      </c>
      <c r="H44" s="20"/>
      <c r="I44" s="20"/>
      <c r="J44" s="19">
        <v>3312.4160999999999</v>
      </c>
      <c r="K44" s="19">
        <v>3355.5754000000002</v>
      </c>
      <c r="L44" s="19">
        <v>3520.2480999999998</v>
      </c>
    </row>
    <row r="45" spans="7:12" x14ac:dyDescent="0.25">
      <c r="G45" s="12">
        <v>2</v>
      </c>
      <c r="H45" s="20"/>
      <c r="I45" s="17">
        <v>4673.7154</v>
      </c>
      <c r="J45" s="17">
        <v>3861.7303000000002</v>
      </c>
      <c r="K45" s="21">
        <v>3388.1349</v>
      </c>
      <c r="L45" s="21">
        <v>3703.5209</v>
      </c>
    </row>
    <row r="46" spans="7:12" x14ac:dyDescent="0.25">
      <c r="G46" s="12">
        <v>3</v>
      </c>
      <c r="H46" s="24">
        <v>4068.5992000000001</v>
      </c>
      <c r="I46" s="19">
        <v>3744.0219999999999</v>
      </c>
      <c r="J46" s="21">
        <v>4109.3037999999997</v>
      </c>
      <c r="K46" s="17">
        <v>3838.3328999999999</v>
      </c>
      <c r="L46" s="21">
        <v>4054.8339999999998</v>
      </c>
    </row>
    <row r="47" spans="7:12" x14ac:dyDescent="0.25">
      <c r="G47" s="12">
        <v>4</v>
      </c>
      <c r="H47" s="20"/>
      <c r="I47" s="17">
        <v>3927.3984999999998</v>
      </c>
      <c r="J47" s="21">
        <v>4794.3135000000002</v>
      </c>
      <c r="K47" s="17">
        <v>4540.5003999999999</v>
      </c>
      <c r="L47" s="21">
        <v>4477.1706000000004</v>
      </c>
    </row>
    <row r="48" spans="7:12" x14ac:dyDescent="0.25">
      <c r="G48" s="12">
        <v>5</v>
      </c>
      <c r="H48" s="20"/>
      <c r="I48" s="17">
        <v>3948.0063</v>
      </c>
      <c r="J48" s="21">
        <v>4948.0290999999997</v>
      </c>
      <c r="K48" s="17">
        <v>4948.0290999999997</v>
      </c>
      <c r="L48" s="21">
        <v>5163.3675999999996</v>
      </c>
    </row>
    <row r="49" spans="7:12" x14ac:dyDescent="0.25">
      <c r="G49" s="12">
        <v>6</v>
      </c>
      <c r="H49" s="20"/>
      <c r="I49" s="21">
        <v>3954.9625000000001</v>
      </c>
      <c r="J49" s="21">
        <v>5125.4876000000004</v>
      </c>
      <c r="K49" s="17">
        <v>5125.4876000000004</v>
      </c>
      <c r="L49" s="21">
        <v>5771.4120999999996</v>
      </c>
    </row>
    <row r="50" spans="7:12" x14ac:dyDescent="0.25">
      <c r="G50" s="12">
        <v>7</v>
      </c>
      <c r="H50" s="20"/>
      <c r="I50" s="21">
        <v>3971.9029</v>
      </c>
      <c r="J50" s="21">
        <v>5863.3380999999999</v>
      </c>
      <c r="K50" s="17">
        <v>5863.3380999999999</v>
      </c>
      <c r="L50" s="21">
        <v>5764.3146999999999</v>
      </c>
    </row>
    <row r="51" spans="7:12" x14ac:dyDescent="0.25">
      <c r="G51" s="12">
        <v>8</v>
      </c>
      <c r="H51" s="20"/>
      <c r="I51" s="21">
        <v>4089.1448</v>
      </c>
      <c r="J51" s="21">
        <v>5876.5378000000001</v>
      </c>
      <c r="K51" s="17">
        <v>5876.5378000000001</v>
      </c>
      <c r="L51" s="21">
        <v>5901.0825000000004</v>
      </c>
    </row>
    <row r="52" spans="7:12" x14ac:dyDescent="0.25">
      <c r="G52" s="12">
        <v>9</v>
      </c>
      <c r="H52" s="20"/>
      <c r="I52" s="17">
        <v>4037.1493999999998</v>
      </c>
      <c r="J52" s="17">
        <v>5960.3999000000003</v>
      </c>
      <c r="K52" s="17">
        <v>5960.3999000000003</v>
      </c>
      <c r="L52" s="17">
        <v>5900.2129999999997</v>
      </c>
    </row>
  </sheetData>
  <mergeCells count="7">
    <mergeCell ref="U3:V3"/>
    <mergeCell ref="H16:L16"/>
    <mergeCell ref="H29:L29"/>
    <mergeCell ref="H42:L42"/>
    <mergeCell ref="H3:L3"/>
    <mergeCell ref="Q3:R3"/>
    <mergeCell ref="Q15:R15"/>
  </mergeCells>
  <pageMargins left="0.7" right="0.7" top="0.75" bottom="0.75" header="0.3" footer="0.3"/>
  <pageSetup orientation="portrait" horizont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F102-3DC7-4C51-AC7B-A274D668D3C9}">
  <dimension ref="A1:U52"/>
  <sheetViews>
    <sheetView topLeftCell="C1" zoomScaleNormal="100" workbookViewId="0">
      <selection activeCell="F34" sqref="F34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60</v>
      </c>
      <c r="B2" t="s">
        <v>64</v>
      </c>
      <c r="C2" t="s">
        <v>65</v>
      </c>
      <c r="F2" t="s">
        <v>62</v>
      </c>
    </row>
    <row r="3" spans="1:21" x14ac:dyDescent="0.25">
      <c r="G3" s="39" t="s">
        <v>59</v>
      </c>
      <c r="H3" s="39"/>
      <c r="I3" s="39"/>
      <c r="J3" s="39"/>
      <c r="K3" s="39"/>
      <c r="P3" s="39" t="s">
        <v>54</v>
      </c>
      <c r="Q3" s="39"/>
      <c r="T3" s="39" t="s">
        <v>53</v>
      </c>
      <c r="U3" s="39"/>
    </row>
    <row r="4" spans="1:21" x14ac:dyDescent="0.25">
      <c r="A4" s="10" t="s">
        <v>50</v>
      </c>
      <c r="B4" s="10" t="s">
        <v>52</v>
      </c>
      <c r="C4" s="25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 t="s">
        <v>5</v>
      </c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>
        <v>2.7E-2</v>
      </c>
      <c r="C5" s="16">
        <f>B5/60/60/24</f>
        <v>3.1250000000000003E-7</v>
      </c>
      <c r="F5" s="12">
        <v>1</v>
      </c>
      <c r="G5" s="17"/>
      <c r="H5" s="17"/>
      <c r="I5" s="19">
        <v>3029.1377000000002</v>
      </c>
      <c r="J5" s="17">
        <v>3007.9765000000002</v>
      </c>
      <c r="K5" s="19">
        <v>2961.8478</v>
      </c>
      <c r="L5" s="19">
        <v>3029.9524000000001</v>
      </c>
      <c r="P5" s="12">
        <v>1</v>
      </c>
      <c r="Q5" s="17">
        <v>83.968999999999994</v>
      </c>
      <c r="S5" t="s">
        <v>53</v>
      </c>
      <c r="T5" s="12">
        <v>1</v>
      </c>
      <c r="U5" s="17">
        <v>2.4870000000000001</v>
      </c>
    </row>
    <row r="6" spans="1:21" x14ac:dyDescent="0.25">
      <c r="A6" s="2" t="s">
        <v>56</v>
      </c>
      <c r="B6" s="2">
        <v>0.47899999999999998</v>
      </c>
      <c r="C6" s="16">
        <f>B6/60/60/24</f>
        <v>5.5439814814814813E-6</v>
      </c>
      <c r="F6" s="12">
        <v>2</v>
      </c>
      <c r="G6" s="17"/>
      <c r="H6" s="19">
        <v>2916.1487000000002</v>
      </c>
      <c r="I6" s="17">
        <v>3233.2348000000002</v>
      </c>
      <c r="J6" s="17">
        <v>2975.0403999999999</v>
      </c>
      <c r="K6" s="17">
        <v>3156.7096999999999</v>
      </c>
      <c r="P6" s="12">
        <v>2</v>
      </c>
      <c r="Q6" s="17">
        <v>150.72200000000001</v>
      </c>
      <c r="T6" s="12">
        <v>2</v>
      </c>
      <c r="U6" s="17">
        <v>2.9449999999999998</v>
      </c>
    </row>
    <row r="7" spans="1:21" x14ac:dyDescent="0.25">
      <c r="A7" s="2" t="s">
        <v>53</v>
      </c>
      <c r="B7" s="2">
        <v>3.044</v>
      </c>
      <c r="C7" s="16">
        <f>B7/60/60/24</f>
        <v>3.5231481481481484E-5</v>
      </c>
      <c r="F7" s="12">
        <v>3</v>
      </c>
      <c r="G7" s="19">
        <v>2998.8977</v>
      </c>
      <c r="H7" s="17">
        <v>3022.0349999999999</v>
      </c>
      <c r="I7" s="17">
        <v>3252.2988</v>
      </c>
      <c r="J7" s="17">
        <v>3139.1694000000002</v>
      </c>
      <c r="K7" s="17">
        <v>3236.1898000000001</v>
      </c>
      <c r="P7" s="12">
        <v>3</v>
      </c>
      <c r="Q7" s="17">
        <v>202.67699999999999</v>
      </c>
      <c r="T7" s="12">
        <v>3</v>
      </c>
      <c r="U7" s="17">
        <v>2.952</v>
      </c>
    </row>
    <row r="8" spans="1:21" x14ac:dyDescent="0.25">
      <c r="A8" s="2" t="s">
        <v>54</v>
      </c>
      <c r="B8" s="22">
        <v>247.36799999999999</v>
      </c>
      <c r="C8" s="16">
        <f>B8/60/60/24</f>
        <v>2.8630555555555558E-3</v>
      </c>
      <c r="D8" s="15"/>
      <c r="F8" s="12">
        <v>4</v>
      </c>
      <c r="G8" s="17"/>
      <c r="H8" s="17">
        <v>3021.7800999999999</v>
      </c>
      <c r="I8" s="17">
        <v>3328.0574000000001</v>
      </c>
      <c r="J8" s="17">
        <v>3117.6486</v>
      </c>
      <c r="K8" s="17">
        <v>3319.3375999999998</v>
      </c>
      <c r="P8" s="12">
        <v>4</v>
      </c>
      <c r="Q8" s="17">
        <v>221.08</v>
      </c>
      <c r="T8" s="12">
        <v>4</v>
      </c>
      <c r="U8" s="17">
        <v>3.161</v>
      </c>
    </row>
    <row r="9" spans="1:21" x14ac:dyDescent="0.25">
      <c r="A9" s="2" t="s">
        <v>55</v>
      </c>
      <c r="B9" s="22">
        <v>713.16499999999996</v>
      </c>
      <c r="C9" s="16">
        <f>B9/60/60/24</f>
        <v>8.2542245370370373E-3</v>
      </c>
      <c r="F9" s="12">
        <v>5</v>
      </c>
      <c r="G9" s="17"/>
      <c r="H9" s="17">
        <v>3005.2494000000002</v>
      </c>
      <c r="I9" s="17">
        <v>3538.8685</v>
      </c>
      <c r="J9" s="17">
        <v>3106.4117999999999</v>
      </c>
      <c r="K9" s="17">
        <v>3216.8326999999999</v>
      </c>
      <c r="P9" s="12">
        <v>5</v>
      </c>
      <c r="Q9" s="17">
        <v>240.23500000000001</v>
      </c>
      <c r="T9" s="12">
        <v>5</v>
      </c>
      <c r="U9" s="17">
        <v>3.2360000000000002</v>
      </c>
    </row>
    <row r="10" spans="1:21" x14ac:dyDescent="0.25">
      <c r="B10" s="11"/>
      <c r="F10" s="12">
        <v>6</v>
      </c>
      <c r="G10" s="17"/>
      <c r="H10" s="17">
        <v>3006.433</v>
      </c>
      <c r="I10" s="17">
        <v>3593.2633000000001</v>
      </c>
      <c r="J10" s="19">
        <v>2933.7282</v>
      </c>
      <c r="K10" s="17">
        <v>3413.4629</v>
      </c>
      <c r="P10" s="12">
        <v>6</v>
      </c>
      <c r="Q10" s="17">
        <v>252.62899999999999</v>
      </c>
      <c r="T10" s="12">
        <v>6</v>
      </c>
      <c r="U10" s="17">
        <v>3.1539999999999999</v>
      </c>
    </row>
    <row r="11" spans="1:21" x14ac:dyDescent="0.25">
      <c r="B11" s="11"/>
      <c r="F11" s="12">
        <v>7</v>
      </c>
      <c r="G11" s="17"/>
      <c r="H11" s="17">
        <v>3037.6460000000002</v>
      </c>
      <c r="I11" s="17">
        <v>3455.0556999999999</v>
      </c>
      <c r="J11" s="17">
        <v>3002.6997999999999</v>
      </c>
      <c r="K11" s="17">
        <v>3378.7970999999998</v>
      </c>
      <c r="P11" s="12">
        <v>7</v>
      </c>
      <c r="Q11" s="17">
        <v>254.74600000000001</v>
      </c>
      <c r="T11" s="12">
        <v>7</v>
      </c>
      <c r="U11" s="17">
        <v>3.1219999999999999</v>
      </c>
    </row>
    <row r="12" spans="1:21" x14ac:dyDescent="0.25">
      <c r="B12" s="11"/>
      <c r="F12" s="12">
        <v>8</v>
      </c>
      <c r="G12" s="17"/>
      <c r="H12" s="17">
        <v>3031.5997000000002</v>
      </c>
      <c r="I12" s="17">
        <v>3486.6414</v>
      </c>
      <c r="J12" s="17">
        <v>2971.3015999999998</v>
      </c>
      <c r="K12" s="17">
        <v>3356.1219999999998</v>
      </c>
      <c r="P12" s="12">
        <v>8</v>
      </c>
      <c r="Q12" s="17">
        <v>265.46300000000002</v>
      </c>
      <c r="T12" s="12">
        <v>8</v>
      </c>
      <c r="U12" s="17">
        <v>3.0680000000000001</v>
      </c>
    </row>
    <row r="13" spans="1:21" x14ac:dyDescent="0.25">
      <c r="B13" s="11"/>
      <c r="F13" s="12">
        <v>9</v>
      </c>
      <c r="G13" s="17"/>
      <c r="H13" s="17">
        <v>3018.8796000000002</v>
      </c>
      <c r="I13" s="17">
        <v>3519.7595000000001</v>
      </c>
      <c r="J13" s="17">
        <v>2976.5189999999998</v>
      </c>
      <c r="K13" s="17">
        <v>3356.9883</v>
      </c>
      <c r="P13" s="12">
        <v>9</v>
      </c>
      <c r="Q13" s="17">
        <v>267.87799999999999</v>
      </c>
      <c r="T13" s="12">
        <v>9</v>
      </c>
      <c r="U13" s="17">
        <v>3.4620000000000002</v>
      </c>
    </row>
    <row r="15" spans="1:21" x14ac:dyDescent="0.25">
      <c r="A15" s="2"/>
      <c r="F15" t="s">
        <v>63</v>
      </c>
      <c r="P15" s="39" t="s">
        <v>55</v>
      </c>
      <c r="Q15" s="39"/>
    </row>
    <row r="16" spans="1:21" x14ac:dyDescent="0.25">
      <c r="A16" s="2"/>
      <c r="B16" s="2"/>
      <c r="C16" s="2"/>
      <c r="D16" s="2"/>
      <c r="E16" s="2"/>
      <c r="G16" s="39" t="s">
        <v>59</v>
      </c>
      <c r="H16" s="39"/>
      <c r="I16" s="39"/>
      <c r="J16" s="39"/>
      <c r="K16" s="39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L17" s="18" t="s">
        <v>5</v>
      </c>
      <c r="P17" s="12">
        <v>1</v>
      </c>
      <c r="Q17" s="17">
        <v>572.99900000000002</v>
      </c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H18" s="17"/>
      <c r="I18" s="19">
        <v>2892.3793999999998</v>
      </c>
      <c r="J18" s="17">
        <v>2930.2069000000001</v>
      </c>
      <c r="K18" s="19">
        <v>2968.8368</v>
      </c>
      <c r="L18" s="19">
        <v>2922.893</v>
      </c>
      <c r="P18" s="12">
        <v>2</v>
      </c>
      <c r="Q18" s="17">
        <v>632.05899999999997</v>
      </c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21">
        <v>2854.569</v>
      </c>
      <c r="I19" s="17">
        <v>2938.9209000000001</v>
      </c>
      <c r="J19" s="17">
        <v>2967.0592999999999</v>
      </c>
      <c r="K19" s="17">
        <v>2972.6895</v>
      </c>
      <c r="P19" s="12">
        <v>3</v>
      </c>
      <c r="Q19" s="17">
        <v>649.72799999999995</v>
      </c>
    </row>
    <row r="20" spans="1:17" x14ac:dyDescent="0.25">
      <c r="F20" s="12">
        <v>3</v>
      </c>
      <c r="G20" s="19">
        <v>2918.8231999999998</v>
      </c>
      <c r="H20" s="17">
        <v>3023.962</v>
      </c>
      <c r="I20" s="17">
        <v>3298.4965000000002</v>
      </c>
      <c r="J20" s="17">
        <v>2962.7022999999999</v>
      </c>
      <c r="K20" s="17">
        <v>3377.3800999999999</v>
      </c>
      <c r="P20" s="12">
        <v>4</v>
      </c>
      <c r="Q20" s="17">
        <v>737.798</v>
      </c>
    </row>
    <row r="21" spans="1:17" x14ac:dyDescent="0.25">
      <c r="F21" s="12">
        <v>4</v>
      </c>
      <c r="H21" s="17">
        <v>2949.8917000000001</v>
      </c>
      <c r="I21" s="17">
        <v>3690.99</v>
      </c>
      <c r="J21" s="17">
        <v>3036.1154999999999</v>
      </c>
      <c r="K21" s="17">
        <v>3618.0066999999999</v>
      </c>
      <c r="P21" s="12">
        <v>5</v>
      </c>
      <c r="Q21" s="17">
        <v>767.78499999999997</v>
      </c>
    </row>
    <row r="22" spans="1:17" x14ac:dyDescent="0.25">
      <c r="F22" s="12">
        <v>5</v>
      </c>
      <c r="G22" s="17"/>
      <c r="H22" s="17">
        <v>2978.7330000000002</v>
      </c>
      <c r="I22" s="17">
        <v>3999.9092999999998</v>
      </c>
      <c r="J22" s="19">
        <v>2881.9553999999998</v>
      </c>
      <c r="K22" s="17">
        <v>3632.2928999999999</v>
      </c>
      <c r="P22" s="12">
        <v>6</v>
      </c>
      <c r="Q22" s="17">
        <v>751.91499999999996</v>
      </c>
    </row>
    <row r="23" spans="1:17" x14ac:dyDescent="0.25">
      <c r="F23" s="12">
        <v>6</v>
      </c>
      <c r="G23" s="17"/>
      <c r="H23" s="17">
        <v>2950.8757000000001</v>
      </c>
      <c r="I23" s="17">
        <v>3920.8984999999998</v>
      </c>
      <c r="J23" s="17">
        <v>2970.5527999999999</v>
      </c>
      <c r="K23" s="17">
        <v>3546.5821999999998</v>
      </c>
      <c r="P23" s="12">
        <v>7</v>
      </c>
      <c r="Q23" s="17">
        <v>749.35599999999999</v>
      </c>
    </row>
    <row r="24" spans="1:17" x14ac:dyDescent="0.25">
      <c r="F24" s="12">
        <v>7</v>
      </c>
      <c r="G24" s="17"/>
      <c r="H24" s="17">
        <v>3099.6822000000002</v>
      </c>
      <c r="I24" s="17">
        <v>3665.9522000000002</v>
      </c>
      <c r="J24" s="17">
        <v>2991.4625000000001</v>
      </c>
      <c r="K24" s="17">
        <v>3545.9722000000002</v>
      </c>
      <c r="P24" s="12">
        <v>8</v>
      </c>
      <c r="Q24" s="17">
        <v>737.84500000000003</v>
      </c>
    </row>
    <row r="25" spans="1:17" x14ac:dyDescent="0.25">
      <c r="F25" s="12">
        <v>8</v>
      </c>
      <c r="G25" s="17"/>
      <c r="H25" s="17">
        <v>3112.5025999999998</v>
      </c>
      <c r="I25" s="17">
        <v>3679.3458999999998</v>
      </c>
      <c r="J25" s="17">
        <v>2883.4358999999999</v>
      </c>
      <c r="K25" s="17">
        <v>3560.6932000000002</v>
      </c>
      <c r="P25" s="12">
        <v>9</v>
      </c>
      <c r="Q25" s="17">
        <v>734.69799999999998</v>
      </c>
    </row>
    <row r="26" spans="1:17" x14ac:dyDescent="0.25">
      <c r="F26" s="12">
        <v>9</v>
      </c>
      <c r="G26" s="17"/>
      <c r="H26" s="19">
        <v>2162.8265000000001</v>
      </c>
      <c r="I26" s="17">
        <v>3690.8130999999998</v>
      </c>
      <c r="J26" s="17">
        <v>2903.4171000000001</v>
      </c>
      <c r="K26" s="17">
        <v>3554.5709000000002</v>
      </c>
    </row>
    <row r="28" spans="1:17" x14ac:dyDescent="0.25">
      <c r="F28" t="s">
        <v>6</v>
      </c>
    </row>
    <row r="29" spans="1:17" x14ac:dyDescent="0.25">
      <c r="G29" s="39" t="s">
        <v>59</v>
      </c>
      <c r="H29" s="39"/>
      <c r="I29" s="39"/>
      <c r="J29" s="39"/>
      <c r="K29" s="39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  <c r="L30" s="18" t="s">
        <v>5</v>
      </c>
    </row>
    <row r="31" spans="1:17" x14ac:dyDescent="0.25">
      <c r="F31" s="12">
        <v>1</v>
      </c>
      <c r="G31" s="20"/>
      <c r="H31" s="17"/>
      <c r="I31" s="19">
        <v>4670.24</v>
      </c>
      <c r="J31" s="19">
        <v>4672.5563000000002</v>
      </c>
      <c r="K31" s="19">
        <v>4670.24</v>
      </c>
      <c r="L31" s="19">
        <v>4670.24</v>
      </c>
      <c r="N31" t="s">
        <v>67</v>
      </c>
    </row>
    <row r="32" spans="1:17" x14ac:dyDescent="0.25">
      <c r="F32" s="12">
        <v>2</v>
      </c>
      <c r="G32" s="20"/>
      <c r="H32" s="17">
        <v>4745.7537000000002</v>
      </c>
      <c r="I32" s="17">
        <v>4670.24</v>
      </c>
      <c r="J32" s="17">
        <v>4672.5563000000002</v>
      </c>
      <c r="K32" s="17">
        <v>4670.24</v>
      </c>
    </row>
    <row r="33" spans="6:14" x14ac:dyDescent="0.25">
      <c r="F33" s="12">
        <v>3</v>
      </c>
      <c r="G33" s="24">
        <v>4670.24</v>
      </c>
      <c r="H33" s="17">
        <v>4722.8508000000002</v>
      </c>
      <c r="I33" s="17">
        <v>4670.24</v>
      </c>
      <c r="J33" s="17">
        <v>4672.5563000000002</v>
      </c>
      <c r="K33" s="17">
        <v>4670.24</v>
      </c>
    </row>
    <row r="34" spans="6:14" x14ac:dyDescent="0.25">
      <c r="F34" s="12">
        <v>4</v>
      </c>
      <c r="G34" s="20"/>
      <c r="H34" s="17">
        <v>4675.3899000000001</v>
      </c>
      <c r="I34" s="17">
        <v>4670.24</v>
      </c>
      <c r="J34" s="17">
        <v>4672.5563000000002</v>
      </c>
      <c r="K34" s="17">
        <v>4670.24</v>
      </c>
    </row>
    <row r="35" spans="6:14" x14ac:dyDescent="0.25">
      <c r="F35" s="12">
        <v>5</v>
      </c>
      <c r="G35" s="20"/>
      <c r="H35" s="17">
        <v>4671.7627000000002</v>
      </c>
      <c r="I35" s="17">
        <v>4670.24</v>
      </c>
      <c r="J35" s="17">
        <v>4672.5563000000002</v>
      </c>
      <c r="K35" s="17">
        <v>4670.24</v>
      </c>
    </row>
    <row r="36" spans="6:14" x14ac:dyDescent="0.25">
      <c r="F36" s="12">
        <v>6</v>
      </c>
      <c r="G36" s="20"/>
      <c r="H36" s="17">
        <v>4669.1944000000003</v>
      </c>
      <c r="I36" s="17">
        <v>4670.24</v>
      </c>
      <c r="J36" s="17">
        <v>4672.5563000000002</v>
      </c>
      <c r="K36" s="17">
        <v>4670.24</v>
      </c>
    </row>
    <row r="37" spans="6:14" x14ac:dyDescent="0.25">
      <c r="F37" s="12">
        <v>7</v>
      </c>
      <c r="G37" s="20"/>
      <c r="H37" s="19">
        <v>4669.1723000000002</v>
      </c>
      <c r="I37" s="17">
        <v>4670.24</v>
      </c>
      <c r="J37" s="17">
        <v>4672.5563000000002</v>
      </c>
      <c r="K37" s="17">
        <v>4670.24</v>
      </c>
    </row>
    <row r="38" spans="6:14" x14ac:dyDescent="0.25">
      <c r="F38" s="12">
        <v>8</v>
      </c>
      <c r="G38" s="20"/>
      <c r="H38" s="17">
        <v>4673.4934000000003</v>
      </c>
      <c r="I38" s="17">
        <v>4670.24</v>
      </c>
      <c r="J38" s="17">
        <v>4672.5563000000002</v>
      </c>
      <c r="K38" s="17">
        <v>4670.24</v>
      </c>
    </row>
    <row r="39" spans="6:14" x14ac:dyDescent="0.25">
      <c r="F39" s="12">
        <v>9</v>
      </c>
      <c r="G39" s="20"/>
      <c r="H39" s="17">
        <v>4677.9359000000004</v>
      </c>
      <c r="I39" s="17">
        <v>4670.24</v>
      </c>
      <c r="J39" s="17">
        <v>4672.5563000000002</v>
      </c>
      <c r="K39" s="17">
        <v>4670.24</v>
      </c>
    </row>
    <row r="41" spans="6:14" x14ac:dyDescent="0.25">
      <c r="F41" t="s">
        <v>36</v>
      </c>
    </row>
    <row r="42" spans="6:14" x14ac:dyDescent="0.25">
      <c r="G42" s="39" t="s">
        <v>59</v>
      </c>
      <c r="H42" s="39"/>
      <c r="I42" s="39"/>
      <c r="J42" s="39"/>
      <c r="K42" s="39"/>
    </row>
    <row r="43" spans="6:14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  <c r="L43" s="18" t="s">
        <v>5</v>
      </c>
    </row>
    <row r="44" spans="6:14" x14ac:dyDescent="0.25">
      <c r="F44" s="12">
        <v>1</v>
      </c>
      <c r="G44" s="20"/>
      <c r="H44" s="17"/>
      <c r="I44" s="19">
        <v>4368.8666999999996</v>
      </c>
      <c r="J44" s="19">
        <v>4469.2611999999999</v>
      </c>
      <c r="K44" s="19">
        <v>4374.6346999999996</v>
      </c>
      <c r="L44" s="19">
        <v>4305.8090000000002</v>
      </c>
      <c r="N44" t="s">
        <v>67</v>
      </c>
    </row>
    <row r="45" spans="6:14" x14ac:dyDescent="0.25">
      <c r="F45" s="12">
        <v>2</v>
      </c>
      <c r="G45" s="20"/>
      <c r="H45" s="17">
        <v>5123.6818000000003</v>
      </c>
      <c r="I45" s="17">
        <v>4777.585</v>
      </c>
      <c r="J45" s="17">
        <v>4476.1656999999996</v>
      </c>
      <c r="K45" s="17">
        <v>4751.2615999999998</v>
      </c>
    </row>
    <row r="46" spans="6:14" x14ac:dyDescent="0.25">
      <c r="F46" s="12">
        <v>3</v>
      </c>
      <c r="G46" s="24"/>
      <c r="H46" s="17">
        <v>4801.7353000000003</v>
      </c>
      <c r="I46" s="17">
        <v>5113.7151999999996</v>
      </c>
      <c r="J46" s="17">
        <v>5217.1566999999995</v>
      </c>
      <c r="K46" s="17">
        <v>5154.7103999999999</v>
      </c>
    </row>
    <row r="47" spans="6:14" x14ac:dyDescent="0.25">
      <c r="F47" s="12">
        <v>4</v>
      </c>
      <c r="G47" s="24">
        <v>5280.4309999999996</v>
      </c>
      <c r="H47" s="17">
        <v>4821.4952999999996</v>
      </c>
      <c r="I47" s="17">
        <v>5612.4866000000002</v>
      </c>
      <c r="J47" s="17">
        <v>5138.7891</v>
      </c>
      <c r="K47" s="17">
        <v>5654.3379999999997</v>
      </c>
    </row>
    <row r="48" spans="6:14" x14ac:dyDescent="0.25">
      <c r="F48" s="12">
        <v>5</v>
      </c>
      <c r="G48" s="20"/>
      <c r="H48" s="19">
        <v>4684.1733999999997</v>
      </c>
      <c r="I48" s="17">
        <v>5591.9276</v>
      </c>
      <c r="J48" s="17">
        <v>5704.6785</v>
      </c>
      <c r="K48" s="17">
        <v>6134.7632000000003</v>
      </c>
    </row>
    <row r="49" spans="6:11" x14ac:dyDescent="0.25">
      <c r="F49" s="12">
        <v>6</v>
      </c>
      <c r="G49" s="20"/>
      <c r="H49" s="17">
        <v>4798.7318999999998</v>
      </c>
      <c r="I49" s="17">
        <v>5828.7683999999999</v>
      </c>
      <c r="J49" s="17">
        <v>5881.2826999999997</v>
      </c>
      <c r="K49" s="17">
        <v>6540.5905000000002</v>
      </c>
    </row>
    <row r="50" spans="6:11" x14ac:dyDescent="0.25">
      <c r="F50" s="12">
        <v>7</v>
      </c>
      <c r="G50" s="20"/>
      <c r="H50" s="17">
        <v>4934.8059000000003</v>
      </c>
      <c r="I50" s="17">
        <v>5925.7739000000001</v>
      </c>
      <c r="J50" s="17">
        <v>6452.8892999999998</v>
      </c>
      <c r="K50" s="17">
        <v>6526.3330999999998</v>
      </c>
    </row>
    <row r="51" spans="6:11" x14ac:dyDescent="0.25">
      <c r="F51" s="12">
        <v>8</v>
      </c>
      <c r="G51" s="20"/>
      <c r="H51" s="17">
        <v>5166.6737000000003</v>
      </c>
      <c r="I51" s="17">
        <v>6087.1574000000001</v>
      </c>
      <c r="J51" s="17">
        <v>6485.1023999999998</v>
      </c>
      <c r="K51" s="17">
        <v>6613.8858</v>
      </c>
    </row>
    <row r="52" spans="6:11" x14ac:dyDescent="0.25">
      <c r="F52" s="12">
        <v>9</v>
      </c>
      <c r="G52" s="20"/>
      <c r="H52" s="17">
        <v>4894.1741000000002</v>
      </c>
      <c r="I52" s="17">
        <v>6120.5816000000004</v>
      </c>
      <c r="J52" s="17">
        <v>6513.3662000000004</v>
      </c>
      <c r="K52" s="17">
        <v>6633.0402999999997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orientation="portrait" horizont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BADC-6343-4021-A4FD-679647BA89E5}">
  <dimension ref="A1:U52"/>
  <sheetViews>
    <sheetView topLeftCell="A19" workbookViewId="0">
      <selection activeCell="B39" sqref="B39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140</v>
      </c>
      <c r="B2" t="s">
        <v>64</v>
      </c>
      <c r="C2" t="s">
        <v>65</v>
      </c>
      <c r="F2" t="s">
        <v>62</v>
      </c>
    </row>
    <row r="3" spans="1:21" x14ac:dyDescent="0.25">
      <c r="G3" s="39" t="s">
        <v>59</v>
      </c>
      <c r="H3" s="39"/>
      <c r="I3" s="39"/>
      <c r="J3" s="39"/>
      <c r="K3" s="39"/>
      <c r="P3" s="39" t="s">
        <v>54</v>
      </c>
      <c r="Q3" s="39"/>
      <c r="T3" s="39" t="s">
        <v>53</v>
      </c>
      <c r="U3" s="39"/>
    </row>
    <row r="4" spans="1:21" x14ac:dyDescent="0.25">
      <c r="A4" s="10" t="s">
        <v>50</v>
      </c>
      <c r="B4" s="10" t="s">
        <v>52</v>
      </c>
      <c r="C4" s="27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 t="s">
        <v>5</v>
      </c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/>
      <c r="C5" s="16"/>
      <c r="F5" s="12">
        <v>1</v>
      </c>
      <c r="G5" s="21"/>
      <c r="H5" s="33"/>
      <c r="I5" s="19">
        <v>1399.1487999999999</v>
      </c>
      <c r="J5" s="21">
        <v>1442.2275</v>
      </c>
      <c r="K5" s="19">
        <v>1412.8764000000001</v>
      </c>
      <c r="L5" s="19"/>
      <c r="P5" s="12">
        <v>1</v>
      </c>
      <c r="Q5" s="17"/>
      <c r="S5" t="s">
        <v>53</v>
      </c>
      <c r="T5" s="12">
        <v>1</v>
      </c>
      <c r="U5" s="17"/>
    </row>
    <row r="6" spans="1:21" x14ac:dyDescent="0.25">
      <c r="A6" s="2" t="s">
        <v>56</v>
      </c>
      <c r="B6" s="2"/>
      <c r="C6" s="16"/>
      <c r="F6" s="12">
        <v>2</v>
      </c>
      <c r="G6" s="21"/>
      <c r="H6" s="19">
        <v>1500.7514000000001</v>
      </c>
      <c r="I6" s="21">
        <v>1509.8263999999999</v>
      </c>
      <c r="J6" s="21">
        <v>1433.4602</v>
      </c>
      <c r="K6" s="21">
        <v>1527.4423999999999</v>
      </c>
      <c r="P6" s="12">
        <v>2</v>
      </c>
      <c r="Q6" s="17"/>
      <c r="T6" s="12">
        <v>2</v>
      </c>
      <c r="U6" s="17"/>
    </row>
    <row r="7" spans="1:21" x14ac:dyDescent="0.25">
      <c r="A7" s="2" t="s">
        <v>53</v>
      </c>
      <c r="B7" s="2"/>
      <c r="C7" s="16"/>
      <c r="F7" s="12">
        <v>3</v>
      </c>
      <c r="G7" s="19">
        <v>1520.8018</v>
      </c>
      <c r="H7" s="21">
        <v>1552.6353999999999</v>
      </c>
      <c r="I7" s="21">
        <v>1525.3153</v>
      </c>
      <c r="J7" s="19">
        <v>1409.5581</v>
      </c>
      <c r="K7" s="21">
        <v>1545.9609</v>
      </c>
      <c r="P7" s="12">
        <v>3</v>
      </c>
      <c r="Q7" s="17"/>
      <c r="T7" s="12">
        <v>3</v>
      </c>
      <c r="U7" s="17"/>
    </row>
    <row r="8" spans="1:21" x14ac:dyDescent="0.25">
      <c r="A8" s="2" t="s">
        <v>54</v>
      </c>
      <c r="B8" s="22"/>
      <c r="C8" s="16"/>
      <c r="D8" s="15"/>
      <c r="F8" s="12">
        <v>4</v>
      </c>
      <c r="G8" s="21"/>
      <c r="H8" s="21">
        <v>1508.7451000000001</v>
      </c>
      <c r="I8" s="21">
        <v>1468.0431000000001</v>
      </c>
      <c r="J8" s="21">
        <v>1484.7935</v>
      </c>
      <c r="K8" s="21">
        <v>1588.4679000000001</v>
      </c>
      <c r="P8" s="12">
        <v>4</v>
      </c>
      <c r="Q8" s="17"/>
      <c r="T8" s="12">
        <v>4</v>
      </c>
      <c r="U8" s="17"/>
    </row>
    <row r="9" spans="1:21" x14ac:dyDescent="0.25">
      <c r="A9" s="2" t="s">
        <v>55</v>
      </c>
      <c r="B9" s="22"/>
      <c r="C9" s="16"/>
      <c r="F9" s="12">
        <v>5</v>
      </c>
      <c r="G9" s="21"/>
      <c r="H9" s="21">
        <v>1499.3119999999999</v>
      </c>
      <c r="I9" s="21">
        <v>1518.4785999999999</v>
      </c>
      <c r="J9" s="21">
        <v>1497.4773</v>
      </c>
      <c r="K9" s="21">
        <v>1527.0956000000001</v>
      </c>
      <c r="P9" s="12">
        <v>5</v>
      </c>
      <c r="Q9" s="17"/>
      <c r="T9" s="12">
        <v>5</v>
      </c>
      <c r="U9" s="17"/>
    </row>
    <row r="10" spans="1:21" x14ac:dyDescent="0.25">
      <c r="B10" s="11"/>
      <c r="F10" s="12">
        <v>6</v>
      </c>
      <c r="G10" s="21"/>
      <c r="H10" s="21">
        <v>1545.4128000000001</v>
      </c>
      <c r="I10" s="21">
        <v>1490.6758</v>
      </c>
      <c r="J10" s="21">
        <v>1465.1677</v>
      </c>
      <c r="K10" s="21">
        <v>1512.6168</v>
      </c>
      <c r="P10" s="12">
        <v>6</v>
      </c>
      <c r="Q10" s="17"/>
      <c r="T10" s="12">
        <v>6</v>
      </c>
      <c r="U10" s="17"/>
    </row>
    <row r="11" spans="1:21" x14ac:dyDescent="0.25">
      <c r="B11" s="11"/>
      <c r="F11" s="12">
        <v>7</v>
      </c>
      <c r="G11" s="21"/>
      <c r="H11" s="21">
        <v>1579.2469000000001</v>
      </c>
      <c r="I11" s="21">
        <v>1569.2158999999999</v>
      </c>
      <c r="J11" s="21">
        <v>1507.3542</v>
      </c>
      <c r="K11" s="21">
        <v>1519.2536</v>
      </c>
      <c r="P11" s="12">
        <v>7</v>
      </c>
      <c r="Q11" s="17"/>
      <c r="T11" s="12">
        <v>7</v>
      </c>
      <c r="U11" s="17"/>
    </row>
    <row r="12" spans="1:21" x14ac:dyDescent="0.25">
      <c r="B12" s="11"/>
      <c r="F12" s="12">
        <v>8</v>
      </c>
      <c r="G12" s="21"/>
      <c r="H12" s="21">
        <v>1518.9131</v>
      </c>
      <c r="I12" s="21">
        <v>1538.9613999999999</v>
      </c>
      <c r="J12" s="21">
        <v>1539.0527</v>
      </c>
      <c r="K12" s="21">
        <v>1543.8386</v>
      </c>
      <c r="P12" s="12">
        <v>8</v>
      </c>
      <c r="Q12" s="17"/>
      <c r="T12" s="12">
        <v>8</v>
      </c>
      <c r="U12" s="17"/>
    </row>
    <row r="13" spans="1:21" x14ac:dyDescent="0.25">
      <c r="B13" s="11"/>
      <c r="F13" s="12">
        <v>9</v>
      </c>
      <c r="G13" s="21"/>
      <c r="H13" s="21">
        <v>1536.1649</v>
      </c>
      <c r="I13" s="21">
        <v>1525.0029</v>
      </c>
      <c r="J13" s="21">
        <v>1536.9250999999999</v>
      </c>
      <c r="K13" s="21">
        <v>1487.1742999999999</v>
      </c>
      <c r="P13" s="12">
        <v>9</v>
      </c>
      <c r="Q13" s="17"/>
      <c r="T13" s="12">
        <v>9</v>
      </c>
      <c r="U13" s="17"/>
    </row>
    <row r="14" spans="1:21" ht="15.75" x14ac:dyDescent="0.25">
      <c r="J14" s="38"/>
    </row>
    <row r="15" spans="1:21" x14ac:dyDescent="0.25">
      <c r="A15" s="2"/>
      <c r="F15" t="s">
        <v>63</v>
      </c>
      <c r="P15" s="39" t="s">
        <v>55</v>
      </c>
      <c r="Q15" s="39"/>
    </row>
    <row r="16" spans="1:21" x14ac:dyDescent="0.25">
      <c r="A16" s="2"/>
      <c r="B16" s="2"/>
      <c r="C16" s="2"/>
      <c r="D16" s="2"/>
      <c r="E16" s="2"/>
      <c r="G16" s="39" t="s">
        <v>59</v>
      </c>
      <c r="H16" s="39"/>
      <c r="I16" s="39"/>
      <c r="J16" s="39"/>
      <c r="K16" s="39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L17" s="18" t="s">
        <v>5</v>
      </c>
      <c r="P17" s="12">
        <v>1</v>
      </c>
      <c r="Q17" s="17"/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I18" s="21">
        <v>1726.2483</v>
      </c>
      <c r="J18" s="17">
        <v>1662.2227</v>
      </c>
      <c r="K18" s="21">
        <v>1644.7533000000001</v>
      </c>
      <c r="L18" s="19"/>
      <c r="P18" s="12">
        <v>2</v>
      </c>
      <c r="Q18" s="17"/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17">
        <v>1739.9836</v>
      </c>
      <c r="I19" s="21">
        <v>1931.0150000000001</v>
      </c>
      <c r="J19" s="17">
        <v>1642.1588999999999</v>
      </c>
      <c r="K19" s="17">
        <v>1734.9702</v>
      </c>
      <c r="P19" s="12">
        <v>3</v>
      </c>
      <c r="Q19" s="17"/>
    </row>
    <row r="20" spans="1:17" x14ac:dyDescent="0.25">
      <c r="F20" s="12">
        <v>3</v>
      </c>
      <c r="G20" s="19">
        <v>1647.9105</v>
      </c>
      <c r="H20" s="21">
        <v>1666.3235</v>
      </c>
      <c r="I20" s="21">
        <v>1885.3880999999999</v>
      </c>
      <c r="J20" s="17">
        <v>1625.7246</v>
      </c>
      <c r="K20" s="17">
        <v>1737.6128000000001</v>
      </c>
      <c r="P20" s="12">
        <v>4</v>
      </c>
      <c r="Q20" s="17"/>
    </row>
    <row r="21" spans="1:17" x14ac:dyDescent="0.25">
      <c r="F21" s="12">
        <v>4</v>
      </c>
      <c r="H21" s="21">
        <v>1541.2652</v>
      </c>
      <c r="I21" s="21">
        <v>1826.3833999999999</v>
      </c>
      <c r="J21" s="17">
        <v>1663.7175</v>
      </c>
      <c r="K21" s="17">
        <v>1741.6291000000001</v>
      </c>
      <c r="P21" s="12">
        <v>5</v>
      </c>
      <c r="Q21" s="17"/>
    </row>
    <row r="22" spans="1:17" x14ac:dyDescent="0.25">
      <c r="F22" s="12">
        <v>5</v>
      </c>
      <c r="G22" s="17"/>
      <c r="H22" s="19">
        <v>1506.3534999999999</v>
      </c>
      <c r="I22" s="21">
        <v>1724.4235000000001</v>
      </c>
      <c r="J22" s="21">
        <v>1647.2416000000001</v>
      </c>
      <c r="K22" s="17">
        <v>1633.7448999999999</v>
      </c>
      <c r="P22" s="12">
        <v>6</v>
      </c>
      <c r="Q22" s="17"/>
    </row>
    <row r="23" spans="1:17" x14ac:dyDescent="0.25">
      <c r="F23" s="12">
        <v>6</v>
      </c>
      <c r="G23" s="17"/>
      <c r="H23" s="17">
        <v>1552.7478000000001</v>
      </c>
      <c r="I23" s="21">
        <v>1737.674</v>
      </c>
      <c r="J23" s="17">
        <v>1615.7117000000001</v>
      </c>
      <c r="K23" s="17">
        <v>1627.8329000000001</v>
      </c>
      <c r="P23" s="12">
        <v>7</v>
      </c>
      <c r="Q23" s="17"/>
    </row>
    <row r="24" spans="1:17" x14ac:dyDescent="0.25">
      <c r="F24" s="12">
        <v>7</v>
      </c>
      <c r="G24" s="17"/>
      <c r="H24" s="17">
        <v>1520.8667</v>
      </c>
      <c r="I24" s="21">
        <v>1747.7440999999999</v>
      </c>
      <c r="J24" s="17">
        <v>1540.9737</v>
      </c>
      <c r="K24" s="17">
        <v>1651.1534999999999</v>
      </c>
      <c r="P24" s="12">
        <v>8</v>
      </c>
      <c r="Q24" s="17"/>
    </row>
    <row r="25" spans="1:17" x14ac:dyDescent="0.25">
      <c r="F25" s="12">
        <v>8</v>
      </c>
      <c r="G25" s="17"/>
      <c r="H25" s="17">
        <v>1505.7548999999999</v>
      </c>
      <c r="I25" s="21">
        <v>1688.1008999999999</v>
      </c>
      <c r="J25" s="17">
        <v>1572.4893999999999</v>
      </c>
      <c r="K25" s="19">
        <v>1605.6927000000001</v>
      </c>
      <c r="P25" s="12">
        <v>9</v>
      </c>
      <c r="Q25" s="17"/>
    </row>
    <row r="26" spans="1:17" x14ac:dyDescent="0.25">
      <c r="F26" s="12">
        <v>9</v>
      </c>
      <c r="G26" s="17"/>
      <c r="H26" s="17">
        <v>1510.4177999999999</v>
      </c>
      <c r="I26" s="19">
        <v>1683.5805</v>
      </c>
      <c r="J26" s="19">
        <v>1512.3280999999999</v>
      </c>
      <c r="K26" s="21">
        <v>1611.1849</v>
      </c>
    </row>
    <row r="28" spans="1:17" x14ac:dyDescent="0.25">
      <c r="F28" t="s">
        <v>6</v>
      </c>
    </row>
    <row r="29" spans="1:17" x14ac:dyDescent="0.25">
      <c r="G29" s="39" t="s">
        <v>59</v>
      </c>
      <c r="H29" s="39"/>
      <c r="I29" s="39"/>
      <c r="J29" s="39"/>
      <c r="K29" s="39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  <c r="L30" s="18" t="s">
        <v>5</v>
      </c>
    </row>
    <row r="31" spans="1:17" x14ac:dyDescent="0.25">
      <c r="F31" s="12">
        <v>1</v>
      </c>
      <c r="G31" s="20"/>
      <c r="H31" s="17"/>
      <c r="I31" s="19">
        <v>2094.9546999999998</v>
      </c>
      <c r="J31" s="19">
        <v>2095.8670000000002</v>
      </c>
      <c r="K31" s="19">
        <v>2094.9546999999998</v>
      </c>
      <c r="L31" s="19"/>
      <c r="N31" t="s">
        <v>67</v>
      </c>
    </row>
    <row r="32" spans="1:17" x14ac:dyDescent="0.25">
      <c r="F32" s="12">
        <v>2</v>
      </c>
      <c r="G32" s="20"/>
      <c r="H32" s="17">
        <v>2136.1686</v>
      </c>
      <c r="I32" s="17">
        <v>2094.9546999999998</v>
      </c>
      <c r="J32" s="21">
        <v>2095.8670000000002</v>
      </c>
      <c r="K32" s="17">
        <v>2094.9546999999998</v>
      </c>
    </row>
    <row r="33" spans="6:14" x14ac:dyDescent="0.25">
      <c r="F33" s="12">
        <v>3</v>
      </c>
      <c r="G33" s="24">
        <v>2094.9546999999998</v>
      </c>
      <c r="H33" s="17">
        <v>2112.6466999999998</v>
      </c>
      <c r="I33" s="17">
        <v>2094.9546999999998</v>
      </c>
      <c r="J33" s="21">
        <v>2095.8670000000002</v>
      </c>
      <c r="K33" s="17">
        <v>2094.9546999999998</v>
      </c>
    </row>
    <row r="34" spans="6:14" x14ac:dyDescent="0.25">
      <c r="F34" s="12">
        <v>4</v>
      </c>
      <c r="G34" s="20"/>
      <c r="H34" s="19">
        <v>2100.3483999999999</v>
      </c>
      <c r="I34" s="17">
        <v>2094.9546999999998</v>
      </c>
      <c r="J34" s="21">
        <v>2095.8670000000002</v>
      </c>
      <c r="K34" s="17">
        <v>2094.9546999999998</v>
      </c>
    </row>
    <row r="35" spans="6:14" x14ac:dyDescent="0.25">
      <c r="F35" s="12">
        <v>5</v>
      </c>
      <c r="G35" s="20"/>
      <c r="H35" s="17">
        <v>2101.0158000000001</v>
      </c>
      <c r="I35" s="17">
        <v>2094.9546999999998</v>
      </c>
      <c r="J35" s="21">
        <v>2095.8670000000002</v>
      </c>
      <c r="K35" s="17">
        <v>2094.9546999999998</v>
      </c>
    </row>
    <row r="36" spans="6:14" x14ac:dyDescent="0.25">
      <c r="F36" s="12">
        <v>6</v>
      </c>
      <c r="G36" s="20"/>
      <c r="H36" s="17">
        <v>2100.7692999999999</v>
      </c>
      <c r="I36" s="17">
        <v>2094.9546999999998</v>
      </c>
      <c r="J36" s="21">
        <v>2095.8670000000002</v>
      </c>
      <c r="K36" s="17">
        <v>2094.9546999999998</v>
      </c>
    </row>
    <row r="37" spans="6:14" x14ac:dyDescent="0.25">
      <c r="F37" s="12">
        <v>7</v>
      </c>
      <c r="G37" s="20"/>
      <c r="H37" s="17">
        <v>2104.8890000000001</v>
      </c>
      <c r="I37" s="17">
        <v>2094.9546999999998</v>
      </c>
      <c r="J37" s="21">
        <v>2095.8670000000002</v>
      </c>
      <c r="K37" s="17">
        <v>2094.9546999999998</v>
      </c>
    </row>
    <row r="38" spans="6:14" x14ac:dyDescent="0.25">
      <c r="F38" s="12">
        <v>8</v>
      </c>
      <c r="G38" s="20"/>
      <c r="H38" s="17">
        <v>2110.4814999999999</v>
      </c>
      <c r="I38" s="17">
        <v>2094.9546999999998</v>
      </c>
      <c r="J38" s="21">
        <v>2095.8670000000002</v>
      </c>
      <c r="K38" s="17">
        <v>2094.9546999999998</v>
      </c>
    </row>
    <row r="39" spans="6:14" x14ac:dyDescent="0.25">
      <c r="F39" s="12">
        <v>9</v>
      </c>
      <c r="G39" s="20"/>
      <c r="H39" s="17">
        <v>2113.9965999999999</v>
      </c>
      <c r="I39" s="17">
        <v>2094.9546999999998</v>
      </c>
      <c r="J39" s="21">
        <v>2095.8670000000002</v>
      </c>
      <c r="K39" s="17">
        <v>2094.9546999999998</v>
      </c>
    </row>
    <row r="41" spans="6:14" x14ac:dyDescent="0.25">
      <c r="F41" t="s">
        <v>36</v>
      </c>
    </row>
    <row r="42" spans="6:14" x14ac:dyDescent="0.25">
      <c r="G42" s="39" t="s">
        <v>59</v>
      </c>
      <c r="H42" s="39"/>
      <c r="I42" s="39"/>
      <c r="J42" s="39"/>
      <c r="K42" s="39"/>
    </row>
    <row r="43" spans="6:14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  <c r="L43" s="18" t="s">
        <v>5</v>
      </c>
    </row>
    <row r="44" spans="6:14" x14ac:dyDescent="0.25">
      <c r="F44" s="12">
        <v>1</v>
      </c>
      <c r="G44" s="20"/>
      <c r="I44" s="21">
        <v>2806.9841000000001</v>
      </c>
      <c r="J44" s="21">
        <v>2831.7806999999998</v>
      </c>
      <c r="K44" s="21">
        <v>2816.3530000000001</v>
      </c>
      <c r="L44" s="19"/>
      <c r="N44" t="s">
        <v>67</v>
      </c>
    </row>
    <row r="45" spans="6:14" x14ac:dyDescent="0.25">
      <c r="F45" s="12">
        <v>2</v>
      </c>
      <c r="G45" s="20"/>
      <c r="H45" s="19">
        <v>2948.3054000000002</v>
      </c>
      <c r="I45" s="19">
        <v>2783.9274</v>
      </c>
      <c r="J45" s="17">
        <v>2834.9313000000002</v>
      </c>
      <c r="K45" s="19">
        <v>2791.1840000000002</v>
      </c>
    </row>
    <row r="46" spans="6:14" x14ac:dyDescent="0.25">
      <c r="F46" s="12">
        <v>3</v>
      </c>
      <c r="G46" s="24">
        <v>3041.3085999999998</v>
      </c>
      <c r="H46" s="21">
        <v>2960.5819000000001</v>
      </c>
      <c r="I46" s="17">
        <v>2800.3245999999999</v>
      </c>
      <c r="J46" s="19">
        <v>2806.9845</v>
      </c>
      <c r="K46" s="17">
        <v>2794.9549999999999</v>
      </c>
    </row>
    <row r="47" spans="6:14" x14ac:dyDescent="0.25">
      <c r="F47" s="12">
        <v>4</v>
      </c>
      <c r="G47" s="24"/>
      <c r="H47" s="17">
        <v>2964.9449</v>
      </c>
      <c r="I47" s="17">
        <v>2803.0742</v>
      </c>
      <c r="J47" s="17">
        <v>2824.3667</v>
      </c>
      <c r="K47" s="17">
        <v>2793.2125999999998</v>
      </c>
    </row>
    <row r="48" spans="6:14" x14ac:dyDescent="0.25">
      <c r="F48" s="12">
        <v>5</v>
      </c>
      <c r="G48" s="20"/>
      <c r="H48" s="17">
        <v>2964.0983999999999</v>
      </c>
      <c r="I48" s="17">
        <v>2807.6345000000001</v>
      </c>
      <c r="J48" s="17">
        <v>2812.5868</v>
      </c>
      <c r="K48" s="17">
        <v>2807.7953000000002</v>
      </c>
    </row>
    <row r="49" spans="6:11" x14ac:dyDescent="0.25">
      <c r="F49" s="12">
        <v>6</v>
      </c>
      <c r="G49" s="20"/>
      <c r="H49" s="21">
        <v>2962.6801999999998</v>
      </c>
      <c r="I49" s="17">
        <v>2832.9207999999999</v>
      </c>
      <c r="J49" s="17">
        <v>2817.7323999999999</v>
      </c>
      <c r="K49" s="17">
        <v>2834.1026000000002</v>
      </c>
    </row>
    <row r="50" spans="6:11" x14ac:dyDescent="0.25">
      <c r="F50" s="12">
        <v>7</v>
      </c>
      <c r="G50" s="20"/>
      <c r="H50" s="17">
        <v>2964.3854999999999</v>
      </c>
      <c r="I50" s="17">
        <v>2825.7809999999999</v>
      </c>
      <c r="J50" s="17">
        <v>2848.9674</v>
      </c>
      <c r="K50" s="17">
        <v>2840.4088999999999</v>
      </c>
    </row>
    <row r="51" spans="6:11" x14ac:dyDescent="0.25">
      <c r="F51" s="12">
        <v>8</v>
      </c>
      <c r="G51" s="20"/>
      <c r="H51" s="17">
        <v>2963.9974000000002</v>
      </c>
      <c r="I51" s="17">
        <v>2838.0814</v>
      </c>
      <c r="J51" s="17">
        <v>2861.5745000000002</v>
      </c>
      <c r="K51" s="17">
        <v>2844.7008999999998</v>
      </c>
    </row>
    <row r="52" spans="6:11" x14ac:dyDescent="0.25">
      <c r="F52" s="12">
        <v>9</v>
      </c>
      <c r="G52" s="20"/>
      <c r="H52" s="17">
        <v>2966.2453</v>
      </c>
      <c r="I52" s="21">
        <v>2860.7215000000001</v>
      </c>
      <c r="J52" s="17">
        <v>2852.0147999999999</v>
      </c>
      <c r="K52" s="17">
        <v>2814.2865000000002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opLeftCell="A16" zoomScale="70" zoomScaleNormal="70" workbookViewId="0">
      <selection activeCell="X55" sqref="X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ONS_Train</vt:lpstr>
      <vt:lpstr>ONS_Test</vt:lpstr>
      <vt:lpstr>ISONE_Train</vt:lpstr>
      <vt:lpstr>ISONE_Test</vt:lpstr>
      <vt:lpstr>ONS</vt:lpstr>
      <vt:lpstr>Decomposition tests</vt:lpstr>
      <vt:lpstr>Decomposition tests - 2019</vt:lpstr>
      <vt:lpstr>Decomposition tests ISONE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2022-03-08T03:57:40Z</dcterms:modified>
</cp:coreProperties>
</file>