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wx917257\Desktop\"/>
    </mc:Choice>
  </mc:AlternateContent>
  <bookViews>
    <workbookView xWindow="0" yWindow="0" windowWidth="23040" windowHeight="117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M59" i="1" l="1"/>
  <c r="L59" i="1"/>
  <c r="J59" i="1"/>
  <c r="H59" i="1"/>
  <c r="I56" i="1"/>
  <c r="M56" i="1"/>
  <c r="L56" i="1"/>
  <c r="S47" i="1"/>
  <c r="M55" i="1"/>
  <c r="L55" i="1"/>
  <c r="M52" i="1"/>
  <c r="L52" i="1"/>
  <c r="H57" i="1"/>
  <c r="H56" i="1"/>
  <c r="M54" i="1" l="1"/>
  <c r="L54" i="1"/>
  <c r="P24" i="1" l="1"/>
  <c r="B56" i="1" l="1"/>
  <c r="F54" i="1" l="1"/>
  <c r="E54" i="1"/>
  <c r="D54" i="1"/>
  <c r="C54" i="1"/>
  <c r="B54" i="1"/>
  <c r="P32" i="1"/>
  <c r="P50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H33" i="1"/>
  <c r="H50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32" i="1"/>
  <c r="X2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H13" i="1"/>
  <c r="H25" i="1"/>
  <c r="H7" i="1"/>
  <c r="H8" i="1"/>
  <c r="H9" i="1"/>
  <c r="H10" i="1"/>
  <c r="H11" i="1"/>
  <c r="H12" i="1"/>
  <c r="H14" i="1"/>
  <c r="H15" i="1"/>
  <c r="H16" i="1"/>
  <c r="H17" i="1"/>
  <c r="H18" i="1"/>
  <c r="H19" i="1"/>
  <c r="H20" i="1"/>
  <c r="H21" i="1"/>
  <c r="H22" i="1"/>
</calcChain>
</file>

<file path=xl/sharedStrings.xml><?xml version="1.0" encoding="utf-8"?>
<sst xmlns="http://schemas.openxmlformats.org/spreadsheetml/2006/main" count="113" uniqueCount="46">
  <si>
    <t>Test 1</t>
  </si>
  <si>
    <t>DIFFERENTIAL</t>
  </si>
  <si>
    <t>FLOW RATE</t>
  </si>
  <si>
    <t>PERMEABILITY</t>
  </si>
  <si>
    <t>PRESSURE</t>
  </si>
  <si>
    <t>A</t>
  </si>
  <si>
    <t>B</t>
  </si>
  <si>
    <t>C</t>
  </si>
  <si>
    <t>D</t>
  </si>
  <si>
    <t>DARCYS</t>
  </si>
  <si>
    <t>BAR</t>
  </si>
  <si>
    <t>------------</t>
  </si>
  <si>
    <t>Test 2</t>
  </si>
  <si>
    <t>Average Darcy Permeability Constant =</t>
  </si>
  <si>
    <t>Test 3</t>
  </si>
  <si>
    <t>Test 4</t>
  </si>
  <si>
    <t>Test 5</t>
  </si>
  <si>
    <t>ABS ERR</t>
  </si>
  <si>
    <t>TEST 1</t>
  </si>
  <si>
    <t>TEST 2</t>
  </si>
  <si>
    <t>TEST 3</t>
  </si>
  <si>
    <t>TEST 4</t>
  </si>
  <si>
    <t>TEST 5</t>
  </si>
  <si>
    <t>S P=0.95 N=5</t>
  </si>
  <si>
    <t>N exp</t>
  </si>
  <si>
    <t>FOR MY</t>
  </si>
  <si>
    <t>FOR DEVICE</t>
  </si>
  <si>
    <t>Device/My</t>
  </si>
  <si>
    <t>STDEV.P</t>
  </si>
  <si>
    <t>Instruments</t>
  </si>
  <si>
    <t>Instrument error</t>
  </si>
  <si>
    <t>Topex circule, 0.05mm</t>
  </si>
  <si>
    <t>Radwag WLC 1/2A 0.01g</t>
  </si>
  <si>
    <t>N experiments</t>
  </si>
  <si>
    <t>t student P=0.95 N=5</t>
  </si>
  <si>
    <t>t student P=0.95 N=10</t>
  </si>
  <si>
    <t>Diameter</t>
  </si>
  <si>
    <t>Thickness</t>
  </si>
  <si>
    <t>abs err D</t>
  </si>
  <si>
    <t>abs err Th</t>
  </si>
  <si>
    <t>SUM ERR</t>
  </si>
  <si>
    <t>AV</t>
  </si>
  <si>
    <t>ERR MEASURE</t>
  </si>
  <si>
    <t>av</t>
  </si>
  <si>
    <t xml:space="preserve">ERROR </t>
  </si>
  <si>
    <t>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</si>
</sst>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11" fontId="0" fillId="0" borderId="0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2" xfId="0" applyFill="1" applyBorder="1"/>
    <xf numFmtId="0" fontId="0" fillId="2" borderId="3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3" borderId="12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10" xfId="0" applyFill="1" applyBorder="1"/>
    <xf numFmtId="0" fontId="0" fillId="4" borderId="0" xfId="0" applyFill="1"/>
    <xf numFmtId="0" fontId="1" fillId="0" borderId="0" xfId="0" applyFont="1"/>
    <xf numFmtId="0" fontId="0" fillId="0" borderId="14" xfId="0" applyBorder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tabSelected="1" topLeftCell="A24" workbookViewId="0">
      <selection activeCell="L55" sqref="L55"/>
    </sheetView>
  </sheetViews>
  <sheetFormatPr defaultRowHeight="14.4" x14ac:dyDescent="0.3"/>
  <sheetData>
    <row r="1" spans="1:24" ht="15" thickBot="1" x14ac:dyDescent="0.35">
      <c r="A1" s="11" t="s">
        <v>0</v>
      </c>
      <c r="B1" s="2" t="s">
        <v>1</v>
      </c>
      <c r="C1" s="2"/>
      <c r="D1" s="2" t="s">
        <v>2</v>
      </c>
      <c r="E1" s="2"/>
      <c r="F1" s="2"/>
      <c r="G1" s="2" t="s">
        <v>3</v>
      </c>
      <c r="H1" s="3"/>
      <c r="I1" s="12" t="s">
        <v>12</v>
      </c>
      <c r="J1" s="2" t="s">
        <v>1</v>
      </c>
      <c r="K1" s="2"/>
      <c r="L1" s="2" t="s">
        <v>2</v>
      </c>
      <c r="M1" s="2"/>
      <c r="N1" s="2"/>
      <c r="O1" s="2" t="s">
        <v>3</v>
      </c>
      <c r="P1" s="2"/>
      <c r="Q1" s="11" t="s">
        <v>14</v>
      </c>
      <c r="R1" s="2" t="s">
        <v>1</v>
      </c>
      <c r="S1" s="2"/>
      <c r="T1" s="2" t="s">
        <v>2</v>
      </c>
      <c r="U1" s="2"/>
      <c r="V1" s="2"/>
      <c r="W1" s="2" t="s">
        <v>3</v>
      </c>
      <c r="X1" s="3"/>
    </row>
    <row r="2" spans="1:24" x14ac:dyDescent="0.3">
      <c r="A2" s="4"/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13"/>
      <c r="I2" s="5"/>
      <c r="J2" s="5" t="s">
        <v>4</v>
      </c>
      <c r="K2" s="5" t="s">
        <v>5</v>
      </c>
      <c r="L2" s="5" t="s">
        <v>6</v>
      </c>
      <c r="M2" s="5" t="s">
        <v>7</v>
      </c>
      <c r="N2" s="5" t="s">
        <v>8</v>
      </c>
      <c r="O2" s="5" t="s">
        <v>9</v>
      </c>
      <c r="P2" s="13"/>
      <c r="Q2" s="4"/>
      <c r="R2" s="5" t="s">
        <v>4</v>
      </c>
      <c r="S2" s="5" t="s">
        <v>5</v>
      </c>
      <c r="T2" s="5" t="s">
        <v>6</v>
      </c>
      <c r="U2" s="5" t="s">
        <v>7</v>
      </c>
      <c r="V2" s="5" t="s">
        <v>8</v>
      </c>
      <c r="W2" s="5" t="s">
        <v>9</v>
      </c>
      <c r="X2" s="13"/>
    </row>
    <row r="3" spans="1:24" x14ac:dyDescent="0.3">
      <c r="A3" s="4"/>
      <c r="B3" s="5" t="s">
        <v>10</v>
      </c>
      <c r="C3" s="5"/>
      <c r="D3" s="5"/>
      <c r="E3" s="5"/>
      <c r="F3" s="5"/>
      <c r="G3" s="5"/>
      <c r="H3" s="14"/>
      <c r="I3" s="5"/>
      <c r="J3" s="5" t="s">
        <v>10</v>
      </c>
      <c r="K3" s="5"/>
      <c r="L3" s="5"/>
      <c r="M3" s="5"/>
      <c r="N3" s="5"/>
      <c r="O3" s="5"/>
      <c r="P3" s="14"/>
      <c r="Q3" s="4"/>
      <c r="R3" s="5" t="s">
        <v>10</v>
      </c>
      <c r="S3" s="5"/>
      <c r="T3" s="5"/>
      <c r="U3" s="5"/>
      <c r="V3" s="5"/>
      <c r="W3" s="5"/>
      <c r="X3" s="14"/>
    </row>
    <row r="4" spans="1:24" x14ac:dyDescent="0.3">
      <c r="A4" s="4"/>
      <c r="B4" s="5" t="s">
        <v>11</v>
      </c>
      <c r="C4" s="5" t="s">
        <v>11</v>
      </c>
      <c r="D4" s="5" t="s">
        <v>11</v>
      </c>
      <c r="E4" s="5" t="s">
        <v>11</v>
      </c>
      <c r="F4" s="5" t="s">
        <v>11</v>
      </c>
      <c r="G4" s="5" t="s">
        <v>11</v>
      </c>
      <c r="H4" s="14"/>
      <c r="I4" s="5"/>
      <c r="J4" s="5" t="s">
        <v>11</v>
      </c>
      <c r="K4" s="5" t="s">
        <v>11</v>
      </c>
      <c r="L4" s="5" t="s">
        <v>11</v>
      </c>
      <c r="M4" s="5" t="s">
        <v>11</v>
      </c>
      <c r="N4" s="5" t="s">
        <v>11</v>
      </c>
      <c r="O4" s="5" t="s">
        <v>11</v>
      </c>
      <c r="P4" s="14"/>
      <c r="Q4" s="4"/>
      <c r="R4" s="5" t="s">
        <v>11</v>
      </c>
      <c r="S4" s="5" t="s">
        <v>11</v>
      </c>
      <c r="T4" s="5" t="s">
        <v>11</v>
      </c>
      <c r="U4" s="5" t="s">
        <v>11</v>
      </c>
      <c r="V4" s="5" t="s">
        <v>11</v>
      </c>
      <c r="W4" s="5" t="s">
        <v>11</v>
      </c>
      <c r="X4" s="14"/>
    </row>
    <row r="5" spans="1:24" x14ac:dyDescent="0.3">
      <c r="A5" s="4"/>
      <c r="B5" s="5">
        <v>3.5579999999999997E-4</v>
      </c>
      <c r="C5" s="5">
        <v>3.2</v>
      </c>
      <c r="D5" s="5">
        <v>5.8171E-2</v>
      </c>
      <c r="E5" s="5">
        <v>0.18787999999999999</v>
      </c>
      <c r="F5" s="5">
        <v>11.273</v>
      </c>
      <c r="G5" s="5">
        <v>8.7393000000000001</v>
      </c>
      <c r="H5" s="16"/>
      <c r="I5" s="5"/>
      <c r="J5" s="5">
        <v>6.2399999999999999E-4</v>
      </c>
      <c r="K5" s="5">
        <v>5.5110999999999999</v>
      </c>
      <c r="L5" s="5">
        <v>0.10018000000000001</v>
      </c>
      <c r="M5" s="5">
        <v>0.18448999999999999</v>
      </c>
      <c r="N5" s="5">
        <v>11.069000000000001</v>
      </c>
      <c r="O5" s="5">
        <v>8.5801999999999996</v>
      </c>
      <c r="P5" s="16"/>
      <c r="Q5" s="4"/>
      <c r="R5" s="7">
        <v>7.2330000000000002E-7</v>
      </c>
      <c r="S5" s="5">
        <v>0.48888999999999999</v>
      </c>
      <c r="T5" s="5">
        <v>8.8871999999999996E-3</v>
      </c>
      <c r="U5" s="5">
        <v>14.12</v>
      </c>
      <c r="V5" s="5">
        <v>847.17</v>
      </c>
      <c r="W5" s="5">
        <v>656.89</v>
      </c>
      <c r="X5" s="16"/>
    </row>
    <row r="6" spans="1:24" x14ac:dyDescent="0.3">
      <c r="A6" s="4"/>
      <c r="B6" s="5">
        <v>3.2950000000000002E-3</v>
      </c>
      <c r="C6" s="5">
        <v>36.511000000000003</v>
      </c>
      <c r="D6" s="5">
        <v>0.66371000000000002</v>
      </c>
      <c r="E6" s="5">
        <v>0.23147000000000001</v>
      </c>
      <c r="F6" s="5">
        <v>13.888</v>
      </c>
      <c r="G6" s="5">
        <v>10.752000000000001</v>
      </c>
      <c r="H6" s="14">
        <f>(B7-B6)/($B$23-$B$6)*((G6+G7)/2)</f>
        <v>0.84276720746663925</v>
      </c>
      <c r="I6" s="5"/>
      <c r="J6" s="5">
        <v>3.4922E-3</v>
      </c>
      <c r="K6" s="5">
        <v>45.244</v>
      </c>
      <c r="L6" s="5">
        <v>0.82247000000000003</v>
      </c>
      <c r="M6" s="5">
        <v>0.27062999999999998</v>
      </c>
      <c r="N6" s="5">
        <v>16.238</v>
      </c>
      <c r="O6" s="5">
        <v>12.569000000000001</v>
      </c>
      <c r="P6" s="14">
        <f t="shared" ref="P6:P20" si="0">(J7-J6)/($J$22-$J$6)*((O6+O7)/2)</f>
        <v>1.4250412128934635</v>
      </c>
      <c r="Q6" s="4"/>
      <c r="R6" s="5">
        <v>1.3999999999999999E-6</v>
      </c>
      <c r="S6" s="5">
        <v>0.26667000000000002</v>
      </c>
      <c r="T6" s="5">
        <v>4.8475999999999997E-3</v>
      </c>
      <c r="U6" s="5">
        <v>4.0340999999999996</v>
      </c>
      <c r="V6" s="5">
        <v>242.05</v>
      </c>
      <c r="W6" s="5">
        <v>187.68</v>
      </c>
      <c r="X6" s="16"/>
    </row>
    <row r="7" spans="1:24" x14ac:dyDescent="0.3">
      <c r="A7" s="4"/>
      <c r="B7" s="5">
        <v>6.1329000000000002E-3</v>
      </c>
      <c r="C7" s="5">
        <v>78.156000000000006</v>
      </c>
      <c r="D7" s="5">
        <v>1.4207000000000001</v>
      </c>
      <c r="E7" s="5">
        <v>0.26619999999999999</v>
      </c>
      <c r="F7" s="5">
        <v>15.972</v>
      </c>
      <c r="G7" s="5">
        <v>12.348000000000001</v>
      </c>
      <c r="H7" s="14">
        <f t="shared" ref="H7:H22" si="1">(B8-B7)/($B$23-$B$6)*((G7+G8)/2)</f>
        <v>0.23050016326845454</v>
      </c>
      <c r="I7" s="5"/>
      <c r="J7" s="5">
        <v>5.7184999999999996E-3</v>
      </c>
      <c r="K7" s="5">
        <v>77.599999999999994</v>
      </c>
      <c r="L7" s="5">
        <v>1.4106000000000001</v>
      </c>
      <c r="M7" s="5">
        <v>0.28347</v>
      </c>
      <c r="N7" s="5">
        <v>17.007999999999999</v>
      </c>
      <c r="O7" s="5">
        <v>13.151</v>
      </c>
      <c r="P7" s="14">
        <f t="shared" si="0"/>
        <v>0.42617171043462715</v>
      </c>
      <c r="Q7" s="4"/>
      <c r="R7" s="5">
        <v>9.4110000000000005E-4</v>
      </c>
      <c r="S7" s="5">
        <v>7.0444000000000004</v>
      </c>
      <c r="T7" s="5">
        <v>0.12806000000000001</v>
      </c>
      <c r="U7" s="5">
        <v>0.15636</v>
      </c>
      <c r="V7" s="5">
        <v>9.3813999999999993</v>
      </c>
      <c r="W7" s="5">
        <v>7.2709999999999999</v>
      </c>
      <c r="X7" s="16"/>
    </row>
    <row r="8" spans="1:24" x14ac:dyDescent="0.3">
      <c r="A8" s="4"/>
      <c r="B8" s="5">
        <v>6.8396000000000004E-3</v>
      </c>
      <c r="C8" s="5">
        <v>91.956000000000003</v>
      </c>
      <c r="D8" s="5">
        <v>1.6716</v>
      </c>
      <c r="E8" s="5">
        <v>0.28084999999999999</v>
      </c>
      <c r="F8" s="5">
        <v>16.850999999999999</v>
      </c>
      <c r="G8" s="5">
        <v>13.023</v>
      </c>
      <c r="H8" s="14">
        <f t="shared" si="1"/>
        <v>8.9331639369552324E-2</v>
      </c>
      <c r="I8" s="5"/>
      <c r="J8" s="5">
        <v>6.3714000000000002E-3</v>
      </c>
      <c r="K8" s="5">
        <v>86</v>
      </c>
      <c r="L8" s="5">
        <v>1.5632999999999999</v>
      </c>
      <c r="M8" s="5">
        <v>0.28195999999999999</v>
      </c>
      <c r="N8" s="5">
        <v>16.917000000000002</v>
      </c>
      <c r="O8" s="5">
        <v>13.077</v>
      </c>
      <c r="P8" s="14">
        <f t="shared" si="0"/>
        <v>0.31554538395683612</v>
      </c>
      <c r="Q8" s="4"/>
      <c r="R8" s="5">
        <v>4.1941000000000001E-3</v>
      </c>
      <c r="S8" s="5">
        <v>51.021999999999998</v>
      </c>
      <c r="T8" s="5">
        <v>0.92749999999999999</v>
      </c>
      <c r="U8" s="5">
        <v>0.25412000000000001</v>
      </c>
      <c r="V8" s="5">
        <v>15.247</v>
      </c>
      <c r="W8" s="5">
        <v>11.798999999999999</v>
      </c>
      <c r="X8" s="14">
        <f t="shared" ref="X8:X23" si="2">(R9-R8)/($R$25-$R$6)*((W8+W9)/2)</f>
        <v>0.47911955123107847</v>
      </c>
    </row>
    <row r="9" spans="1:24" x14ac:dyDescent="0.3">
      <c r="A9" s="4"/>
      <c r="B9" s="5">
        <v>7.1009000000000003E-3</v>
      </c>
      <c r="C9" s="5">
        <v>99.489000000000004</v>
      </c>
      <c r="D9" s="5">
        <v>1.8085</v>
      </c>
      <c r="E9" s="5">
        <v>0.29266999999999999</v>
      </c>
      <c r="F9" s="5">
        <v>17.559999999999999</v>
      </c>
      <c r="G9" s="5">
        <v>13.57</v>
      </c>
      <c r="H9" s="14">
        <f t="shared" si="1"/>
        <v>2.950444810120125E-3</v>
      </c>
      <c r="I9" s="5"/>
      <c r="J9" s="5">
        <v>6.8472000000000003E-3</v>
      </c>
      <c r="K9" s="5">
        <v>95.933000000000007</v>
      </c>
      <c r="L9" s="5">
        <v>1.7439</v>
      </c>
      <c r="M9" s="5">
        <v>0.29266999999999999</v>
      </c>
      <c r="N9" s="5">
        <v>17.559999999999999</v>
      </c>
      <c r="O9" s="5">
        <v>13.571</v>
      </c>
      <c r="P9" s="14">
        <f t="shared" si="0"/>
        <v>0.54580527405578649</v>
      </c>
      <c r="Q9" s="4"/>
      <c r="R9" s="5">
        <v>6.3273000000000001E-3</v>
      </c>
      <c r="S9" s="5">
        <v>85.266999999999996</v>
      </c>
      <c r="T9" s="5">
        <v>1.55</v>
      </c>
      <c r="U9" s="5">
        <v>0.28149999999999997</v>
      </c>
      <c r="V9" s="5">
        <v>16.89</v>
      </c>
      <c r="W9" s="5">
        <v>13.057</v>
      </c>
      <c r="X9" s="14">
        <f t="shared" si="2"/>
        <v>0.19729698411091984</v>
      </c>
    </row>
    <row r="10" spans="1:24" x14ac:dyDescent="0.3">
      <c r="A10" s="4"/>
      <c r="B10" s="5">
        <v>7.1092000000000004E-3</v>
      </c>
      <c r="C10" s="5">
        <v>103.36</v>
      </c>
      <c r="D10" s="5">
        <v>1.8788</v>
      </c>
      <c r="E10" s="5">
        <v>0.30369000000000002</v>
      </c>
      <c r="F10" s="5">
        <v>18.222000000000001</v>
      </c>
      <c r="G10" s="5">
        <v>14.081</v>
      </c>
      <c r="H10" s="14">
        <f t="shared" si="1"/>
        <v>5.1817861826035504E-2</v>
      </c>
      <c r="I10" s="5"/>
      <c r="J10" s="5">
        <v>7.6579999999999999E-3</v>
      </c>
      <c r="K10" s="5">
        <v>106.6</v>
      </c>
      <c r="L10" s="5">
        <v>1.9378</v>
      </c>
      <c r="M10" s="5">
        <v>0.29077999999999998</v>
      </c>
      <c r="N10" s="5">
        <v>17.446999999999999</v>
      </c>
      <c r="O10" s="5">
        <v>13.478</v>
      </c>
      <c r="P10" s="14">
        <f t="shared" si="0"/>
        <v>0.49046108666653399</v>
      </c>
      <c r="Q10" s="4"/>
      <c r="R10" s="5">
        <v>7.1621999999999996E-3</v>
      </c>
      <c r="S10" s="5">
        <v>96.843999999999994</v>
      </c>
      <c r="T10" s="5">
        <v>1.7605</v>
      </c>
      <c r="U10" s="5">
        <v>0.28244999999999998</v>
      </c>
      <c r="V10" s="5">
        <v>16.946999999999999</v>
      </c>
      <c r="W10" s="5">
        <v>13.095000000000001</v>
      </c>
      <c r="X10" s="14">
        <f t="shared" si="2"/>
        <v>0.2465591105585033</v>
      </c>
    </row>
    <row r="11" spans="1:24" x14ac:dyDescent="0.3">
      <c r="A11" s="4"/>
      <c r="B11" s="5">
        <v>7.2519000000000004E-3</v>
      </c>
      <c r="C11" s="5">
        <v>106.07</v>
      </c>
      <c r="D11" s="5">
        <v>1.9280999999999999</v>
      </c>
      <c r="E11" s="5">
        <v>0.30553000000000002</v>
      </c>
      <c r="F11" s="5">
        <v>18.332000000000001</v>
      </c>
      <c r="G11" s="5">
        <v>14.164999999999999</v>
      </c>
      <c r="H11" s="14">
        <f t="shared" si="1"/>
        <v>0.10590961098398169</v>
      </c>
      <c r="I11" s="5"/>
      <c r="J11" s="5">
        <v>8.3791999999999998E-3</v>
      </c>
      <c r="K11" s="5">
        <v>119.89</v>
      </c>
      <c r="L11" s="5">
        <v>2.1793999999999998</v>
      </c>
      <c r="M11" s="5">
        <v>0.29887999999999998</v>
      </c>
      <c r="N11" s="5">
        <v>17.933</v>
      </c>
      <c r="O11" s="5">
        <v>13.848000000000001</v>
      </c>
      <c r="P11" s="14">
        <f t="shared" si="0"/>
        <v>0.22931756575148868</v>
      </c>
      <c r="Q11" s="4"/>
      <c r="R11" s="5">
        <v>8.1957999999999996E-3</v>
      </c>
      <c r="S11" s="5">
        <v>112.64</v>
      </c>
      <c r="T11" s="5">
        <v>2.0476999999999999</v>
      </c>
      <c r="U11" s="5">
        <v>0.28710000000000002</v>
      </c>
      <c r="V11" s="5">
        <v>17.225999999999999</v>
      </c>
      <c r="W11" s="5">
        <v>13.304</v>
      </c>
      <c r="X11" s="14">
        <f t="shared" si="2"/>
        <v>4.4075183975017057E-2</v>
      </c>
    </row>
    <row r="12" spans="1:24" x14ac:dyDescent="0.3">
      <c r="A12" s="4"/>
      <c r="B12" s="5">
        <v>7.5456000000000004E-3</v>
      </c>
      <c r="C12" s="5">
        <v>108.2</v>
      </c>
      <c r="D12" s="5">
        <v>1.9669000000000001</v>
      </c>
      <c r="E12" s="5">
        <v>0.29953999999999997</v>
      </c>
      <c r="F12" s="5">
        <v>17.972000000000001</v>
      </c>
      <c r="G12" s="5">
        <v>13.885</v>
      </c>
      <c r="H12" s="14">
        <f t="shared" si="1"/>
        <v>0.16054424703674147</v>
      </c>
      <c r="I12" s="5"/>
      <c r="J12" s="5">
        <v>8.7115000000000005E-3</v>
      </c>
      <c r="K12" s="5">
        <v>124.96</v>
      </c>
      <c r="L12" s="5">
        <v>2.2715000000000001</v>
      </c>
      <c r="M12" s="5">
        <v>0.29963000000000001</v>
      </c>
      <c r="N12" s="5">
        <v>17.978000000000002</v>
      </c>
      <c r="O12" s="5">
        <v>13.881</v>
      </c>
      <c r="P12" s="14">
        <f t="shared" si="0"/>
        <v>0.25656399944253006</v>
      </c>
      <c r="Q12" s="4"/>
      <c r="R12" s="5">
        <v>8.3750999999999999E-3</v>
      </c>
      <c r="S12" s="5">
        <v>120.27</v>
      </c>
      <c r="T12" s="5">
        <v>2.1861999999999999</v>
      </c>
      <c r="U12" s="5">
        <v>0.29997000000000001</v>
      </c>
      <c r="V12" s="5">
        <v>17.998000000000001</v>
      </c>
      <c r="W12" s="5">
        <v>13.9</v>
      </c>
      <c r="X12" s="14">
        <f t="shared" si="2"/>
        <v>6.0219750748189201E-2</v>
      </c>
    </row>
    <row r="13" spans="1:24" x14ac:dyDescent="0.3">
      <c r="A13" s="4"/>
      <c r="B13" s="5">
        <v>7.9971999999999994E-3</v>
      </c>
      <c r="C13" s="5">
        <v>113.73</v>
      </c>
      <c r="D13" s="5">
        <v>2.0674999999999999</v>
      </c>
      <c r="E13" s="5">
        <v>0.29708000000000001</v>
      </c>
      <c r="F13" s="5">
        <v>17.824999999999999</v>
      </c>
      <c r="G13" s="5">
        <v>13.768000000000001</v>
      </c>
      <c r="H13" s="14">
        <f>(B14-B13)/($B$23-$B$6)*((G13+G14)/2)</f>
        <v>0.1057466176432779</v>
      </c>
      <c r="I13" s="5"/>
      <c r="J13" s="5">
        <v>9.0817999999999992E-3</v>
      </c>
      <c r="K13" s="5">
        <v>131.02000000000001</v>
      </c>
      <c r="L13" s="5">
        <v>2.3818000000000001</v>
      </c>
      <c r="M13" s="5">
        <v>0.30137000000000003</v>
      </c>
      <c r="N13" s="5">
        <v>18.082000000000001</v>
      </c>
      <c r="O13" s="5">
        <v>13.959</v>
      </c>
      <c r="P13" s="14">
        <f t="shared" si="0"/>
        <v>0.25135236028430952</v>
      </c>
      <c r="Q13" s="4"/>
      <c r="R13" s="5">
        <v>8.6143000000000001E-3</v>
      </c>
      <c r="S13" s="5">
        <v>124.27</v>
      </c>
      <c r="T13" s="5">
        <v>2.2589999999999999</v>
      </c>
      <c r="U13" s="5">
        <v>0.30134</v>
      </c>
      <c r="V13" s="5">
        <v>18.079999999999998</v>
      </c>
      <c r="W13" s="5">
        <v>13.961</v>
      </c>
      <c r="X13" s="14">
        <f t="shared" si="2"/>
        <v>7.870026529992645E-2</v>
      </c>
    </row>
    <row r="14" spans="1:24" x14ac:dyDescent="0.3">
      <c r="A14" s="4"/>
      <c r="B14" s="5">
        <v>8.293E-3</v>
      </c>
      <c r="C14" s="5">
        <v>120.29</v>
      </c>
      <c r="D14" s="5">
        <v>2.1865999999999999</v>
      </c>
      <c r="E14" s="5">
        <v>0.30298999999999998</v>
      </c>
      <c r="F14" s="5">
        <v>18.18</v>
      </c>
      <c r="G14" s="5">
        <v>14.04</v>
      </c>
      <c r="H14" s="14">
        <f t="shared" si="1"/>
        <v>0.14307523976036823</v>
      </c>
      <c r="I14" s="5"/>
      <c r="J14" s="5">
        <v>9.4450999999999997E-3</v>
      </c>
      <c r="K14" s="5">
        <v>135.13</v>
      </c>
      <c r="L14" s="5">
        <v>2.4565000000000001</v>
      </c>
      <c r="M14" s="5">
        <v>0.29886000000000001</v>
      </c>
      <c r="N14" s="5">
        <v>17.931999999999999</v>
      </c>
      <c r="O14" s="5">
        <v>13.840999999999999</v>
      </c>
      <c r="P14" s="14">
        <f t="shared" si="0"/>
        <v>0.37700196607402375</v>
      </c>
      <c r="Q14" s="4"/>
      <c r="R14" s="5">
        <v>8.9273000000000009E-3</v>
      </c>
      <c r="S14" s="5">
        <v>127.91</v>
      </c>
      <c r="T14" s="5">
        <v>2.3252000000000002</v>
      </c>
      <c r="U14" s="5">
        <v>0.29930000000000001</v>
      </c>
      <c r="V14" s="5">
        <v>17.957999999999998</v>
      </c>
      <c r="W14" s="5">
        <v>13.865</v>
      </c>
      <c r="X14" s="14">
        <f t="shared" si="2"/>
        <v>0.12095252071074329</v>
      </c>
    </row>
    <row r="15" spans="1:24" x14ac:dyDescent="0.3">
      <c r="A15" s="4"/>
      <c r="B15" s="5">
        <v>8.6908000000000003E-3</v>
      </c>
      <c r="C15" s="5">
        <v>125.16</v>
      </c>
      <c r="D15" s="5">
        <v>2.2751000000000001</v>
      </c>
      <c r="E15" s="5">
        <v>0.30081999999999998</v>
      </c>
      <c r="F15" s="5">
        <v>18.048999999999999</v>
      </c>
      <c r="G15" s="5">
        <v>13.936999999999999</v>
      </c>
      <c r="H15" s="14">
        <f t="shared" si="1"/>
        <v>0.1393130254801635</v>
      </c>
      <c r="I15" s="5"/>
      <c r="J15" s="5">
        <v>9.9939999999999994E-3</v>
      </c>
      <c r="K15" s="5">
        <v>142.16</v>
      </c>
      <c r="L15" s="5">
        <v>2.5840999999999998</v>
      </c>
      <c r="M15" s="5">
        <v>0.29713000000000001</v>
      </c>
      <c r="N15" s="5">
        <v>17.827999999999999</v>
      </c>
      <c r="O15" s="5">
        <v>13.757</v>
      </c>
      <c r="P15" s="14">
        <f t="shared" si="0"/>
        <v>0.54835185756664762</v>
      </c>
      <c r="Q15" s="4"/>
      <c r="R15" s="5">
        <v>9.4105999999999999E-3</v>
      </c>
      <c r="S15" s="5">
        <v>134.53</v>
      </c>
      <c r="T15" s="5">
        <v>2.4456000000000002</v>
      </c>
      <c r="U15" s="5">
        <v>0.29863000000000001</v>
      </c>
      <c r="V15" s="5">
        <v>17.917999999999999</v>
      </c>
      <c r="W15" s="5">
        <v>13.831</v>
      </c>
      <c r="X15" s="14">
        <f t="shared" si="2"/>
        <v>0.10090133571645453</v>
      </c>
    </row>
    <row r="16" spans="1:24" x14ac:dyDescent="0.3">
      <c r="A16" s="4"/>
      <c r="B16" s="5">
        <v>9.0790000000000003E-3</v>
      </c>
      <c r="C16" s="5">
        <v>131.16</v>
      </c>
      <c r="D16" s="5">
        <v>2.3841999999999999</v>
      </c>
      <c r="E16" s="5">
        <v>0.30176999999999998</v>
      </c>
      <c r="F16" s="5">
        <v>18.106000000000002</v>
      </c>
      <c r="G16" s="5">
        <v>13.978</v>
      </c>
      <c r="H16" s="14">
        <f t="shared" si="1"/>
        <v>0.10442870953642049</v>
      </c>
      <c r="I16" s="5"/>
      <c r="J16" s="5">
        <v>1.0799E-2</v>
      </c>
      <c r="K16" s="5">
        <v>152.07</v>
      </c>
      <c r="L16" s="5">
        <v>2.7643</v>
      </c>
      <c r="M16" s="5">
        <v>0.29415999999999998</v>
      </c>
      <c r="N16" s="5">
        <v>17.649999999999999</v>
      </c>
      <c r="O16" s="5">
        <v>13.614000000000001</v>
      </c>
      <c r="P16" s="14">
        <f t="shared" si="0"/>
        <v>0.80868439783383506</v>
      </c>
      <c r="Q16" s="4"/>
      <c r="R16" s="5">
        <v>9.8133000000000005E-3</v>
      </c>
      <c r="S16" s="5">
        <v>141</v>
      </c>
      <c r="T16" s="5">
        <v>2.5630999999999999</v>
      </c>
      <c r="U16" s="5">
        <v>0.30014000000000002</v>
      </c>
      <c r="V16" s="5">
        <v>18.007999999999999</v>
      </c>
      <c r="W16" s="5">
        <v>13.898</v>
      </c>
      <c r="X16" s="14">
        <f t="shared" si="2"/>
        <v>8.7248931932858195E-2</v>
      </c>
    </row>
    <row r="17" spans="1:24" x14ac:dyDescent="0.3">
      <c r="A17" s="4"/>
      <c r="B17" s="5">
        <v>9.3699000000000005E-3</v>
      </c>
      <c r="C17" s="5">
        <v>135.07</v>
      </c>
      <c r="D17" s="5">
        <v>2.4552999999999998</v>
      </c>
      <c r="E17" s="5">
        <v>0.30112</v>
      </c>
      <c r="F17" s="5">
        <v>18.067</v>
      </c>
      <c r="G17" s="5">
        <v>13.946</v>
      </c>
      <c r="H17" s="14">
        <f t="shared" si="1"/>
        <v>0.41194942020414949</v>
      </c>
      <c r="I17" s="5"/>
      <c r="J17" s="5">
        <v>1.2002000000000001E-2</v>
      </c>
      <c r="K17" s="5">
        <v>166.42</v>
      </c>
      <c r="L17" s="5">
        <v>3.0253000000000001</v>
      </c>
      <c r="M17" s="5">
        <v>0.28964000000000001</v>
      </c>
      <c r="N17" s="5">
        <v>17.379000000000001</v>
      </c>
      <c r="O17" s="5">
        <v>13.397</v>
      </c>
      <c r="P17" s="14">
        <f t="shared" si="0"/>
        <v>0.78878133274931761</v>
      </c>
      <c r="Q17" s="4"/>
      <c r="R17" s="5">
        <v>1.0160000000000001E-2</v>
      </c>
      <c r="S17" s="5">
        <v>146.58000000000001</v>
      </c>
      <c r="T17" s="5">
        <v>2.6644999999999999</v>
      </c>
      <c r="U17" s="5">
        <v>0.30136000000000002</v>
      </c>
      <c r="V17" s="5">
        <v>18.082000000000001</v>
      </c>
      <c r="W17" s="5">
        <v>13.952</v>
      </c>
      <c r="X17" s="14">
        <f t="shared" si="2"/>
        <v>0.15788824511689065</v>
      </c>
    </row>
    <row r="18" spans="1:24" x14ac:dyDescent="0.3">
      <c r="A18" s="4"/>
      <c r="B18" s="5">
        <v>1.0536999999999999E-2</v>
      </c>
      <c r="C18" s="5">
        <v>147.22</v>
      </c>
      <c r="D18" s="5">
        <v>2.6762999999999999</v>
      </c>
      <c r="E18" s="5">
        <v>0.29185</v>
      </c>
      <c r="F18" s="5">
        <v>17.510999999999999</v>
      </c>
      <c r="G18" s="5">
        <v>13.51</v>
      </c>
      <c r="H18" s="14">
        <f t="shared" si="1"/>
        <v>0.72311855603836195</v>
      </c>
      <c r="I18" s="5"/>
      <c r="J18" s="5">
        <v>1.3186E-2</v>
      </c>
      <c r="K18" s="5">
        <v>182.6</v>
      </c>
      <c r="L18" s="5">
        <v>3.3193999999999999</v>
      </c>
      <c r="M18" s="5">
        <v>0.28927000000000003</v>
      </c>
      <c r="N18" s="5">
        <v>17.356000000000002</v>
      </c>
      <c r="O18" s="5">
        <v>13.372</v>
      </c>
      <c r="P18" s="14">
        <f t="shared" si="0"/>
        <v>0.86039953610607878</v>
      </c>
      <c r="Q18" s="4"/>
      <c r="R18" s="5">
        <v>1.0789999999999999E-2</v>
      </c>
      <c r="S18" s="5">
        <v>153.82</v>
      </c>
      <c r="T18" s="5">
        <v>2.7961999999999998</v>
      </c>
      <c r="U18" s="5">
        <v>0.29781000000000002</v>
      </c>
      <c r="V18" s="5">
        <v>17.867999999999999</v>
      </c>
      <c r="W18" s="5">
        <v>13.782999999999999</v>
      </c>
      <c r="X18" s="14">
        <f t="shared" si="2"/>
        <v>0.20654832687553329</v>
      </c>
    </row>
    <row r="19" spans="1:24" x14ac:dyDescent="0.3">
      <c r="A19" s="4"/>
      <c r="B19" s="5">
        <v>1.2637000000000001E-2</v>
      </c>
      <c r="C19" s="5">
        <v>173.67</v>
      </c>
      <c r="D19" s="5">
        <v>3.157</v>
      </c>
      <c r="E19" s="5">
        <v>0.28708</v>
      </c>
      <c r="F19" s="5">
        <v>17.225000000000001</v>
      </c>
      <c r="G19" s="5">
        <v>13.275</v>
      </c>
      <c r="H19" s="14">
        <f t="shared" si="1"/>
        <v>0.25611405651402563</v>
      </c>
      <c r="I19" s="5"/>
      <c r="J19" s="5">
        <v>1.4484E-2</v>
      </c>
      <c r="K19" s="5">
        <v>199.07</v>
      </c>
      <c r="L19" s="5">
        <v>3.6187</v>
      </c>
      <c r="M19" s="5">
        <v>0.28709000000000001</v>
      </c>
      <c r="N19" s="5">
        <v>17.225000000000001</v>
      </c>
      <c r="O19" s="5">
        <v>13.263</v>
      </c>
      <c r="P19" s="14">
        <f t="shared" si="0"/>
        <v>2.0090416260178792</v>
      </c>
      <c r="Q19" s="4"/>
      <c r="R19" s="5">
        <v>1.1625E-2</v>
      </c>
      <c r="S19" s="5">
        <v>163.49</v>
      </c>
      <c r="T19" s="5">
        <v>2.972</v>
      </c>
      <c r="U19" s="5">
        <v>0.29379</v>
      </c>
      <c r="V19" s="5">
        <v>17.626999999999999</v>
      </c>
      <c r="W19" s="5">
        <v>13.592000000000001</v>
      </c>
      <c r="X19" s="14">
        <f t="shared" si="2"/>
        <v>0.37402789625110244</v>
      </c>
    </row>
    <row r="20" spans="1:24" x14ac:dyDescent="0.3">
      <c r="A20" s="4"/>
      <c r="B20" s="5">
        <v>1.3381000000000001E-2</v>
      </c>
      <c r="C20" s="5">
        <v>187.11</v>
      </c>
      <c r="D20" s="5">
        <v>3.4014000000000002</v>
      </c>
      <c r="E20" s="5">
        <v>0.29209000000000002</v>
      </c>
      <c r="F20" s="5">
        <v>17.526</v>
      </c>
      <c r="G20" s="5">
        <v>13.502000000000001</v>
      </c>
      <c r="H20" s="14">
        <f t="shared" si="1"/>
        <v>1.0688479675005789</v>
      </c>
      <c r="I20" s="5"/>
      <c r="J20" s="5">
        <v>1.7551000000000001E-2</v>
      </c>
      <c r="K20" s="5">
        <v>237.82</v>
      </c>
      <c r="L20" s="5">
        <v>4.3231999999999999</v>
      </c>
      <c r="M20" s="5">
        <v>0.28305999999999998</v>
      </c>
      <c r="N20" s="5">
        <v>16.984000000000002</v>
      </c>
      <c r="O20" s="5">
        <v>13.058</v>
      </c>
      <c r="P20" s="14">
        <f t="shared" si="0"/>
        <v>5.1750104525453249E-2</v>
      </c>
      <c r="Q20" s="4"/>
      <c r="R20" s="5">
        <v>1.3155E-2</v>
      </c>
      <c r="S20" s="5">
        <v>183.38</v>
      </c>
      <c r="T20" s="5">
        <v>3.3334999999999999</v>
      </c>
      <c r="U20" s="5">
        <v>0.29119</v>
      </c>
      <c r="V20" s="5">
        <v>17.471</v>
      </c>
      <c r="W20" s="5">
        <v>13.462</v>
      </c>
      <c r="X20" s="14">
        <f t="shared" si="2"/>
        <v>0.17641395101710339</v>
      </c>
    </row>
    <row r="21" spans="1:24" x14ac:dyDescent="0.3">
      <c r="A21" s="4"/>
      <c r="B21" s="5">
        <v>1.6487000000000002E-2</v>
      </c>
      <c r="C21" s="5">
        <v>226.84</v>
      </c>
      <c r="D21" s="5">
        <v>4.1237000000000004</v>
      </c>
      <c r="E21" s="5">
        <v>0.28742000000000001</v>
      </c>
      <c r="F21" s="5">
        <v>17.245000000000001</v>
      </c>
      <c r="G21" s="5">
        <v>13.266</v>
      </c>
      <c r="H21" s="14">
        <f t="shared" si="1"/>
        <v>0.53965474506980626</v>
      </c>
      <c r="I21" s="5"/>
      <c r="J21" s="5">
        <v>1.7628999999999999E-2</v>
      </c>
      <c r="K21" s="5">
        <v>248.82</v>
      </c>
      <c r="L21" s="5">
        <v>4.5232000000000001</v>
      </c>
      <c r="M21" s="5">
        <v>0.29482999999999998</v>
      </c>
      <c r="N21" s="5">
        <v>17.690000000000001</v>
      </c>
      <c r="O21" s="5">
        <v>13.601000000000001</v>
      </c>
      <c r="P21" s="14">
        <f>(J22-J21)/($J$22-$J$6)*((O21+O22)/2)</f>
        <v>3.899136818842456</v>
      </c>
      <c r="Q21" s="4"/>
      <c r="R21" s="5">
        <v>1.3875999999999999E-2</v>
      </c>
      <c r="S21" s="5">
        <v>195.71</v>
      </c>
      <c r="T21" s="5">
        <v>3.5577000000000001</v>
      </c>
      <c r="U21" s="5">
        <v>0.29461999999999999</v>
      </c>
      <c r="V21" s="5">
        <v>17.677</v>
      </c>
      <c r="W21" s="5">
        <v>13.616</v>
      </c>
      <c r="X21" s="14">
        <f t="shared" si="2"/>
        <v>1.2406114910289083E-3</v>
      </c>
    </row>
    <row r="22" spans="1:24" ht="15" thickBot="1" x14ac:dyDescent="0.35">
      <c r="A22" s="4"/>
      <c r="B22" s="5">
        <v>1.8071E-2</v>
      </c>
      <c r="C22" s="5">
        <v>248.24</v>
      </c>
      <c r="D22" s="5">
        <v>4.5126999999999997</v>
      </c>
      <c r="E22" s="5">
        <v>0.28695999999999999</v>
      </c>
      <c r="F22" s="5">
        <v>17.216999999999999</v>
      </c>
      <c r="G22" s="5">
        <v>13.234999999999999</v>
      </c>
      <c r="H22" s="14">
        <f t="shared" si="1"/>
        <v>7.686894569716916</v>
      </c>
      <c r="I22" s="5"/>
      <c r="J22" s="5">
        <v>2.3583E-2</v>
      </c>
      <c r="K22" s="5">
        <v>312.02</v>
      </c>
      <c r="L22" s="5">
        <v>5.6719999999999997</v>
      </c>
      <c r="M22" s="5">
        <v>0.27637</v>
      </c>
      <c r="N22" s="5">
        <v>16.582000000000001</v>
      </c>
      <c r="O22" s="5">
        <v>12.712999999999999</v>
      </c>
      <c r="P22" s="15"/>
      <c r="Q22" s="4"/>
      <c r="R22" s="5">
        <v>1.3880999999999999E-2</v>
      </c>
      <c r="S22" s="5">
        <v>199.04</v>
      </c>
      <c r="T22" s="5">
        <v>3.6183000000000001</v>
      </c>
      <c r="U22" s="5">
        <v>0.29953000000000002</v>
      </c>
      <c r="V22" s="5">
        <v>17.972000000000001</v>
      </c>
      <c r="W22" s="5">
        <v>13.843</v>
      </c>
      <c r="X22" s="14">
        <f t="shared" si="2"/>
        <v>0.75777849263377017</v>
      </c>
    </row>
    <row r="23" spans="1:24" ht="15" thickBot="1" x14ac:dyDescent="0.35">
      <c r="A23" s="4"/>
      <c r="B23" s="5">
        <v>4.2188000000000003E-2</v>
      </c>
      <c r="C23" s="5">
        <v>511.93</v>
      </c>
      <c r="D23" s="5">
        <v>9.3061000000000007</v>
      </c>
      <c r="E23" s="5">
        <v>0.25347999999999998</v>
      </c>
      <c r="F23" s="5">
        <v>15.209</v>
      </c>
      <c r="G23" s="5">
        <v>11.558</v>
      </c>
      <c r="H23" s="14"/>
      <c r="I23" s="5"/>
      <c r="J23" s="5"/>
      <c r="K23" s="5"/>
      <c r="L23" s="5"/>
      <c r="M23" s="5"/>
      <c r="N23" s="5"/>
      <c r="O23" s="5"/>
      <c r="P23" s="5"/>
      <c r="Q23" s="4"/>
      <c r="R23" s="5">
        <v>1.6972999999999999E-2</v>
      </c>
      <c r="S23" s="5">
        <v>233.82</v>
      </c>
      <c r="T23" s="5">
        <v>4.2504999999999997</v>
      </c>
      <c r="U23" s="5">
        <v>0.28776000000000002</v>
      </c>
      <c r="V23" s="5">
        <v>17.265999999999998</v>
      </c>
      <c r="W23" s="5">
        <v>13.279</v>
      </c>
      <c r="X23" s="14">
        <f t="shared" si="2"/>
        <v>0.32707664059450325</v>
      </c>
    </row>
    <row r="24" spans="1:24" ht="15" thickBot="1" x14ac:dyDescent="0.35">
      <c r="A24" s="8"/>
      <c r="B24" s="5"/>
      <c r="C24" s="5"/>
      <c r="D24" s="5"/>
      <c r="E24" s="5"/>
      <c r="F24" s="5"/>
      <c r="G24" s="5"/>
      <c r="H24" s="10"/>
      <c r="I24" s="9"/>
      <c r="J24" s="17" t="s">
        <v>13</v>
      </c>
      <c r="K24" s="17">
        <v>12.945</v>
      </c>
      <c r="L24" s="17"/>
      <c r="M24" s="17"/>
      <c r="N24" s="17"/>
      <c r="O24" s="17"/>
      <c r="P24" s="18">
        <f>SUM(P6:P21)</f>
        <v>13.283406233201267</v>
      </c>
      <c r="Q24" s="4"/>
      <c r="R24" s="5">
        <v>1.8346999999999999E-2</v>
      </c>
      <c r="S24" s="5">
        <v>248.82</v>
      </c>
      <c r="T24" s="5">
        <v>4.5232000000000001</v>
      </c>
      <c r="U24" s="5">
        <v>0.2833</v>
      </c>
      <c r="V24" s="5">
        <v>16.998000000000001</v>
      </c>
      <c r="W24" s="5">
        <v>13.065</v>
      </c>
      <c r="X24" s="14">
        <f>(R25-R24)/($R$25-$R$6)*((W24+W25)/2)</f>
        <v>8.1036752353000718</v>
      </c>
    </row>
    <row r="25" spans="1:24" ht="15" thickBot="1" x14ac:dyDescent="0.35">
      <c r="A25" s="8"/>
      <c r="B25" s="17" t="s">
        <v>13</v>
      </c>
      <c r="C25" s="17">
        <v>12.458</v>
      </c>
      <c r="D25" s="17"/>
      <c r="E25" s="17"/>
      <c r="F25" s="17"/>
      <c r="G25" s="17"/>
      <c r="H25" s="18">
        <f>SUM(H6:H22)</f>
        <v>12.662964082225592</v>
      </c>
      <c r="I25" s="1" t="s">
        <v>16</v>
      </c>
      <c r="J25" s="2" t="s">
        <v>1</v>
      </c>
      <c r="K25" s="2"/>
      <c r="L25" s="2" t="s">
        <v>2</v>
      </c>
      <c r="M25" s="2"/>
      <c r="N25" s="2"/>
      <c r="O25" s="2" t="s">
        <v>3</v>
      </c>
      <c r="P25" s="3"/>
      <c r="Q25" s="5"/>
      <c r="R25" s="5">
        <v>5.5335000000000002E-2</v>
      </c>
      <c r="S25" s="5">
        <v>653.62</v>
      </c>
      <c r="T25" s="5">
        <v>11.882</v>
      </c>
      <c r="U25" s="5">
        <v>0.24673999999999999</v>
      </c>
      <c r="V25" s="5">
        <v>14.805</v>
      </c>
      <c r="W25" s="5">
        <v>11.180999999999999</v>
      </c>
      <c r="X25" s="15"/>
    </row>
    <row r="26" spans="1:24" ht="15" thickBot="1" x14ac:dyDescent="0.35">
      <c r="A26" s="11" t="s">
        <v>15</v>
      </c>
      <c r="B26" s="2" t="s">
        <v>1</v>
      </c>
      <c r="C26" s="2"/>
      <c r="D26" s="2" t="s">
        <v>2</v>
      </c>
      <c r="E26" s="2"/>
      <c r="F26" s="2"/>
      <c r="G26" s="2" t="s">
        <v>3</v>
      </c>
      <c r="H26" s="3"/>
      <c r="I26" s="4"/>
      <c r="J26" s="5" t="s">
        <v>4</v>
      </c>
      <c r="K26" s="5" t="s">
        <v>5</v>
      </c>
      <c r="L26" s="5"/>
      <c r="M26" s="5"/>
      <c r="N26" s="5"/>
      <c r="O26" s="5" t="s">
        <v>9</v>
      </c>
      <c r="P26" s="13"/>
      <c r="Q26" s="5"/>
      <c r="R26" s="5"/>
      <c r="S26" s="5"/>
      <c r="T26" s="5"/>
      <c r="U26" s="5"/>
      <c r="V26" s="5"/>
      <c r="W26" s="5"/>
      <c r="X26" s="6"/>
    </row>
    <row r="27" spans="1:24" ht="15" thickBot="1" x14ac:dyDescent="0.35">
      <c r="A27" s="4"/>
      <c r="B27" s="5" t="s">
        <v>4</v>
      </c>
      <c r="C27" s="5" t="s">
        <v>5</v>
      </c>
      <c r="D27" s="5" t="s">
        <v>6</v>
      </c>
      <c r="E27" s="5" t="s">
        <v>7</v>
      </c>
      <c r="F27" s="5" t="s">
        <v>8</v>
      </c>
      <c r="G27" s="5" t="s">
        <v>9</v>
      </c>
      <c r="H27" s="13"/>
      <c r="I27" s="4"/>
      <c r="J27" s="5" t="s">
        <v>10</v>
      </c>
      <c r="K27" s="5"/>
      <c r="L27" s="5"/>
      <c r="M27" s="5"/>
      <c r="N27" s="5"/>
      <c r="O27" s="5"/>
      <c r="P27" s="14"/>
      <c r="Q27" s="9"/>
      <c r="R27" s="17" t="s">
        <v>13</v>
      </c>
      <c r="S27" s="17">
        <v>13.74</v>
      </c>
      <c r="T27" s="17"/>
      <c r="U27" s="17"/>
      <c r="V27" s="17"/>
      <c r="W27" s="17"/>
      <c r="X27" s="18">
        <f>SUM(X8:X24)</f>
        <v>11.519723033563695</v>
      </c>
    </row>
    <row r="28" spans="1:24" x14ac:dyDescent="0.3">
      <c r="A28" s="4"/>
      <c r="B28" s="5" t="s">
        <v>10</v>
      </c>
      <c r="C28" s="5"/>
      <c r="D28" s="5"/>
      <c r="E28" s="5"/>
      <c r="F28" s="5"/>
      <c r="G28" s="5"/>
      <c r="H28" s="14"/>
      <c r="I28" s="4"/>
      <c r="J28" s="5" t="s">
        <v>11</v>
      </c>
      <c r="K28" s="5" t="s">
        <v>11</v>
      </c>
      <c r="L28" s="5"/>
      <c r="M28" s="5"/>
      <c r="N28" s="5"/>
      <c r="O28" s="5" t="s">
        <v>11</v>
      </c>
      <c r="P28" s="14"/>
    </row>
    <row r="29" spans="1:24" x14ac:dyDescent="0.3">
      <c r="A29" s="4"/>
      <c r="B29" s="5" t="s">
        <v>11</v>
      </c>
      <c r="C29" s="5" t="s">
        <v>11</v>
      </c>
      <c r="D29" s="5" t="s">
        <v>11</v>
      </c>
      <c r="E29" s="5" t="s">
        <v>11</v>
      </c>
      <c r="F29" s="5" t="s">
        <v>11</v>
      </c>
      <c r="G29" s="5" t="s">
        <v>11</v>
      </c>
      <c r="H29" s="14"/>
      <c r="I29" s="4"/>
      <c r="J29" s="7">
        <v>6.5749999999999995E-7</v>
      </c>
      <c r="K29" s="5">
        <v>0.26667000000000002</v>
      </c>
      <c r="L29" s="5"/>
      <c r="M29" s="5"/>
      <c r="N29" s="5"/>
      <c r="O29" s="5">
        <v>394.13</v>
      </c>
      <c r="P29" s="16"/>
      <c r="R29" t="s">
        <v>29</v>
      </c>
      <c r="S29" t="s">
        <v>30</v>
      </c>
    </row>
    <row r="30" spans="1:24" x14ac:dyDescent="0.3">
      <c r="A30" s="4"/>
      <c r="B30" s="5">
        <v>3.0880000000000002E-4</v>
      </c>
      <c r="C30" s="5">
        <v>3.1556000000000002</v>
      </c>
      <c r="D30" s="5">
        <v>5.7362999999999997E-2</v>
      </c>
      <c r="E30" s="5">
        <v>0.21343000000000001</v>
      </c>
      <c r="F30" s="5">
        <v>12.805999999999999</v>
      </c>
      <c r="G30" s="5">
        <v>9.9281000000000006</v>
      </c>
      <c r="H30" s="16"/>
      <c r="I30" s="4"/>
      <c r="J30" s="5">
        <v>3.1569999999999998E-4</v>
      </c>
      <c r="K30" s="5">
        <v>3.2888999999999999</v>
      </c>
      <c r="L30" s="5"/>
      <c r="M30" s="5"/>
      <c r="N30" s="5"/>
      <c r="O30" s="5">
        <v>10.121</v>
      </c>
      <c r="P30" s="16"/>
      <c r="R30" t="s">
        <v>31</v>
      </c>
      <c r="S30">
        <v>0.05</v>
      </c>
    </row>
    <row r="31" spans="1:24" x14ac:dyDescent="0.3">
      <c r="A31" s="4"/>
      <c r="B31" s="5">
        <v>3.0909000000000002E-3</v>
      </c>
      <c r="C31" s="5">
        <v>35.421999999999997</v>
      </c>
      <c r="D31" s="5">
        <v>0.64392000000000005</v>
      </c>
      <c r="E31" s="5">
        <v>0.23938999999999999</v>
      </c>
      <c r="F31" s="5">
        <v>14.363</v>
      </c>
      <c r="G31" s="5">
        <v>11.121</v>
      </c>
      <c r="H31" s="16"/>
      <c r="I31" s="4"/>
      <c r="J31" s="5">
        <v>2.9329999999999998E-3</v>
      </c>
      <c r="K31" s="5">
        <v>35.978000000000002</v>
      </c>
      <c r="L31" s="5"/>
      <c r="M31" s="5"/>
      <c r="N31" s="5"/>
      <c r="O31" s="5">
        <v>11.904</v>
      </c>
      <c r="P31" s="16"/>
      <c r="R31" t="s">
        <v>32</v>
      </c>
      <c r="S31">
        <v>0.01</v>
      </c>
    </row>
    <row r="32" spans="1:24" x14ac:dyDescent="0.3">
      <c r="A32" s="4"/>
      <c r="B32" s="5">
        <v>6.9402999999999999E-3</v>
      </c>
      <c r="C32" s="5">
        <v>92.378</v>
      </c>
      <c r="D32" s="5">
        <v>1.6793</v>
      </c>
      <c r="E32" s="5">
        <v>0.27804000000000001</v>
      </c>
      <c r="F32" s="5">
        <v>16.683</v>
      </c>
      <c r="G32" s="5">
        <v>12.891999999999999</v>
      </c>
      <c r="H32" s="14">
        <f>(B33-B32)/($B$48-$B$32)*((G32+G33)/2)</f>
        <v>0.30409749807316083</v>
      </c>
      <c r="I32" s="4"/>
      <c r="J32" s="5">
        <v>6.5700000000000003E-3</v>
      </c>
      <c r="K32" s="5">
        <v>85.266999999999996</v>
      </c>
      <c r="L32" s="5"/>
      <c r="M32" s="5"/>
      <c r="N32" s="5"/>
      <c r="O32" s="5">
        <v>12.573</v>
      </c>
      <c r="P32" s="14">
        <f>(J33-J32)/($J$48-$J$32)*((O32+O33)/2)</f>
        <v>0.53648018907740347</v>
      </c>
    </row>
    <row r="33" spans="1:19" x14ac:dyDescent="0.3">
      <c r="A33" s="4"/>
      <c r="B33" s="5">
        <v>7.3594000000000003E-3</v>
      </c>
      <c r="C33" s="5">
        <v>106.64</v>
      </c>
      <c r="D33" s="5">
        <v>1.9386000000000001</v>
      </c>
      <c r="E33" s="5">
        <v>0.30270000000000002</v>
      </c>
      <c r="F33" s="5">
        <v>18.161999999999999</v>
      </c>
      <c r="G33" s="5">
        <v>14.032999999999999</v>
      </c>
      <c r="H33" s="14">
        <f>(B34-B33)/($B$48-$B$32)*((G33+G34)/2)</f>
        <v>0.42047716897438242</v>
      </c>
      <c r="I33" s="4"/>
      <c r="J33" s="5">
        <v>7.5442E-3</v>
      </c>
      <c r="K33" s="5">
        <v>105.36</v>
      </c>
      <c r="L33" s="5"/>
      <c r="M33" s="5"/>
      <c r="N33" s="5"/>
      <c r="O33" s="5">
        <v>13.523</v>
      </c>
      <c r="P33" s="14">
        <f t="shared" ref="P33:P47" si="3">(J34-J33)/($J$48-$J$32)*((O33+O34)/2)</f>
        <v>0.2212223980754619</v>
      </c>
      <c r="R33" t="s">
        <v>33</v>
      </c>
      <c r="S33">
        <v>5</v>
      </c>
    </row>
    <row r="34" spans="1:19" x14ac:dyDescent="0.3">
      <c r="A34" s="4"/>
      <c r="B34" s="5">
        <v>7.9179000000000003E-3</v>
      </c>
      <c r="C34" s="5">
        <v>113.71</v>
      </c>
      <c r="D34" s="5">
        <v>2.0670999999999999</v>
      </c>
      <c r="E34" s="5">
        <v>0.29998999999999998</v>
      </c>
      <c r="F34" s="5">
        <v>18</v>
      </c>
      <c r="G34" s="5">
        <v>13.904</v>
      </c>
      <c r="H34" s="14">
        <f t="shared" ref="H34:H47" si="4">(B35-B34)/($B$48-$B$32)*((G34+G35)/2)</f>
        <v>0.48933672528929539</v>
      </c>
      <c r="I34" s="4"/>
      <c r="J34" s="5">
        <v>7.9296999999999996E-3</v>
      </c>
      <c r="K34" s="5">
        <v>111.98</v>
      </c>
      <c r="L34" s="5"/>
      <c r="M34" s="5"/>
      <c r="N34" s="5"/>
      <c r="O34" s="5">
        <v>13.670999999999999</v>
      </c>
      <c r="P34" s="14">
        <f t="shared" si="3"/>
        <v>0.13705853802650508</v>
      </c>
      <c r="R34" t="s">
        <v>34</v>
      </c>
      <c r="S34">
        <v>2.5706000000000002</v>
      </c>
    </row>
    <row r="35" spans="1:19" x14ac:dyDescent="0.3">
      <c r="A35" s="4"/>
      <c r="B35" s="5">
        <v>8.5763000000000002E-3</v>
      </c>
      <c r="C35" s="5">
        <v>121.18</v>
      </c>
      <c r="D35" s="5">
        <v>2.2027999999999999</v>
      </c>
      <c r="E35" s="5">
        <v>0.29515000000000002</v>
      </c>
      <c r="F35" s="5">
        <v>17.709</v>
      </c>
      <c r="G35" s="5">
        <v>13.675000000000001</v>
      </c>
      <c r="H35" s="14">
        <f t="shared" si="4"/>
        <v>0.12635582121086286</v>
      </c>
      <c r="I35" s="4"/>
      <c r="J35" s="5">
        <v>8.1647000000000004E-3</v>
      </c>
      <c r="K35" s="5">
        <v>117.8</v>
      </c>
      <c r="L35" s="5"/>
      <c r="M35" s="5"/>
      <c r="N35" s="5"/>
      <c r="O35" s="5">
        <v>13.967000000000001</v>
      </c>
      <c r="P35" s="14">
        <f t="shared" si="3"/>
        <v>5.4343105849582234E-2</v>
      </c>
      <c r="R35" t="s">
        <v>35</v>
      </c>
      <c r="S35">
        <v>2.2281</v>
      </c>
    </row>
    <row r="36" spans="1:19" x14ac:dyDescent="0.3">
      <c r="A36" s="4"/>
      <c r="B36" s="5">
        <v>8.7452999999999993E-3</v>
      </c>
      <c r="C36" s="5">
        <v>127.13</v>
      </c>
      <c r="D36" s="5">
        <v>2.3111000000000002</v>
      </c>
      <c r="E36" s="5">
        <v>0.30367</v>
      </c>
      <c r="F36" s="5">
        <v>18.22</v>
      </c>
      <c r="G36" s="5">
        <v>14.069000000000001</v>
      </c>
      <c r="H36" s="14">
        <f t="shared" si="4"/>
        <v>0.65386253954736817</v>
      </c>
      <c r="I36" s="4"/>
      <c r="J36" s="5">
        <v>8.2564000000000005E-3</v>
      </c>
      <c r="K36" s="5">
        <v>120.4</v>
      </c>
      <c r="L36" s="5"/>
      <c r="M36" s="5"/>
      <c r="N36" s="5"/>
      <c r="O36" s="5">
        <v>14.116</v>
      </c>
      <c r="P36" s="14">
        <f t="shared" si="3"/>
        <v>3.7761247573224882E-2</v>
      </c>
      <c r="R36" t="s">
        <v>36</v>
      </c>
      <c r="S36" t="s">
        <v>37</v>
      </c>
    </row>
    <row r="37" spans="1:19" x14ac:dyDescent="0.3">
      <c r="A37" s="4"/>
      <c r="B37" s="5">
        <v>9.6229999999999996E-3</v>
      </c>
      <c r="C37" s="5">
        <v>135.04</v>
      </c>
      <c r="D37" s="5">
        <v>2.4548999999999999</v>
      </c>
      <c r="E37" s="5">
        <v>0.29315000000000002</v>
      </c>
      <c r="F37" s="5">
        <v>17.588999999999999</v>
      </c>
      <c r="G37" s="5">
        <v>13.574999999999999</v>
      </c>
      <c r="H37" s="14">
        <f t="shared" si="4"/>
        <v>0.40773754022108777</v>
      </c>
      <c r="I37" s="4"/>
      <c r="J37" s="5">
        <v>8.3198999999999999E-3</v>
      </c>
      <c r="K37" s="5">
        <v>120.89</v>
      </c>
      <c r="L37" s="5"/>
      <c r="M37" s="5"/>
      <c r="N37" s="5"/>
      <c r="O37" s="5">
        <v>14.064</v>
      </c>
      <c r="P37" s="14">
        <f t="shared" si="3"/>
        <v>0.16638184983540114</v>
      </c>
      <c r="R37">
        <v>20.6</v>
      </c>
      <c r="S37">
        <v>1.7</v>
      </c>
    </row>
    <row r="38" spans="1:19" x14ac:dyDescent="0.3">
      <c r="A38" s="4"/>
      <c r="B38" s="5">
        <v>1.0175999999999999E-2</v>
      </c>
      <c r="C38" s="5">
        <v>145.04</v>
      </c>
      <c r="D38" s="5">
        <v>2.6366999999999998</v>
      </c>
      <c r="E38" s="5">
        <v>0.29775000000000001</v>
      </c>
      <c r="F38" s="5">
        <v>17.864999999999998</v>
      </c>
      <c r="G38" s="5">
        <v>13.785</v>
      </c>
      <c r="H38" s="14">
        <f t="shared" si="4"/>
        <v>0.43325509197626383</v>
      </c>
      <c r="I38" s="4"/>
      <c r="J38" s="5">
        <v>8.5997999999999995E-3</v>
      </c>
      <c r="K38" s="5">
        <v>125.33</v>
      </c>
      <c r="L38" s="5"/>
      <c r="M38" s="5"/>
      <c r="N38" s="5"/>
      <c r="O38" s="5">
        <v>14.105</v>
      </c>
      <c r="P38" s="14">
        <f t="shared" si="3"/>
        <v>0.23399039841310032</v>
      </c>
      <c r="R38">
        <v>20.5</v>
      </c>
      <c r="S38">
        <v>1.8</v>
      </c>
    </row>
    <row r="39" spans="1:19" x14ac:dyDescent="0.3">
      <c r="A39" s="4"/>
      <c r="B39" s="5">
        <v>1.0761E-2</v>
      </c>
      <c r="C39" s="5">
        <v>152.44</v>
      </c>
      <c r="D39" s="5">
        <v>2.7711999999999999</v>
      </c>
      <c r="E39" s="5">
        <v>0.29593000000000003</v>
      </c>
      <c r="F39" s="5">
        <v>17.756</v>
      </c>
      <c r="G39" s="5">
        <v>13.696999999999999</v>
      </c>
      <c r="H39" s="14">
        <f t="shared" si="4"/>
        <v>0.33071403547540346</v>
      </c>
      <c r="I39" s="4"/>
      <c r="J39" s="5">
        <v>8.9955999999999994E-3</v>
      </c>
      <c r="K39" s="5">
        <v>129.31</v>
      </c>
      <c r="L39" s="5"/>
      <c r="M39" s="5"/>
      <c r="N39" s="5"/>
      <c r="O39" s="5">
        <v>13.91</v>
      </c>
      <c r="P39" s="14">
        <f t="shared" si="3"/>
        <v>0.17168143833882066</v>
      </c>
      <c r="R39">
        <v>20.399999999999999</v>
      </c>
      <c r="S39">
        <v>1.7</v>
      </c>
    </row>
    <row r="40" spans="1:19" x14ac:dyDescent="0.3">
      <c r="A40" s="4"/>
      <c r="B40" s="5">
        <v>1.1207999999999999E-2</v>
      </c>
      <c r="C40" s="5">
        <v>159.51</v>
      </c>
      <c r="D40" s="5">
        <v>2.8996</v>
      </c>
      <c r="E40" s="5">
        <v>0.29729</v>
      </c>
      <c r="F40" s="5">
        <v>17.837</v>
      </c>
      <c r="G40" s="5">
        <v>13.757</v>
      </c>
      <c r="H40" s="14">
        <f t="shared" si="4"/>
        <v>0.29889903361593689</v>
      </c>
      <c r="I40" s="4"/>
      <c r="J40" s="5">
        <v>9.2872000000000007E-3</v>
      </c>
      <c r="K40" s="5">
        <v>134.29</v>
      </c>
      <c r="L40" s="5"/>
      <c r="M40" s="5"/>
      <c r="N40" s="5"/>
      <c r="O40" s="5">
        <v>13.99</v>
      </c>
      <c r="P40" s="14">
        <f t="shared" si="3"/>
        <v>0.39540231704228834</v>
      </c>
      <c r="R40">
        <v>20.399999999999999</v>
      </c>
      <c r="S40">
        <v>1.7</v>
      </c>
    </row>
    <row r="41" spans="1:19" x14ac:dyDescent="0.3">
      <c r="A41" s="4"/>
      <c r="B41" s="5">
        <v>1.1611E-2</v>
      </c>
      <c r="C41" s="5">
        <v>165.38</v>
      </c>
      <c r="D41" s="5">
        <v>3.0063</v>
      </c>
      <c r="E41" s="5">
        <v>0.29753000000000002</v>
      </c>
      <c r="F41" s="5">
        <v>17.852</v>
      </c>
      <c r="G41" s="5">
        <v>13.765000000000001</v>
      </c>
      <c r="H41" s="14">
        <f t="shared" si="4"/>
        <v>0.48580458345235716</v>
      </c>
      <c r="I41" s="4"/>
      <c r="J41" s="5">
        <v>9.9621999999999992E-3</v>
      </c>
      <c r="K41" s="5">
        <v>141.82</v>
      </c>
      <c r="L41" s="5"/>
      <c r="M41" s="5"/>
      <c r="N41" s="5"/>
      <c r="O41" s="5">
        <v>13.769</v>
      </c>
      <c r="P41" s="14">
        <f t="shared" si="3"/>
        <v>0.51259074449227726</v>
      </c>
      <c r="R41">
        <v>20.6</v>
      </c>
      <c r="S41">
        <v>1.8</v>
      </c>
    </row>
    <row r="42" spans="1:19" x14ac:dyDescent="0.3">
      <c r="A42" s="4"/>
      <c r="B42" s="5">
        <v>1.227E-2</v>
      </c>
      <c r="C42" s="5">
        <v>172.6</v>
      </c>
      <c r="D42" s="5">
        <v>3.1375999999999999</v>
      </c>
      <c r="E42" s="5">
        <v>0.29385</v>
      </c>
      <c r="F42" s="5">
        <v>17.631</v>
      </c>
      <c r="G42" s="5">
        <v>13.59</v>
      </c>
      <c r="H42" s="14">
        <f t="shared" si="4"/>
        <v>0.80171308148779008</v>
      </c>
      <c r="I42" s="4"/>
      <c r="J42" s="5">
        <v>1.0852000000000001E-2</v>
      </c>
      <c r="K42" s="5">
        <v>151.87</v>
      </c>
      <c r="L42" s="5"/>
      <c r="M42" s="5"/>
      <c r="N42" s="5"/>
      <c r="O42" s="5">
        <v>13.53</v>
      </c>
      <c r="P42" s="14">
        <f t="shared" si="3"/>
        <v>0.54066801721954905</v>
      </c>
      <c r="S42">
        <v>1.8</v>
      </c>
    </row>
    <row r="43" spans="1:19" x14ac:dyDescent="0.3">
      <c r="A43" s="4"/>
      <c r="B43" s="5">
        <v>1.3374E-2</v>
      </c>
      <c r="C43" s="5">
        <v>185</v>
      </c>
      <c r="D43" s="5">
        <v>3.363</v>
      </c>
      <c r="E43" s="5">
        <v>0.28895999999999999</v>
      </c>
      <c r="F43" s="5">
        <v>17.338000000000001</v>
      </c>
      <c r="G43" s="5">
        <v>13.356999999999999</v>
      </c>
      <c r="H43" s="14">
        <f t="shared" si="4"/>
        <v>0.82790861122040371</v>
      </c>
      <c r="I43" s="4"/>
      <c r="J43" s="5">
        <v>1.1804E-2</v>
      </c>
      <c r="K43" s="5">
        <v>163.49</v>
      </c>
      <c r="L43" s="5"/>
      <c r="M43" s="5"/>
      <c r="N43" s="5"/>
      <c r="O43" s="5">
        <v>13.382999999999999</v>
      </c>
      <c r="P43" s="14">
        <f t="shared" si="3"/>
        <v>0.59025673166202419</v>
      </c>
      <c r="S43">
        <v>1.8</v>
      </c>
    </row>
    <row r="44" spans="1:19" x14ac:dyDescent="0.3">
      <c r="A44" s="4"/>
      <c r="B44" s="5">
        <v>1.4526000000000001E-2</v>
      </c>
      <c r="C44" s="5">
        <v>200.36</v>
      </c>
      <c r="D44" s="5">
        <v>3.6421000000000001</v>
      </c>
      <c r="E44" s="5">
        <v>0.28811999999999999</v>
      </c>
      <c r="F44" s="5">
        <v>17.286999999999999</v>
      </c>
      <c r="G44" s="5">
        <v>13.311</v>
      </c>
      <c r="H44" s="14">
        <f t="shared" si="4"/>
        <v>0.71769684752906404</v>
      </c>
      <c r="I44" s="4"/>
      <c r="J44" s="5">
        <v>1.285E-2</v>
      </c>
      <c r="K44" s="5">
        <v>177.71</v>
      </c>
      <c r="L44" s="5"/>
      <c r="M44" s="5"/>
      <c r="N44" s="5"/>
      <c r="O44" s="5">
        <v>13.358000000000001</v>
      </c>
      <c r="P44" s="14">
        <f t="shared" si="3"/>
        <v>0.51895218198700055</v>
      </c>
      <c r="S44">
        <v>1.6</v>
      </c>
    </row>
    <row r="45" spans="1:19" x14ac:dyDescent="0.3">
      <c r="A45" s="4"/>
      <c r="B45" s="5">
        <v>1.5523E-2</v>
      </c>
      <c r="C45" s="5">
        <v>215.64</v>
      </c>
      <c r="D45" s="5">
        <v>3.9201000000000001</v>
      </c>
      <c r="E45" s="5">
        <v>0.29019</v>
      </c>
      <c r="F45" s="5">
        <v>17.411999999999999</v>
      </c>
      <c r="G45" s="5">
        <v>13.401</v>
      </c>
      <c r="H45" s="14">
        <f t="shared" si="4"/>
        <v>0.39221502988622253</v>
      </c>
      <c r="I45" s="4"/>
      <c r="J45" s="5">
        <v>1.3767E-2</v>
      </c>
      <c r="K45" s="5">
        <v>191.93</v>
      </c>
      <c r="L45" s="5"/>
      <c r="M45" s="5"/>
      <c r="N45" s="5"/>
      <c r="O45" s="5">
        <v>13.46</v>
      </c>
      <c r="P45" s="14">
        <f t="shared" si="3"/>
        <v>1.3596105554148723</v>
      </c>
      <c r="S45">
        <v>1.8</v>
      </c>
    </row>
    <row r="46" spans="1:19" x14ac:dyDescent="0.3">
      <c r="A46" s="4"/>
      <c r="B46" s="5">
        <v>1.6063000000000001E-2</v>
      </c>
      <c r="C46" s="5">
        <v>225.71</v>
      </c>
      <c r="D46" s="5">
        <v>4.1029999999999998</v>
      </c>
      <c r="E46" s="5">
        <v>0.29353000000000001</v>
      </c>
      <c r="F46" s="5">
        <v>17.611999999999998</v>
      </c>
      <c r="G46" s="5">
        <v>13.551</v>
      </c>
      <c r="H46" s="14">
        <f t="shared" si="4"/>
        <v>2.4641880056269083</v>
      </c>
      <c r="I46" s="4"/>
      <c r="J46" s="5">
        <v>1.6195999999999999E-2</v>
      </c>
      <c r="K46" s="5">
        <v>219.42</v>
      </c>
      <c r="L46" s="5"/>
      <c r="M46" s="5"/>
      <c r="N46" s="5"/>
      <c r="O46" s="5">
        <v>13.065</v>
      </c>
      <c r="P46" s="14">
        <f t="shared" si="3"/>
        <v>0.813549210770661</v>
      </c>
      <c r="S46">
        <v>1.8</v>
      </c>
    </row>
    <row r="47" spans="1:19" x14ac:dyDescent="0.3">
      <c r="A47" s="4"/>
      <c r="B47" s="5">
        <v>1.9508999999999999E-2</v>
      </c>
      <c r="C47" s="5">
        <v>263.11</v>
      </c>
      <c r="D47" s="5">
        <v>4.7828999999999997</v>
      </c>
      <c r="E47" s="5">
        <v>0.28172000000000003</v>
      </c>
      <c r="F47" s="5">
        <v>16.902999999999999</v>
      </c>
      <c r="G47" s="5">
        <v>12.984</v>
      </c>
      <c r="H47" s="14">
        <f t="shared" si="4"/>
        <v>4.1233426486361218</v>
      </c>
      <c r="I47" s="4"/>
      <c r="J47" s="5">
        <v>1.7670000000000002E-2</v>
      </c>
      <c r="K47" s="5">
        <v>240.02</v>
      </c>
      <c r="L47" s="5"/>
      <c r="M47" s="5"/>
      <c r="N47" s="5"/>
      <c r="O47" s="5">
        <v>13.09</v>
      </c>
      <c r="P47" s="14">
        <f t="shared" si="3"/>
        <v>6.7158432514560644</v>
      </c>
      <c r="R47" t="s">
        <v>43</v>
      </c>
      <c r="S47">
        <f>AVERAGE(S37:S46)</f>
        <v>1.7500000000000004</v>
      </c>
    </row>
    <row r="48" spans="1:19" ht="15" thickBot="1" x14ac:dyDescent="0.35">
      <c r="A48" s="4"/>
      <c r="B48" s="5">
        <v>2.5493999999999999E-2</v>
      </c>
      <c r="C48" s="5">
        <v>334.09</v>
      </c>
      <c r="D48" s="5">
        <v>6.0731999999999999</v>
      </c>
      <c r="E48" s="5">
        <v>0.27373999999999998</v>
      </c>
      <c r="F48" s="5">
        <v>16.425000000000001</v>
      </c>
      <c r="G48" s="5">
        <v>12.581</v>
      </c>
      <c r="H48" s="15"/>
      <c r="I48" s="4"/>
      <c r="J48" s="5">
        <v>3.0263999999999999E-2</v>
      </c>
      <c r="K48" s="5">
        <v>384.82</v>
      </c>
      <c r="L48" s="5"/>
      <c r="M48" s="5"/>
      <c r="N48" s="5"/>
      <c r="O48" s="5">
        <v>12.18</v>
      </c>
      <c r="P48" s="15"/>
    </row>
    <row r="49" spans="1:16" ht="15" thickBot="1" x14ac:dyDescent="0.35">
      <c r="A49" s="4"/>
      <c r="B49" s="5"/>
      <c r="C49" s="5"/>
      <c r="D49" s="5"/>
      <c r="E49" s="5"/>
      <c r="F49" s="5"/>
      <c r="G49" s="5"/>
      <c r="H49" s="6"/>
      <c r="I49" s="4"/>
      <c r="J49" s="5"/>
      <c r="K49" s="5"/>
      <c r="L49" s="5"/>
      <c r="M49" s="5"/>
      <c r="N49" s="5"/>
      <c r="O49" s="5"/>
      <c r="P49" s="6"/>
    </row>
    <row r="50" spans="1:16" ht="15" thickBot="1" x14ac:dyDescent="0.35">
      <c r="A50" s="8"/>
      <c r="B50" s="17" t="s">
        <v>13</v>
      </c>
      <c r="C50" s="17">
        <v>12.779</v>
      </c>
      <c r="D50" s="17"/>
      <c r="E50" s="17"/>
      <c r="F50" s="17"/>
      <c r="G50" s="17"/>
      <c r="H50" s="18">
        <f>SUM(H32:H47)</f>
        <v>13.27760426222263</v>
      </c>
      <c r="I50" s="8"/>
      <c r="J50" s="17" t="s">
        <v>13</v>
      </c>
      <c r="K50" s="19">
        <v>14.71</v>
      </c>
      <c r="L50" s="17"/>
      <c r="M50" s="17"/>
      <c r="N50" s="17"/>
      <c r="O50" s="17"/>
      <c r="P50" s="18">
        <f>SUM(P32:P47)</f>
        <v>13.005792175234236</v>
      </c>
    </row>
    <row r="52" spans="1:16" x14ac:dyDescent="0.3">
      <c r="K52" t="s">
        <v>41</v>
      </c>
      <c r="L52">
        <f>AVERAGE(C25,K24,S27,C50,K50)</f>
        <v>13.326400000000001</v>
      </c>
      <c r="M52">
        <f>AVERAGE(H25,P24,X27,H50,P50)</f>
        <v>12.749897957289484</v>
      </c>
    </row>
    <row r="53" spans="1:16" x14ac:dyDescent="0.3">
      <c r="A53" s="20" t="s">
        <v>17</v>
      </c>
      <c r="B53" t="s">
        <v>18</v>
      </c>
      <c r="C53" t="s">
        <v>19</v>
      </c>
      <c r="D53" t="s">
        <v>20</v>
      </c>
      <c r="E53" t="s">
        <v>21</v>
      </c>
      <c r="F53" t="s">
        <v>22</v>
      </c>
      <c r="H53" s="21" t="s">
        <v>24</v>
      </c>
      <c r="I53">
        <v>5</v>
      </c>
      <c r="L53" t="s">
        <v>26</v>
      </c>
      <c r="M53" t="s">
        <v>25</v>
      </c>
    </row>
    <row r="54" spans="1:16" x14ac:dyDescent="0.3">
      <c r="A54" t="s">
        <v>27</v>
      </c>
      <c r="B54">
        <f>C25/H25</f>
        <v>0.9838138937380948</v>
      </c>
      <c r="C54">
        <f>K24/P24</f>
        <v>0.97452413731385878</v>
      </c>
      <c r="D54">
        <f>S27/X27</f>
        <v>1.1927370093853245</v>
      </c>
      <c r="E54">
        <f>C50/H50</f>
        <v>0.9624477238230954</v>
      </c>
      <c r="F54">
        <f>K50/P50</f>
        <v>1.1310345269095516</v>
      </c>
      <c r="H54" t="s">
        <v>23</v>
      </c>
      <c r="I54">
        <v>2.5706000000000002</v>
      </c>
      <c r="K54" t="s">
        <v>28</v>
      </c>
      <c r="L54" s="22">
        <f>_xlfn.STDEV.P(C25,K24,S27,C50,K50)</f>
        <v>0.81051159152722818</v>
      </c>
      <c r="M54" s="22">
        <f>_xlfn.STDEV.P(H25,P24,X27,H50,P50)</f>
        <v>0.65566374264671512</v>
      </c>
    </row>
    <row r="55" spans="1:16" x14ac:dyDescent="0.3">
      <c r="K55" t="s">
        <v>42</v>
      </c>
      <c r="L55" s="22">
        <f>L54/L52</f>
        <v>6.081999576233852E-2</v>
      </c>
      <c r="M55" s="22">
        <f>M54/M52</f>
        <v>5.1425018838825554E-2</v>
      </c>
    </row>
    <row r="56" spans="1:16" x14ac:dyDescent="0.3">
      <c r="B56">
        <f>_xlfn.STDEV.S(G6:G22)</f>
        <v>0.83325947074619844</v>
      </c>
      <c r="G56" t="s">
        <v>38</v>
      </c>
      <c r="H56">
        <f>_xlfn.STDEV.S(R37:R41)/SQRT(S33)*S34+S30</f>
        <v>0.16496072685922081</v>
      </c>
      <c r="I56">
        <f>SQRT((1/R38*H56)^2+(1/S47*H57)^2)</f>
        <v>7.5452893072129365E-2</v>
      </c>
      <c r="J56" s="24" t="s">
        <v>40</v>
      </c>
      <c r="K56" s="24"/>
      <c r="L56" s="25">
        <f>SQRT((1/R38*H56)^2+(1/S47*H57)^2)+L55</f>
        <v>0.13627288883446789</v>
      </c>
      <c r="M56" s="25">
        <f>SQRT((1/R38*H56)^2+(1/S47*H57)^2)+M55</f>
        <v>0.12687791191095493</v>
      </c>
    </row>
    <row r="57" spans="1:16" x14ac:dyDescent="0.3">
      <c r="G57" t="s">
        <v>39</v>
      </c>
      <c r="H57">
        <f>_xlfn.STDEV.S(S37:S46)/SQRT(S33)*S34+S30</f>
        <v>0.13128950953228838</v>
      </c>
      <c r="J57" s="24"/>
      <c r="K57" s="24"/>
      <c r="L57" s="25"/>
      <c r="M57" s="25"/>
    </row>
    <row r="59" spans="1:16" x14ac:dyDescent="0.3">
      <c r="G59" t="s">
        <v>44</v>
      </c>
      <c r="H59">
        <f>SQRT(((1/S47*H57)^2)+((-1/(S47*R38^2))*H56)^2)</f>
        <v>7.5022912185695609E-2</v>
      </c>
      <c r="I59" s="23" t="s">
        <v>45</v>
      </c>
      <c r="J59" s="22">
        <f>H59*100</f>
        <v>7.5022912185695612</v>
      </c>
      <c r="L59" s="22">
        <f>J59+L56*100</f>
        <v>21.129580102016352</v>
      </c>
      <c r="M59" s="22">
        <f>J59+M56*100</f>
        <v>20.190082409665056</v>
      </c>
    </row>
  </sheetData>
  <mergeCells count="3">
    <mergeCell ref="J56:K57"/>
    <mergeCell ref="L56:L57"/>
    <mergeCell ref="M56:M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Yankouski Matsvei</dc:creator>
  <cp:lastModifiedBy>Yankouski Matsvei</cp:lastModifiedBy>
  <dcterms:created xsi:type="dcterms:W3CDTF">2020-10-08T12:23:45Z</dcterms:created>
  <dcterms:modified xsi:type="dcterms:W3CDTF">2020-10-13T15:16:22Z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(3)SwrDG/aphJMHHs+2CDJpZHBnGyjvRo/Wu3YQ31MziRLeD49uvnhdvh958yAX9IF1ZxuLLBaN
6s+2Dg/ohdTmM6djnlNL4PQuzY+1+zsTpcTadkOPqdrXadHXDb3BHSgiFQbgR4EpWZiDAoFR
48A6cMKgBavZzz8EK6477cGA/ygKGWt/ljwns+gyIawP0V2T6y4+AKktf4i3nSS9KPezPr/D
5qSJaO9TIrzazRA4vP</vt:lpwstr>
  </property>
  <property fmtid="{D5CDD505-2E9C-101B-9397-08002B2CF9AE}" pid="3" name="_2015_ms_pID_7253431">
    <vt:lpwstr>iCiWZEgkfFBwsEQ3hs8jYoqQ5xsLr/yCdXbghMbBEWm7EXU9yJp0/I
Uy40bXHlaS7jelgnnJftsy9UfsUynTA5EZ2r46FueSSUPYjb/Yy+LC+2zvcPnaPyUqSTiOe/
ND8GF+d5ag+JTac3DAFby9Rqxi6GtF/ezk4LwduaMuI09wDDSVjGD5ff/hfsc9nCKCXxhAFO
mbb8HWlpVllR5OA0slWQlObLw/xuOUGo5DCo</vt:lpwstr>
  </property>
  <property fmtid="{D5CDD505-2E9C-101B-9397-08002B2CF9AE}" pid="4" name="_2015_ms_pID_7253432">
    <vt:lpwstr>HQ==</vt:lpwstr>
  </property>
</Properties>
</file>