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x917257\Desktop\"/>
    </mc:Choice>
  </mc:AlternateContent>
  <bookViews>
    <workbookView xWindow="0" yWindow="0" windowWidth="23040" windowHeight="11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2" i="1" l="1"/>
  <c r="B34" i="1" l="1"/>
  <c r="B33" i="1"/>
  <c r="L13" i="1"/>
  <c r="M15" i="1"/>
  <c r="H19" i="1" l="1"/>
  <c r="H20" i="1"/>
  <c r="B32" i="1" l="1"/>
  <c r="B28" i="1"/>
  <c r="B30" i="1" s="1"/>
  <c r="B27" i="1"/>
  <c r="B26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</calcChain>
</file>

<file path=xl/sharedStrings.xml><?xml version="1.0" encoding="utf-8"?>
<sst xmlns="http://schemas.openxmlformats.org/spreadsheetml/2006/main" count="50" uniqueCount="47">
  <si>
    <t>Circule</t>
  </si>
  <si>
    <t>scales</t>
  </si>
  <si>
    <t>Student P=0.95</t>
  </si>
  <si>
    <t>D, mm</t>
  </si>
  <si>
    <t>Th, mm</t>
  </si>
  <si>
    <t>Weight, g</t>
  </si>
  <si>
    <t>Inst error , mm</t>
  </si>
  <si>
    <t>Test 0,1 bar</t>
  </si>
  <si>
    <t>Test 0,25 bar</t>
  </si>
  <si>
    <t>Test 0,5 bar</t>
  </si>
  <si>
    <t>Test 1 bar</t>
  </si>
  <si>
    <t>Test 2 bar</t>
  </si>
  <si>
    <t>Test 5 bar</t>
  </si>
  <si>
    <t>avg</t>
  </si>
  <si>
    <t>abs err</t>
  </si>
  <si>
    <t>rel err, %</t>
  </si>
  <si>
    <t>V, mm^3</t>
  </si>
  <si>
    <t>V, cm^3</t>
  </si>
  <si>
    <t>V, m^3</t>
  </si>
  <si>
    <t>p, kg/m^3</t>
  </si>
  <si>
    <t>Bulk Density</t>
  </si>
  <si>
    <t>Porosity</t>
  </si>
  <si>
    <t>Cp bulk, J/kg</t>
  </si>
  <si>
    <t>Cv, MJ/m^3/K</t>
  </si>
  <si>
    <t>p, g/cm^3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</si>
  <si>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</si>
  <si>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</si>
  <si>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</si>
  <si>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</si>
  <si>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</si>
  <si>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</si>
  <si>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</si>
  <si>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</si>
  <si>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</si>
  <si>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</si>
  <si>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cc/min</t>
  </si>
  <si>
    <t>скорость через образец</t>
  </si>
  <si>
    <t>V через резинку</t>
  </si>
  <si>
    <t>541.29 мм^3</t>
  </si>
  <si>
    <t>0.541 cc^3</t>
  </si>
  <si>
    <t>m^3/min</t>
  </si>
  <si>
    <t>m^3</t>
  </si>
  <si>
    <t>m^3/s</t>
  </si>
  <si>
    <t>d ribb,m</t>
  </si>
  <si>
    <t>S filtr, m2</t>
  </si>
  <si>
    <t>S, mm^2</t>
  </si>
  <si>
    <t>S,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</si>
</sst>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2" fillId="0" borderId="3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4" workbookViewId="0">
      <selection activeCell="E19" sqref="E19"/>
    </sheetView>
  </sheetViews>
  <sheetFormatPr defaultRowHeight="14.4" x14ac:dyDescent="0.3"/>
  <cols>
    <col min="1" max="1" width="14.6640625" customWidth="1"/>
    <col min="2" max="2" width="8.6640625" customWidth="1"/>
    <col min="3" max="3" width="9.5546875" customWidth="1"/>
    <col min="5" max="5" width="11.33203125" customWidth="1"/>
    <col min="6" max="6" width="11.109375" customWidth="1"/>
    <col min="7" max="7" width="10.88671875" customWidth="1"/>
  </cols>
  <sheetData>
    <row r="1" spans="1:16" ht="15" thickBot="1" x14ac:dyDescent="0.35">
      <c r="C1" s="1"/>
    </row>
    <row r="2" spans="1:16" ht="15" thickBot="1" x14ac:dyDescent="0.35">
      <c r="A2" s="2" t="s">
        <v>6</v>
      </c>
      <c r="B2" s="3" t="s">
        <v>0</v>
      </c>
      <c r="C2" s="4">
        <v>0.05</v>
      </c>
      <c r="D2" s="1"/>
      <c r="E2" s="18" t="s">
        <v>7</v>
      </c>
      <c r="F2" s="19" t="s">
        <v>8</v>
      </c>
      <c r="G2" s="19" t="s">
        <v>9</v>
      </c>
      <c r="H2" s="3" t="s">
        <v>10</v>
      </c>
      <c r="I2" s="19" t="s">
        <v>11</v>
      </c>
      <c r="J2" s="20" t="s">
        <v>12</v>
      </c>
    </row>
    <row r="3" spans="1:16" ht="15" thickBot="1" x14ac:dyDescent="0.35">
      <c r="A3" s="5"/>
      <c r="B3" s="6" t="s">
        <v>1</v>
      </c>
      <c r="C3" s="7">
        <v>0.01</v>
      </c>
      <c r="D3" s="16" t="s">
        <v>25</v>
      </c>
      <c r="E3" s="21"/>
      <c r="F3" s="24">
        <v>9.7840000000000007</v>
      </c>
      <c r="G3" s="24">
        <v>7.2770000000000001</v>
      </c>
      <c r="H3" s="24">
        <v>10.067</v>
      </c>
      <c r="I3" s="27"/>
      <c r="J3" s="14"/>
    </row>
    <row r="4" spans="1:16" ht="15" thickBot="1" x14ac:dyDescent="0.35">
      <c r="D4" s="16" t="s">
        <v>26</v>
      </c>
      <c r="E4" s="22"/>
      <c r="F4" s="25"/>
      <c r="G4" s="25">
        <v>8.9979999999999993</v>
      </c>
      <c r="H4" s="25">
        <v>12.606999999999999</v>
      </c>
      <c r="I4" s="28"/>
      <c r="J4" s="14"/>
    </row>
    <row r="5" spans="1:16" x14ac:dyDescent="0.3">
      <c r="A5" s="2" t="s">
        <v>2</v>
      </c>
      <c r="B5" s="8">
        <v>5</v>
      </c>
      <c r="C5" s="4">
        <v>2.5706000000000002</v>
      </c>
      <c r="D5" s="16" t="s">
        <v>27</v>
      </c>
      <c r="E5" s="22"/>
      <c r="F5" s="25"/>
      <c r="G5" s="25">
        <v>9.7840000000000007</v>
      </c>
      <c r="H5" s="25">
        <v>11.097</v>
      </c>
      <c r="I5" s="28"/>
      <c r="J5" s="14"/>
    </row>
    <row r="6" spans="1:16" ht="15" thickBot="1" x14ac:dyDescent="0.35">
      <c r="A6" s="9"/>
      <c r="B6" s="10">
        <v>10</v>
      </c>
      <c r="C6" s="7">
        <v>2.2281</v>
      </c>
      <c r="D6" s="16" t="s">
        <v>28</v>
      </c>
      <c r="E6" s="22"/>
      <c r="F6" s="25"/>
      <c r="G6" s="25">
        <v>10.907999999999999</v>
      </c>
      <c r="H6" s="25">
        <v>8.7829999999999995</v>
      </c>
      <c r="I6" s="28"/>
      <c r="J6" s="14"/>
    </row>
    <row r="7" spans="1:16" ht="15" thickBot="1" x14ac:dyDescent="0.35">
      <c r="D7" s="16" t="s">
        <v>29</v>
      </c>
      <c r="E7" s="22"/>
      <c r="F7" s="25"/>
      <c r="G7" s="25">
        <v>9.6910000000000007</v>
      </c>
      <c r="H7" s="25">
        <v>10.316000000000001</v>
      </c>
      <c r="I7" s="28"/>
      <c r="J7" s="14"/>
    </row>
    <row r="8" spans="1:16" x14ac:dyDescent="0.3">
      <c r="A8" s="2" t="s">
        <v>3</v>
      </c>
      <c r="B8" s="3" t="s">
        <v>4</v>
      </c>
      <c r="C8" s="11" t="s">
        <v>5</v>
      </c>
      <c r="D8" s="17" t="s">
        <v>30</v>
      </c>
      <c r="E8" s="22"/>
      <c r="F8" s="25"/>
      <c r="G8" s="25">
        <v>9.6959999999999997</v>
      </c>
      <c r="H8" s="25">
        <v>9.9559999999999995</v>
      </c>
      <c r="I8" s="28"/>
      <c r="J8" s="14"/>
    </row>
    <row r="9" spans="1:16" x14ac:dyDescent="0.3">
      <c r="A9" s="12">
        <v>24.9</v>
      </c>
      <c r="B9" s="13">
        <v>1.6</v>
      </c>
      <c r="C9" s="14">
        <v>3.54</v>
      </c>
      <c r="D9" s="16" t="s">
        <v>31</v>
      </c>
      <c r="E9" s="22"/>
      <c r="F9" s="25"/>
      <c r="G9" s="25"/>
      <c r="H9" s="25"/>
      <c r="I9" s="28"/>
      <c r="J9" s="14"/>
    </row>
    <row r="10" spans="1:16" ht="15" thickBot="1" x14ac:dyDescent="0.35">
      <c r="A10" s="12">
        <v>24.5</v>
      </c>
      <c r="B10" s="13">
        <v>1.7</v>
      </c>
      <c r="C10" s="14">
        <v>3.55</v>
      </c>
      <c r="D10" s="16" t="s">
        <v>32</v>
      </c>
      <c r="E10" s="22"/>
      <c r="F10" s="25"/>
      <c r="G10" s="25"/>
      <c r="H10" s="25"/>
      <c r="I10" s="28"/>
      <c r="J10" s="14"/>
    </row>
    <row r="11" spans="1:16" x14ac:dyDescent="0.3">
      <c r="A11" s="12">
        <v>24.95</v>
      </c>
      <c r="B11" s="13">
        <v>1.6</v>
      </c>
      <c r="C11" s="14">
        <v>3.53</v>
      </c>
      <c r="D11" s="16" t="s">
        <v>33</v>
      </c>
      <c r="E11" s="22"/>
      <c r="F11" s="25"/>
      <c r="G11" s="25"/>
      <c r="H11" s="25"/>
      <c r="I11" s="28"/>
      <c r="J11" s="14"/>
      <c r="L11" s="30" t="s">
        <v>40</v>
      </c>
      <c r="M11" s="31" t="s">
        <v>35</v>
      </c>
      <c r="N11" s="37" t="s">
        <v>36</v>
      </c>
      <c r="O11" s="37"/>
      <c r="P11" s="37"/>
    </row>
    <row r="12" spans="1:16" ht="15" thickBot="1" x14ac:dyDescent="0.35">
      <c r="A12" s="12">
        <v>24.45</v>
      </c>
      <c r="B12" s="13">
        <v>1.7</v>
      </c>
      <c r="C12" s="14">
        <v>3.54</v>
      </c>
      <c r="D12" s="16" t="s">
        <v>34</v>
      </c>
      <c r="E12" s="23"/>
      <c r="F12" s="26"/>
      <c r="G12" s="26"/>
      <c r="H12" s="26"/>
      <c r="I12" s="29"/>
      <c r="J12" s="7"/>
      <c r="L12" s="32">
        <v>0.185</v>
      </c>
      <c r="M12" s="33">
        <v>185000</v>
      </c>
      <c r="N12" s="38">
        <f>L13/M15</f>
        <v>9.3463727863936992</v>
      </c>
      <c r="O12" s="37"/>
      <c r="P12" s="35"/>
    </row>
    <row r="13" spans="1:16" x14ac:dyDescent="0.3">
      <c r="A13" s="12">
        <v>24.65</v>
      </c>
      <c r="B13" s="13">
        <v>1.8</v>
      </c>
      <c r="C13" s="14">
        <v>3.54</v>
      </c>
      <c r="D13" s="15"/>
      <c r="L13" s="34">
        <f>L12/60</f>
        <v>3.0833333333333333E-3</v>
      </c>
      <c r="M13" s="34" t="s">
        <v>42</v>
      </c>
    </row>
    <row r="14" spans="1:16" x14ac:dyDescent="0.3">
      <c r="A14" s="12"/>
      <c r="B14" s="13">
        <v>1.55</v>
      </c>
      <c r="C14" s="14"/>
      <c r="D14" s="15"/>
    </row>
    <row r="15" spans="1:16" x14ac:dyDescent="0.3">
      <c r="A15" s="12"/>
      <c r="B15" s="13">
        <v>1.55</v>
      </c>
      <c r="C15" s="14"/>
      <c r="D15" s="15"/>
      <c r="L15" t="s">
        <v>44</v>
      </c>
      <c r="M15" s="36">
        <f>3.14*B19^2/4</f>
        <v>3.2989625000000007E-4</v>
      </c>
    </row>
    <row r="16" spans="1:16" x14ac:dyDescent="0.3">
      <c r="A16" s="12"/>
      <c r="B16" s="13">
        <v>1.6</v>
      </c>
      <c r="C16" s="14"/>
      <c r="D16" s="15"/>
      <c r="M16" s="37" t="s">
        <v>37</v>
      </c>
      <c r="N16" s="37"/>
    </row>
    <row r="17" spans="1:15" x14ac:dyDescent="0.3">
      <c r="A17" s="12"/>
      <c r="B17" s="13">
        <v>1.7</v>
      </c>
      <c r="C17" s="14"/>
      <c r="D17" s="15"/>
      <c r="M17" s="37" t="s">
        <v>38</v>
      </c>
      <c r="N17" s="37"/>
    </row>
    <row r="18" spans="1:15" ht="15" thickBot="1" x14ac:dyDescent="0.35">
      <c r="A18" s="9"/>
      <c r="B18" s="10">
        <v>1.64</v>
      </c>
      <c r="C18" s="7"/>
      <c r="M18" s="37" t="s">
        <v>39</v>
      </c>
      <c r="N18" s="37"/>
    </row>
    <row r="19" spans="1:15" x14ac:dyDescent="0.3">
      <c r="A19" t="s">
        <v>43</v>
      </c>
      <c r="B19" s="36">
        <v>2.0500000000000001E-2</v>
      </c>
      <c r="H19">
        <f>AVERAGE(H3:H8)</f>
        <v>10.471000000000002</v>
      </c>
      <c r="M19" s="37">
        <v>5.4100000000000003E-4</v>
      </c>
      <c r="N19" s="37"/>
      <c r="O19" t="s">
        <v>41</v>
      </c>
    </row>
    <row r="20" spans="1:15" x14ac:dyDescent="0.3">
      <c r="B20" s="1" t="s">
        <v>13</v>
      </c>
      <c r="C20" s="1" t="s">
        <v>14</v>
      </c>
      <c r="D20" s="1" t="s">
        <v>15</v>
      </c>
      <c r="H20">
        <f>_xlfn.STDEV.P(H3:H8)</f>
        <v>1.1730431932939678</v>
      </c>
    </row>
    <row r="21" spans="1:15" x14ac:dyDescent="0.3">
      <c r="A21" s="1" t="s">
        <v>3</v>
      </c>
      <c r="B21">
        <f>AVERAGE(A9:A13)</f>
        <v>24.689999999999998</v>
      </c>
      <c r="C21">
        <f>_xlfn.STDEV.S(A9:A13)/SQRT($B$5)*$C$5+$C$2</f>
        <v>0.31151986181932689</v>
      </c>
      <c r="D21">
        <f>(C21/B21)*100</f>
        <v>1.2617248352342119</v>
      </c>
    </row>
    <row r="22" spans="1:15" x14ac:dyDescent="0.3">
      <c r="A22" s="1" t="s">
        <v>4</v>
      </c>
      <c r="B22">
        <f>AVERAGE(B9:B18)</f>
        <v>1.6440000000000001</v>
      </c>
      <c r="C22">
        <f>_xlfn.STDEV.S(B9:B18)/SQRT(B6)*C6+$C$2</f>
        <v>0.10619054397280736</v>
      </c>
      <c r="D22">
        <f>(C22/B22)*100</f>
        <v>6.4592788304627353</v>
      </c>
    </row>
    <row r="23" spans="1:15" x14ac:dyDescent="0.3">
      <c r="A23" s="1" t="s">
        <v>5</v>
      </c>
      <c r="B23">
        <f>AVERAGE(C9:C13)</f>
        <v>3.54</v>
      </c>
      <c r="C23">
        <f>_xlfn.STDEV.S(C9:C13)/SQRT($B$5)*$C$5+$C$3</f>
        <v>1.8128950953228844E-2</v>
      </c>
      <c r="D23">
        <f>(C23/B23)*100</f>
        <v>0.51211725856578649</v>
      </c>
      <c r="L23">
        <v>1.204</v>
      </c>
      <c r="M23">
        <v>1000</v>
      </c>
    </row>
    <row r="24" spans="1:15" x14ac:dyDescent="0.3">
      <c r="A24" s="1" t="s">
        <v>16</v>
      </c>
      <c r="B24">
        <f>3.1415926*B21^2/4*B22</f>
        <v>787.10716726378143</v>
      </c>
      <c r="C24">
        <f>SQRT((2/B21*C21)^2+(1/B22*C22)^2)</f>
        <v>6.9347012371875988E-2</v>
      </c>
      <c r="D24">
        <f>C24*B24</f>
        <v>54.583530466233711</v>
      </c>
    </row>
    <row r="25" spans="1:15" x14ac:dyDescent="0.3">
      <c r="A25" s="1" t="s">
        <v>17</v>
      </c>
      <c r="B25">
        <f>B24/10^3</f>
        <v>0.78710716726378138</v>
      </c>
    </row>
    <row r="26" spans="1:15" x14ac:dyDescent="0.3">
      <c r="A26" s="1" t="s">
        <v>18</v>
      </c>
      <c r="B26">
        <f>B24/10^6</f>
        <v>7.8710716726378138E-4</v>
      </c>
    </row>
    <row r="27" spans="1:15" x14ac:dyDescent="0.3">
      <c r="A27" s="1" t="s">
        <v>24</v>
      </c>
      <c r="B27">
        <f>(B23)/B25</f>
        <v>4.4974815974628877</v>
      </c>
    </row>
    <row r="28" spans="1:15" x14ac:dyDescent="0.3">
      <c r="A28" s="1" t="s">
        <v>19</v>
      </c>
      <c r="B28">
        <f>B27*1000</f>
        <v>4497.4815974628873</v>
      </c>
    </row>
    <row r="29" spans="1:15" x14ac:dyDescent="0.3">
      <c r="A29" s="1" t="s">
        <v>20</v>
      </c>
      <c r="B29">
        <v>8933</v>
      </c>
    </row>
    <row r="30" spans="1:15" x14ac:dyDescent="0.3">
      <c r="A30" s="1" t="s">
        <v>21</v>
      </c>
      <c r="B30">
        <f>(1-B28/B29)*100</f>
        <v>49.653178132062159</v>
      </c>
    </row>
    <row r="31" spans="1:15" x14ac:dyDescent="0.3">
      <c r="A31" s="1" t="s">
        <v>22</v>
      </c>
      <c r="B31">
        <v>922</v>
      </c>
    </row>
    <row r="32" spans="1:15" x14ac:dyDescent="0.3">
      <c r="A32" s="1" t="s">
        <v>23</v>
      </c>
      <c r="B32">
        <f>B28*B31*10^(-6)</f>
        <v>4.1466780328607822</v>
      </c>
    </row>
    <row r="33" spans="1:2" x14ac:dyDescent="0.3">
      <c r="A33" s="1" t="s">
        <v>45</v>
      </c>
      <c r="B33">
        <f>314*(B21/2)^2</f>
        <v>47853.293849999987</v>
      </c>
    </row>
    <row r="34" spans="1:2" x14ac:dyDescent="0.3">
      <c r="A34" s="1" t="s">
        <v>46</v>
      </c>
      <c r="B34">
        <f>B33/10^6</f>
        <v>4.7853293849999985E-2</v>
      </c>
    </row>
    <row r="35" spans="1:2" x14ac:dyDescent="0.3">
      <c r="A35" s="1"/>
    </row>
  </sheetData>
  <mergeCells count="6">
    <mergeCell ref="N11:P11"/>
    <mergeCell ref="M16:N16"/>
    <mergeCell ref="M17:N17"/>
    <mergeCell ref="M18:N18"/>
    <mergeCell ref="M19:N19"/>
    <mergeCell ref="N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Yankouski Matsvei</dc:creator>
  <cp:lastModifiedBy>Yankouski Matsvei</cp:lastModifiedBy>
  <dcterms:created xsi:type="dcterms:W3CDTF">2020-09-28T05:55:14Z</dcterms:created>
  <dcterms:modified xsi:type="dcterms:W3CDTF">2020-10-05T09:43:10Z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(3)3FkPhqTCq7ZL4w+6GhPlPELL1Tiad5DgXxEsfssZ5szer8F88WZ3sX+klayJJZsToOc399kq
r+JW9daG90jvkrxf3D1zextloq2LIMsRB1v5LV3BLIrbi2ExRO6QEsD3EMYXHYNItVu6jb3+
YF4W9rr0wPK2Sm7e2cVv5Ti4arwezFDn6MgEeIu1VoJi78FIJshQqIK8gJf52yNSOq/TpTKV
FbohboSg+tXlqa80TL</vt:lpwstr>
  </property>
  <property fmtid="{D5CDD505-2E9C-101B-9397-08002B2CF9AE}" pid="3" name="_2015_ms_pID_7253431">
    <vt:lpwstr>fBgfGMEu1kTzmul1V44/+0LtTFM+GGuLQVFDoMnkDm56sJETbaHViU
2q7pjE+xt9zU444urFLdoD4cO0Gny6LlFNK0gqtxTFZS7gozSFrmkAZ10Ev+b+Ibg47uFy7d
jX4dyLXQ3tTj922K2MSsWCqj4UnAVJ5uUzZisCPsTwgBYpeQvBaLCSV67qQPNNlz2ww4f12l
mx7dM722Vsvx5vN9IDzqsyNaweDjE6PStYwu</vt:lpwstr>
  </property>
  <property fmtid="{D5CDD505-2E9C-101B-9397-08002B2CF9AE}" pid="4" name="_2015_ms_pID_7253432">
    <vt:lpwstr>iw==</vt:lpwstr>
  </property>
</Properties>
</file>