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79824C9-2838-4D2F-BBED-66214C30F323}" xr6:coauthVersionLast="47" xr6:coauthVersionMax="47" xr10:uidLastSave="{00000000-0000-0000-0000-000000000000}"/>
  <bookViews>
    <workbookView xWindow="21000" yWindow="3820" windowWidth="16050" windowHeight="15740" activeTab="1" xr2:uid="{6C567CA9-0E11-4C72-97D0-DE6EA1E5BA4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L15" i="2"/>
  <c r="H13" i="2"/>
  <c r="H11" i="2"/>
  <c r="H6" i="2"/>
  <c r="H8" i="2" s="1"/>
  <c r="H10" i="2" s="1"/>
  <c r="M7" i="1"/>
  <c r="L28" i="2"/>
  <c r="L13" i="2"/>
  <c r="L11" i="2"/>
  <c r="L6" i="2"/>
  <c r="M4" i="1"/>
  <c r="M3" i="1"/>
  <c r="M6" i="1"/>
  <c r="M5" i="1"/>
  <c r="L19" i="2" l="1"/>
  <c r="H12" i="2"/>
  <c r="H14" i="2" s="1"/>
  <c r="L8" i="2"/>
  <c r="L10" i="2" s="1"/>
  <c r="L12" i="2" s="1"/>
  <c r="L14" i="2" s="1"/>
</calcChain>
</file>

<file path=xl/sharedStrings.xml><?xml version="1.0" encoding="utf-8"?>
<sst xmlns="http://schemas.openxmlformats.org/spreadsheetml/2006/main" count="33" uniqueCount="32">
  <si>
    <t>Shares</t>
  </si>
  <si>
    <t>Price</t>
  </si>
  <si>
    <t>MC</t>
  </si>
  <si>
    <t>Cash</t>
  </si>
  <si>
    <t>Debt</t>
  </si>
  <si>
    <t>EV</t>
  </si>
  <si>
    <t>Main</t>
  </si>
  <si>
    <t>Retail vehicle</t>
  </si>
  <si>
    <t>Wholesale vehicle</t>
  </si>
  <si>
    <t>Other sales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</si>
  <si>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</si>
  <si>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</si>
  <si>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</si>
  <si>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</si>
  <si>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</si>
  <si>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</si>
  <si>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</si>
  <si>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</si>
  <si>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</si>
  <si>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</si>
  <si>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</si>
  <si>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</si>
  <si>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</si>
  <si>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COGS</t>
  </si>
  <si>
    <t>Gross Profit</t>
  </si>
  <si>
    <t>SG&amp;A</t>
  </si>
  <si>
    <t>Interest Expense</t>
  </si>
  <si>
    <t>Operating Profit</t>
  </si>
  <si>
    <t>Pretax Income</t>
  </si>
  <si>
    <t>Taxes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</si>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</sst>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34F3-84EB-44A0-AF2C-DE464C798CE3}">
  <dimension ref="L2:M7"/>
  <sheetViews>
    <sheetView topLeftCell="D1" zoomScale="145" zoomScaleNormal="145" workbookViewId="0">
      <selection activeCell="M2" sqref="M2"/>
    </sheetView>
  </sheetViews>
  <sheetFormatPr defaultRowHeight="12.5" x14ac:dyDescent="0.25"/>
  <cols>
    <col min="1" max="16384" width="8.7265625" style="1"/>
  </cols>
  <sheetData>
    <row r="2" spans="12:13" x14ac:dyDescent="0.25">
      <c r="L2" s="1" t="s">
        <v>1</v>
      </c>
      <c r="M2" s="2">
        <v>191</v>
      </c>
    </row>
    <row r="3" spans="12:13" x14ac:dyDescent="0.25">
      <c r="L3" s="1" t="s">
        <v>0</v>
      </c>
      <c r="M3" s="3">
        <f>123.824087+83.119417</f>
        <v>206.94350400000002</v>
      </c>
    </row>
    <row r="4" spans="12:13" x14ac:dyDescent="0.25">
      <c r="L4" s="1" t="s">
        <v>2</v>
      </c>
      <c r="M4" s="3">
        <f>+M2*M3</f>
        <v>39526.209264000005</v>
      </c>
    </row>
    <row r="5" spans="12:13" x14ac:dyDescent="0.25">
      <c r="L5" s="1" t="s">
        <v>3</v>
      </c>
      <c r="M5" s="3">
        <f>542+65</f>
        <v>607</v>
      </c>
    </row>
    <row r="6" spans="12:13" x14ac:dyDescent="0.25">
      <c r="L6" s="1" t="s">
        <v>4</v>
      </c>
      <c r="M6" s="3">
        <f>5428+203+72</f>
        <v>5703</v>
      </c>
    </row>
    <row r="7" spans="12:13" x14ac:dyDescent="0.25">
      <c r="L7" s="1" t="s">
        <v>5</v>
      </c>
      <c r="M7" s="3">
        <f>+M4-M5+M6</f>
        <v>44622.209264000005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C054-99FF-4927-A84A-EBCDF5ACDC4F}">
  <dimension ref="A1:N2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5" sqref="L15"/>
    </sheetView>
  </sheetViews>
  <sheetFormatPr defaultRowHeight="12.5" x14ac:dyDescent="0.25"/>
  <cols>
    <col min="1" max="1" width="4.7265625" style="1" bestFit="1" customWidth="1"/>
    <col min="2" max="2" width="15.453125" style="4" bestFit="1" customWidth="1"/>
    <col min="3" max="14" width="8.7265625" style="5"/>
    <col min="15" max="16384" width="8.7265625" style="1"/>
  </cols>
  <sheetData>
    <row r="1" spans="1:14" x14ac:dyDescent="0.25">
      <c r="A1" s="1" t="s">
        <v>6</v>
      </c>
    </row>
    <row r="2" spans="1:14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</row>
    <row r="3" spans="1:14" s="3" customFormat="1" x14ac:dyDescent="0.25">
      <c r="B3" s="7" t="s">
        <v>7</v>
      </c>
      <c r="C3" s="8"/>
      <c r="D3" s="8"/>
      <c r="E3" s="8"/>
      <c r="F3" s="8"/>
      <c r="G3" s="8"/>
      <c r="H3" s="8">
        <v>1961</v>
      </c>
      <c r="I3" s="8"/>
      <c r="J3" s="8"/>
      <c r="K3" s="8"/>
      <c r="L3" s="8">
        <v>2411</v>
      </c>
      <c r="M3" s="8"/>
      <c r="N3" s="8"/>
    </row>
    <row r="4" spans="1:14" s="3" customFormat="1" x14ac:dyDescent="0.25">
      <c r="B4" s="7" t="s">
        <v>8</v>
      </c>
      <c r="C4" s="8"/>
      <c r="D4" s="8"/>
      <c r="E4" s="8"/>
      <c r="F4" s="8"/>
      <c r="G4" s="8"/>
      <c r="H4" s="8">
        <v>777</v>
      </c>
      <c r="I4" s="8"/>
      <c r="J4" s="8"/>
      <c r="K4" s="8"/>
      <c r="L4" s="8">
        <v>720</v>
      </c>
      <c r="M4" s="8"/>
      <c r="N4" s="8"/>
    </row>
    <row r="5" spans="1:14" s="3" customFormat="1" x14ac:dyDescent="0.25">
      <c r="B5" s="7" t="s">
        <v>9</v>
      </c>
      <c r="C5" s="8"/>
      <c r="D5" s="8"/>
      <c r="E5" s="8"/>
      <c r="F5" s="8"/>
      <c r="G5" s="8"/>
      <c r="H5" s="8">
        <v>230</v>
      </c>
      <c r="I5" s="8"/>
      <c r="J5" s="8"/>
      <c r="K5" s="8"/>
      <c r="L5" s="8">
        <v>279</v>
      </c>
      <c r="M5" s="8"/>
      <c r="N5" s="8"/>
    </row>
    <row r="6" spans="1:14" s="9" customFormat="1" ht="13" x14ac:dyDescent="0.3">
      <c r="B6" s="10" t="s">
        <v>10</v>
      </c>
      <c r="C6" s="11"/>
      <c r="D6" s="11"/>
      <c r="E6" s="11"/>
      <c r="F6" s="11"/>
      <c r="G6" s="11"/>
      <c r="H6" s="11">
        <f>+H5+H4+H3</f>
        <v>2968</v>
      </c>
      <c r="I6" s="11"/>
      <c r="J6" s="11"/>
      <c r="K6" s="11"/>
      <c r="L6" s="11">
        <f>+L5+L4+L3</f>
        <v>3410</v>
      </c>
      <c r="M6" s="11"/>
      <c r="N6" s="11"/>
    </row>
    <row r="7" spans="1:14" s="3" customFormat="1" x14ac:dyDescent="0.25">
      <c r="B7" s="7" t="s">
        <v>23</v>
      </c>
      <c r="C7" s="8"/>
      <c r="D7" s="8"/>
      <c r="E7" s="8"/>
      <c r="F7" s="8"/>
      <c r="G7" s="8"/>
      <c r="H7" s="8">
        <v>2695</v>
      </c>
      <c r="I7" s="8"/>
      <c r="J7" s="8"/>
      <c r="K7" s="8"/>
      <c r="L7" s="8">
        <v>2695</v>
      </c>
      <c r="M7" s="8"/>
      <c r="N7" s="8"/>
    </row>
    <row r="8" spans="1:14" s="3" customFormat="1" x14ac:dyDescent="0.25">
      <c r="B8" s="7" t="s">
        <v>24</v>
      </c>
      <c r="C8" s="8"/>
      <c r="D8" s="8"/>
      <c r="E8" s="8"/>
      <c r="F8" s="8"/>
      <c r="G8" s="8"/>
      <c r="H8" s="8">
        <f>+H6-H7</f>
        <v>273</v>
      </c>
      <c r="I8" s="8"/>
      <c r="J8" s="8"/>
      <c r="K8" s="8"/>
      <c r="L8" s="8">
        <f>+L6-L7</f>
        <v>715</v>
      </c>
      <c r="M8" s="8"/>
      <c r="N8" s="8"/>
    </row>
    <row r="9" spans="1:14" s="3" customFormat="1" x14ac:dyDescent="0.25">
      <c r="B9" s="7" t="s">
        <v>25</v>
      </c>
      <c r="C9" s="8"/>
      <c r="D9" s="8"/>
      <c r="E9" s="8"/>
      <c r="F9" s="8"/>
      <c r="G9" s="8"/>
      <c r="H9" s="8">
        <v>455</v>
      </c>
      <c r="I9" s="8"/>
      <c r="J9" s="8"/>
      <c r="K9" s="8"/>
      <c r="L9" s="8">
        <v>455</v>
      </c>
      <c r="M9" s="8"/>
      <c r="N9" s="8"/>
    </row>
    <row r="10" spans="1:14" s="3" customFormat="1" x14ac:dyDescent="0.25">
      <c r="B10" s="7" t="s">
        <v>27</v>
      </c>
      <c r="C10" s="8"/>
      <c r="D10" s="8"/>
      <c r="E10" s="8"/>
      <c r="F10" s="8"/>
      <c r="G10" s="8"/>
      <c r="H10" s="8">
        <f>+H8-H9</f>
        <v>-182</v>
      </c>
      <c r="I10" s="8"/>
      <c r="J10" s="8"/>
      <c r="K10" s="8"/>
      <c r="L10" s="8">
        <f>+L8-L9</f>
        <v>260</v>
      </c>
      <c r="M10" s="8"/>
      <c r="N10" s="8"/>
    </row>
    <row r="11" spans="1:14" s="3" customFormat="1" x14ac:dyDescent="0.25">
      <c r="B11" s="7" t="s">
        <v>26</v>
      </c>
      <c r="C11" s="8"/>
      <c r="D11" s="8"/>
      <c r="E11" s="8"/>
      <c r="F11" s="8"/>
      <c r="G11" s="8"/>
      <c r="H11" s="8">
        <f>-173-1-35</f>
        <v>-209</v>
      </c>
      <c r="I11" s="8"/>
      <c r="J11" s="8"/>
      <c r="K11" s="8"/>
      <c r="L11" s="8">
        <f>-173-1-35</f>
        <v>-209</v>
      </c>
      <c r="M11" s="8"/>
      <c r="N11" s="8"/>
    </row>
    <row r="12" spans="1:14" s="3" customFormat="1" x14ac:dyDescent="0.25">
      <c r="B12" s="7" t="s">
        <v>28</v>
      </c>
      <c r="C12" s="8"/>
      <c r="D12" s="8"/>
      <c r="E12" s="8"/>
      <c r="F12" s="8"/>
      <c r="G12" s="8"/>
      <c r="H12" s="8">
        <f>+H10+H11</f>
        <v>-391</v>
      </c>
      <c r="I12" s="8"/>
      <c r="J12" s="8"/>
      <c r="K12" s="8"/>
      <c r="L12" s="8">
        <f>+L10+L11</f>
        <v>51</v>
      </c>
      <c r="M12" s="8"/>
      <c r="N12" s="8"/>
    </row>
    <row r="13" spans="1:14" s="3" customFormat="1" x14ac:dyDescent="0.25">
      <c r="B13" s="7" t="s">
        <v>29</v>
      </c>
      <c r="C13" s="8"/>
      <c r="D13" s="8"/>
      <c r="E13" s="8"/>
      <c r="F13" s="8"/>
      <c r="G13" s="8"/>
      <c r="H13" s="8">
        <f>1+30</f>
        <v>31</v>
      </c>
      <c r="I13" s="8"/>
      <c r="J13" s="8"/>
      <c r="K13" s="8"/>
      <c r="L13" s="8">
        <f>1+30</f>
        <v>31</v>
      </c>
      <c r="M13" s="8"/>
      <c r="N13" s="8"/>
    </row>
    <row r="14" spans="1:14" s="3" customFormat="1" x14ac:dyDescent="0.25">
      <c r="B14" s="7" t="s">
        <v>30</v>
      </c>
      <c r="C14" s="8"/>
      <c r="D14" s="8"/>
      <c r="E14" s="8"/>
      <c r="F14" s="8"/>
      <c r="G14" s="8"/>
      <c r="H14" s="8">
        <f>+H12-H13</f>
        <v>-422</v>
      </c>
      <c r="I14" s="8"/>
      <c r="J14" s="8"/>
      <c r="K14" s="8"/>
      <c r="L14" s="8">
        <f>+L12-L13</f>
        <v>20</v>
      </c>
      <c r="M14" s="8"/>
      <c r="N14" s="8"/>
    </row>
    <row r="15" spans="1:14" s="3" customFormat="1" x14ac:dyDescent="0.25">
      <c r="B15" s="7" t="s">
        <v>31</v>
      </c>
      <c r="C15" s="8"/>
      <c r="D15" s="8"/>
      <c r="E15" s="8"/>
      <c r="F15" s="8"/>
      <c r="G15" s="8"/>
      <c r="H15" s="12">
        <f>+H14/H16</f>
        <v>-3.9728116586017963</v>
      </c>
      <c r="I15" s="8"/>
      <c r="J15" s="8"/>
      <c r="K15" s="8"/>
      <c r="L15" s="12">
        <f>+L14/L16</f>
        <v>0.1556844276651228</v>
      </c>
      <c r="M15" s="8"/>
      <c r="N15" s="8"/>
    </row>
    <row r="16" spans="1:14" s="3" customFormat="1" x14ac:dyDescent="0.25">
      <c r="B16" s="7" t="s">
        <v>0</v>
      </c>
      <c r="C16" s="8"/>
      <c r="D16" s="8"/>
      <c r="E16" s="8"/>
      <c r="F16" s="8"/>
      <c r="G16" s="8"/>
      <c r="H16" s="8">
        <v>106.22199999999999</v>
      </c>
      <c r="I16" s="8"/>
      <c r="J16" s="8"/>
      <c r="K16" s="8"/>
      <c r="L16" s="8">
        <v>128.465</v>
      </c>
      <c r="M16" s="8"/>
      <c r="N16" s="8"/>
    </row>
    <row r="19" spans="12:12" x14ac:dyDescent="0.25">
      <c r="L19" s="6">
        <f>+L6/H6-1</f>
        <v>0.14892183288409711</v>
      </c>
    </row>
    <row r="26" spans="12:12" x14ac:dyDescent="0.25">
      <c r="L26" s="5">
        <v>455</v>
      </c>
    </row>
    <row r="27" spans="12:12" x14ac:dyDescent="0.25">
      <c r="L27" s="5">
        <v>40</v>
      </c>
    </row>
    <row r="28" spans="12:12" x14ac:dyDescent="0.25">
      <c r="L28" s="5">
        <f>+L26-L27</f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2024-10-21T20:36:42Z</dcterms:created>
  <dcterms:modified xsi:type="dcterms:W3CDTF">2024-10-21T21:02:08Z</dcterms:modified>
</cp:coreProperties>
</file>