
<file path=[Content_Types].xml><?xml version="1.0" encoding="utf-8"?>
<Types xmlns="http://schemas.openxmlformats.org/package/2006/content-types">
  <Default Extension="data" ContentType="application/vnd.openxmlformats-officedocument.model+data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\Documents\GitHub\mosexcel\book\"/>
    </mc:Choice>
  </mc:AlternateContent>
  <xr:revisionPtr revIDLastSave="0" documentId="8_{6A916DC3-C9C2-4FB1-8A81-FE20C3458FBA}" xr6:coauthVersionLast="47" xr6:coauthVersionMax="47" xr10:uidLastSave="{00000000-0000-0000-0000-000000000000}"/>
  <bookViews>
    <workbookView xWindow="0" yWindow="0" windowWidth="19200" windowHeight="7800" xr2:uid="{00000000-000D-0000-FFFF-FFFF00000000}"/>
  </bookViews>
  <sheets>
    <sheet name="自行車款庫存與銷售" sheetId="1" r:id="rId1"/>
    <sheet name="最佳銷售分析" sheetId="9" r:id="rId2"/>
    <sheet name="貸款分析" sheetId="10" r:id="rId3"/>
    <sheet name="銷售分析" sheetId="11" r:id="rId4"/>
  </sheets>
  <definedNames>
    <definedName name="_xlcn.LinkedTable_表格11" hidden="1">自行車款庫存與銷售!$A$1:$I$31</definedName>
    <definedName name="庫存資料">自行車款庫存與銷售!$A$1:$I$31</definedName>
  </definedNames>
  <calcPr calcId="18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格1" name="表格1" connection="LinkedTable_表格1"/>
        </x15:modelTables>
      </x15:dataModel>
    </ext>
  </extLst>
</workbook>
</file>

<file path=xl/calcChain.xml><?xml version="1.0" encoding="utf-8"?>
<calcChain xmlns="http://schemas.openxmlformats.org/spreadsheetml/2006/main">
  <c r="C5" i="10" l="1"/>
  <c r="A29" i="9"/>
  <c r="A27" i="9"/>
  <c r="A17" i="9"/>
  <c r="A13" i="9"/>
  <c r="A36" i="9"/>
  <c r="A25" i="9"/>
  <c r="A32" i="9"/>
  <c r="A11" i="9"/>
  <c r="A26" i="9"/>
  <c r="A9" i="9"/>
  <c r="A35" i="9"/>
  <c r="A16" i="9"/>
  <c r="A37" i="9"/>
  <c r="A5" i="9"/>
  <c r="B3" i="9"/>
  <c r="B25" i="9"/>
  <c r="B9" i="9"/>
  <c r="A28" i="9"/>
  <c r="B28" i="9" s="1"/>
  <c r="B37" i="9"/>
  <c r="B11" i="9"/>
  <c r="A4" i="9"/>
  <c r="B36" i="9"/>
  <c r="A30" i="9"/>
  <c r="A20" i="9"/>
  <c r="A12" i="9"/>
  <c r="B30" i="9"/>
  <c r="A10" i="9"/>
  <c r="B10" i="9" s="1"/>
  <c r="A21" i="9"/>
  <c r="A34" i="9"/>
  <c r="B5" i="9"/>
  <c r="A14" i="9"/>
  <c r="A23" i="9"/>
  <c r="B4" i="9"/>
  <c r="C3" i="9"/>
  <c r="A6" i="9"/>
  <c r="A31" i="9"/>
  <c r="A24" i="9"/>
  <c r="B32" i="9"/>
  <c r="A7" i="9"/>
  <c r="C7" i="9" s="1"/>
  <c r="C13" i="9"/>
  <c r="C6" i="9"/>
  <c r="C17" i="9"/>
  <c r="B7" i="9"/>
  <c r="C35" i="9"/>
  <c r="B16" i="9"/>
  <c r="A15" i="9"/>
  <c r="A8" i="9"/>
  <c r="B8" i="9" s="1"/>
  <c r="A19" i="9"/>
  <c r="B20" i="9"/>
  <c r="B23" i="9"/>
  <c r="B6" i="9"/>
  <c r="A22" i="9"/>
  <c r="A33" i="9"/>
  <c r="A18" i="9"/>
  <c r="C29" i="9"/>
  <c r="C37" i="9"/>
  <c r="B17" i="9"/>
  <c r="C8" i="9"/>
  <c r="B26" i="9"/>
  <c r="B27" i="9"/>
  <c r="B12" i="9"/>
  <c r="B35" i="9"/>
  <c r="B29" i="9"/>
  <c r="B21" i="9"/>
  <c r="C21" i="9"/>
  <c r="C34" i="9"/>
  <c r="B34" i="9"/>
  <c r="C14" i="9"/>
  <c r="C26" i="9"/>
  <c r="C16" i="9"/>
  <c r="C23" i="9"/>
  <c r="C36" i="9"/>
  <c r="C28" i="9"/>
  <c r="C32" i="9"/>
  <c r="C9" i="9"/>
  <c r="C4" i="9"/>
  <c r="C20" i="9"/>
  <c r="C25" i="9"/>
  <c r="C10" i="9"/>
  <c r="C12" i="9"/>
  <c r="C30" i="9"/>
  <c r="C5" i="9"/>
  <c r="C27" i="9"/>
  <c r="C11" i="9"/>
  <c r="B31" i="9"/>
  <c r="C31" i="9"/>
  <c r="B24" i="9"/>
  <c r="C24" i="9"/>
  <c r="C15" i="9"/>
  <c r="B15" i="9"/>
  <c r="C19" i="9"/>
  <c r="C22" i="9"/>
  <c r="B22" i="9"/>
  <c r="C33" i="9"/>
  <c r="B33" i="9"/>
  <c r="C18" i="9"/>
  <c r="B19" i="9"/>
  <c r="B14" i="9"/>
  <c r="B13" i="9"/>
  <c r="B18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表格1" type="102" refreshedVersion="6" minRefreshableVersion="5">
    <extLst>
      <ext xmlns:x15="http://schemas.microsoft.com/office/spreadsheetml/2010/11/main" uri="{DE250136-89BD-433C-8126-D09CA5730AF9}">
        <x15:connection id="表格1">
          <x15:rangePr sourceName="_xlcn.LinkedTable_表格11"/>
        </x15:connection>
      </ext>
    </extLst>
  </connection>
  <connection id="2" xr16:uid="{00000000-0015-0000-FFFF-FFFF01000000}" keepAlive="1" name="ThisWorkbookDataModel" description="資料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17">
    <s v="ThisWorkbookDataModel"/>
    <s v="[表格1].[年份].&amp;[2015]"/>
    <s v="[表格1].[年份].[All]"/>
    <s v="[表格1].[年份].&amp;[2016]"/>
    <s v="[表格1].[車款].&amp;[登山車]"/>
    <s v="[表格1].[車款].&amp;[公路越野車]"/>
    <s v="[表格1].[車款].&amp;[鐵人三項車]"/>
    <s v="[表格1].[車款].&amp;[單速車]"/>
    <s v="[表格1].[車款].&amp;[公路車]"/>
    <s v="[表格1].[年份].&amp;[2014]"/>
    <s v="[表格1].[車款].&amp;[摺疊車]"/>
    <s v="[表格1].[車款].&amp;[淑女車]"/>
    <s v="[表格1].[車款].&amp;[小徑車]"/>
    <s v="[Measures].[以下資料的總和: 庫存]"/>
    <s v="[表格1].[車款].&amp;[極限單車]"/>
    <s v="[表格1].[車款].&amp;[旅行自行車]"/>
    <s v="[Measures].[以下資料的總和: 年度銷售]"/>
  </metadataStrings>
  <mdxMetadata count="104">
    <mdx n="0" f="m">
      <t c="1">
        <n x="1"/>
      </t>
    </mdx>
    <mdx n="0" f="m">
      <t c="1">
        <n x="2"/>
      </t>
    </mdx>
    <mdx n="0" f="m">
      <t c="2">
        <n x="3"/>
        <n x="4"/>
      </t>
    </mdx>
    <mdx n="0" f="m">
      <t c="2">
        <n x="3"/>
        <n x="5"/>
      </t>
    </mdx>
    <mdx n="0" f="m">
      <t c="2">
        <n x="1"/>
        <n x="6"/>
      </t>
    </mdx>
    <mdx n="0" f="m">
      <t c="2">
        <n x="1"/>
        <n x="7"/>
      </t>
    </mdx>
    <mdx n="0" f="m">
      <t c="2">
        <n x="1"/>
        <n x="8"/>
      </t>
    </mdx>
    <mdx n="0" f="m">
      <t c="2">
        <n x="9"/>
        <n x="10"/>
      </t>
    </mdx>
    <mdx n="0" f="m">
      <t c="2">
        <n x="9"/>
        <n x="11"/>
      </t>
    </mdx>
    <mdx n="0" f="m">
      <t c="2">
        <n x="9"/>
        <n x="12"/>
      </t>
    </mdx>
    <mdx n="0" f="m">
      <t c="1">
        <n x="3"/>
      </t>
    </mdx>
    <mdx n="0" f="m">
      <t c="2">
        <n x="9"/>
        <n x="6"/>
      </t>
    </mdx>
    <mdx n="0" f="m">
      <t c="1">
        <n x="13"/>
      </t>
    </mdx>
    <mdx n="0" f="m">
      <t c="2">
        <n x="3"/>
        <n x="6"/>
      </t>
    </mdx>
    <mdx n="0" f="m">
      <t c="2">
        <n x="3"/>
        <n x="7"/>
      </t>
    </mdx>
    <mdx n="0" f="m">
      <t c="2">
        <n x="3"/>
        <n x="8"/>
      </t>
    </mdx>
    <mdx n="0" f="m">
      <t c="2">
        <n x="1"/>
        <n x="10"/>
      </t>
    </mdx>
    <mdx n="0" f="m">
      <t c="2">
        <n x="1"/>
        <n x="11"/>
      </t>
    </mdx>
    <mdx n="0" f="m">
      <t c="2">
        <n x="1"/>
        <n x="12"/>
      </t>
    </mdx>
    <mdx n="0" f="m">
      <t c="2">
        <n x="9"/>
        <n x="14"/>
      </t>
    </mdx>
    <mdx n="0" f="m">
      <t c="2">
        <n x="9"/>
        <n x="15"/>
      </t>
    </mdx>
    <mdx n="0" f="m">
      <t c="1">
        <n x="9"/>
      </t>
    </mdx>
    <mdx n="0" f="m">
      <t c="2">
        <n x="3"/>
        <n x="14"/>
      </t>
    </mdx>
    <mdx n="0" f="m">
      <t c="2">
        <n x="1"/>
        <n x="4"/>
      </t>
    </mdx>
    <mdx n="0" f="m">
      <t c="2">
        <n x="9"/>
        <n x="7"/>
      </t>
    </mdx>
    <mdx n="0" f="m">
      <t c="2">
        <n x="3"/>
        <n x="10"/>
      </t>
    </mdx>
    <mdx n="0" f="m">
      <t c="2">
        <n x="3"/>
        <n x="11"/>
      </t>
    </mdx>
    <mdx n="0" f="m">
      <t c="2">
        <n x="3"/>
        <n x="12"/>
      </t>
    </mdx>
    <mdx n="0" f="m">
      <t c="2">
        <n x="1"/>
        <n x="14"/>
      </t>
    </mdx>
    <mdx n="0" f="m">
      <t c="2">
        <n x="1"/>
        <n x="15"/>
      </t>
    </mdx>
    <mdx n="0" f="m">
      <t c="2">
        <n x="9"/>
        <n x="4"/>
      </t>
    </mdx>
    <mdx n="0" f="m">
      <t c="2">
        <n x="9"/>
        <n x="5"/>
      </t>
    </mdx>
    <mdx n="0" f="m">
      <t c="1">
        <n x="16"/>
      </t>
    </mdx>
    <mdx n="0" f="m">
      <t c="2">
        <n x="3"/>
        <n x="15"/>
      </t>
    </mdx>
    <mdx n="0" f="m">
      <t c="2">
        <n x="1"/>
        <n x="5"/>
      </t>
    </mdx>
    <mdx n="0" f="m">
      <t c="2">
        <n x="9"/>
        <n x="8"/>
      </t>
    </mdx>
    <mdx n="0" f="v">
      <t c="2">
        <n x="3"/>
        <n x="13"/>
      </t>
    </mdx>
    <mdx n="0" f="v">
      <t c="2">
        <n x="2"/>
        <n x="13"/>
      </t>
    </mdx>
    <mdx n="0" f="v">
      <t c="3">
        <n x="3"/>
        <n x="4"/>
        <n x="13"/>
      </t>
    </mdx>
    <mdx n="0" f="v">
      <t c="3">
        <n x="3"/>
        <n x="5"/>
        <n x="13"/>
      </t>
    </mdx>
    <mdx n="0" f="v">
      <t c="3">
        <n x="1"/>
        <n x="6"/>
        <n x="13"/>
      </t>
    </mdx>
    <mdx n="0" f="v">
      <t c="3">
        <n x="1"/>
        <n x="7"/>
        <n x="13"/>
      </t>
    </mdx>
    <mdx n="0" f="v">
      <t c="3">
        <n x="1"/>
        <n x="8"/>
        <n x="13"/>
      </t>
    </mdx>
    <mdx n="0" f="v">
      <t c="3">
        <n x="9"/>
        <n x="10"/>
        <n x="13"/>
      </t>
    </mdx>
    <mdx n="0" f="v">
      <t c="3">
        <n x="9"/>
        <n x="11"/>
        <n x="13"/>
      </t>
    </mdx>
    <mdx n="0" f="v">
      <t c="3">
        <n x="9"/>
        <n x="12"/>
        <n x="13"/>
      </t>
    </mdx>
    <mdx n="0" f="v">
      <t c="3">
        <n x="3"/>
        <n x="8"/>
        <n x="13"/>
      </t>
    </mdx>
    <mdx n="0" f="v">
      <t c="3">
        <n x="1"/>
        <n x="12"/>
        <n x="13"/>
      </t>
    </mdx>
    <mdx n="0" f="v">
      <t c="3">
        <n x="9"/>
        <n x="15"/>
        <n x="13"/>
      </t>
    </mdx>
    <mdx n="0" f="v">
      <t c="2">
        <n x="9"/>
        <n x="13"/>
      </t>
    </mdx>
    <mdx n="0" f="v">
      <t c="3">
        <n x="3"/>
        <n x="7"/>
        <n x="13"/>
      </t>
    </mdx>
    <mdx n="0" f="v">
      <t c="3">
        <n x="3"/>
        <n x="14"/>
        <n x="13"/>
      </t>
    </mdx>
    <mdx n="0" f="v">
      <t c="3">
        <n x="1"/>
        <n x="4"/>
        <n x="13"/>
      </t>
    </mdx>
    <mdx n="0" f="v">
      <t c="3">
        <n x="9"/>
        <n x="7"/>
        <n x="13"/>
      </t>
    </mdx>
    <mdx n="0" f="v">
      <t c="3">
        <n x="3"/>
        <n x="6"/>
        <n x="13"/>
      </t>
    </mdx>
    <mdx n="0" f="v">
      <t c="3">
        <n x="1"/>
        <n x="10"/>
        <n x="13"/>
      </t>
    </mdx>
    <mdx n="0" f="v">
      <t c="3">
        <n x="1"/>
        <n x="11"/>
        <n x="13"/>
      </t>
    </mdx>
    <mdx n="0" f="v">
      <t c="3">
        <n x="9"/>
        <n x="6"/>
        <n x="13"/>
      </t>
    </mdx>
    <mdx n="0" f="v">
      <t c="3">
        <n x="9"/>
        <n x="14"/>
        <n x="13"/>
      </t>
    </mdx>
    <mdx n="0" f="v">
      <t c="3">
        <n x="3"/>
        <n x="10"/>
        <n x="13"/>
      </t>
    </mdx>
    <mdx n="0" f="v">
      <t c="3">
        <n x="3"/>
        <n x="10"/>
        <n x="16"/>
      </t>
    </mdx>
    <mdx n="0" f="v">
      <t c="3">
        <n x="3"/>
        <n x="11"/>
        <n x="13"/>
      </t>
    </mdx>
    <mdx n="0" f="v">
      <t c="3">
        <n x="3"/>
        <n x="11"/>
        <n x="16"/>
      </t>
    </mdx>
    <mdx n="0" f="v">
      <t c="3">
        <n x="3"/>
        <n x="12"/>
        <n x="13"/>
      </t>
    </mdx>
    <mdx n="0" f="v">
      <t c="3">
        <n x="3"/>
        <n x="12"/>
        <n x="16"/>
      </t>
    </mdx>
    <mdx n="0" f="v">
      <t c="3">
        <n x="1"/>
        <n x="14"/>
        <n x="13"/>
      </t>
    </mdx>
    <mdx n="0" f="v">
      <t c="3">
        <n x="1"/>
        <n x="14"/>
        <n x="16"/>
      </t>
    </mdx>
    <mdx n="0" f="v">
      <t c="3">
        <n x="1"/>
        <n x="15"/>
        <n x="13"/>
      </t>
    </mdx>
    <mdx n="0" f="v">
      <t c="3">
        <n x="1"/>
        <n x="15"/>
        <n x="16"/>
      </t>
    </mdx>
    <mdx n="0" f="v">
      <t c="2">
        <n x="1"/>
        <n x="13"/>
      </t>
    </mdx>
    <mdx n="0" f="v">
      <t c="2">
        <n x="1"/>
        <n x="16"/>
      </t>
    </mdx>
    <mdx n="0" f="v">
      <t c="3">
        <n x="9"/>
        <n x="4"/>
        <n x="13"/>
      </t>
    </mdx>
    <mdx n="0" f="v">
      <t c="3">
        <n x="9"/>
        <n x="4"/>
        <n x="16"/>
      </t>
    </mdx>
    <mdx n="0" f="v">
      <t c="3">
        <n x="9"/>
        <n x="5"/>
        <n x="13"/>
      </t>
    </mdx>
    <mdx n="0" f="v">
      <t c="3">
        <n x="9"/>
        <n x="5"/>
        <n x="16"/>
      </t>
    </mdx>
    <mdx n="0" f="v">
      <t c="3">
        <n x="3"/>
        <n x="15"/>
        <n x="13"/>
      </t>
    </mdx>
    <mdx n="0" f="v">
      <t c="3">
        <n x="3"/>
        <n x="15"/>
        <n x="16"/>
      </t>
    </mdx>
    <mdx n="0" f="v">
      <t c="3">
        <n x="1"/>
        <n x="5"/>
        <n x="16"/>
      </t>
    </mdx>
    <mdx n="0" f="v">
      <t c="3">
        <n x="1"/>
        <n x="5"/>
        <n x="13"/>
      </t>
    </mdx>
    <mdx n="0" f="v">
      <t c="3">
        <n x="9"/>
        <n x="8"/>
        <n x="13"/>
      </t>
    </mdx>
    <mdx n="0" f="v">
      <t c="3">
        <n x="9"/>
        <n x="8"/>
        <n x="16"/>
      </t>
    </mdx>
    <mdx n="0" f="v">
      <t c="2">
        <n x="9"/>
        <n x="16"/>
      </t>
    </mdx>
    <mdx n="0" f="v">
      <t c="3">
        <n x="9"/>
        <n x="15"/>
        <n x="16"/>
      </t>
    </mdx>
    <mdx n="0" f="v">
      <t c="3">
        <n x="9"/>
        <n x="7"/>
        <n x="16"/>
      </t>
    </mdx>
    <mdx n="0" f="v">
      <t c="3">
        <n x="9"/>
        <n x="14"/>
        <n x="16"/>
      </t>
    </mdx>
    <mdx n="0" f="v">
      <t c="3">
        <n x="9"/>
        <n x="6"/>
        <n x="16"/>
      </t>
    </mdx>
    <mdx n="0" f="v">
      <t c="3">
        <n x="1"/>
        <n x="12"/>
        <n x="16"/>
      </t>
    </mdx>
    <mdx n="0" f="v">
      <t c="3">
        <n x="1"/>
        <n x="11"/>
        <n x="16"/>
      </t>
    </mdx>
    <mdx n="0" f="v">
      <t c="3">
        <n x="1"/>
        <n x="4"/>
        <n x="16"/>
      </t>
    </mdx>
    <mdx n="0" f="v">
      <t c="3">
        <n x="1"/>
        <n x="10"/>
        <n x="16"/>
      </t>
    </mdx>
    <mdx n="0" f="v">
      <t c="2">
        <n x="3"/>
        <n x="16"/>
      </t>
    </mdx>
    <mdx n="0" f="v">
      <t c="3">
        <n x="3"/>
        <n x="8"/>
        <n x="16"/>
      </t>
    </mdx>
    <mdx n="0" f="v">
      <t c="3">
        <n x="3"/>
        <n x="7"/>
        <n x="16"/>
      </t>
    </mdx>
    <mdx n="0" f="v">
      <t c="3">
        <n x="3"/>
        <n x="14"/>
        <n x="16"/>
      </t>
    </mdx>
    <mdx n="0" f="v">
      <t c="3">
        <n x="3"/>
        <n x="6"/>
        <n x="16"/>
      </t>
    </mdx>
    <mdx n="0" f="v">
      <t c="3">
        <n x="9"/>
        <n x="12"/>
        <n x="16"/>
      </t>
    </mdx>
    <mdx n="0" f="v">
      <t c="3">
        <n x="9"/>
        <n x="11"/>
        <n x="16"/>
      </t>
    </mdx>
    <mdx n="0" f="v">
      <t c="3">
        <n x="9"/>
        <n x="10"/>
        <n x="16"/>
      </t>
    </mdx>
    <mdx n="0" f="v">
      <t c="3">
        <n x="1"/>
        <n x="8"/>
        <n x="16"/>
      </t>
    </mdx>
    <mdx n="0" f="v">
      <t c="3">
        <n x="1"/>
        <n x="7"/>
        <n x="16"/>
      </t>
    </mdx>
    <mdx n="0" f="v">
      <t c="3">
        <n x="1"/>
        <n x="6"/>
        <n x="16"/>
      </t>
    </mdx>
    <mdx n="0" f="v">
      <t c="3">
        <n x="3"/>
        <n x="5"/>
        <n x="16"/>
      </t>
    </mdx>
    <mdx n="0" f="v">
      <t c="3">
        <n x="3"/>
        <n x="4"/>
        <n x="16"/>
      </t>
    </mdx>
    <mdx n="0" f="v">
      <t c="2">
        <n x="2"/>
        <n x="16"/>
      </t>
    </mdx>
  </mdxMetadata>
  <valueMetadata count="10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</valueMetadata>
</metadata>
</file>

<file path=xl/sharedStrings.xml><?xml version="1.0" encoding="utf-8"?>
<sst xmlns="http://schemas.openxmlformats.org/spreadsheetml/2006/main" count="93" uniqueCount="45">
  <si>
    <t>列標籤</t>
  </si>
  <si>
    <t>總計</t>
  </si>
  <si>
    <t>公路越野車</t>
  </si>
  <si>
    <t>公路車</t>
  </si>
  <si>
    <t>登山車</t>
  </si>
  <si>
    <t>極限單車</t>
  </si>
  <si>
    <t>摺疊車</t>
  </si>
  <si>
    <t>小徑車</t>
  </si>
  <si>
    <t>旅行自行車</t>
  </si>
  <si>
    <t>淑女車</t>
  </si>
  <si>
    <t>單速車</t>
  </si>
  <si>
    <t>Cross Bike/Cyclocross Bike</t>
  </si>
  <si>
    <t>Road Bike</t>
  </si>
  <si>
    <t>Folding Bicycle</t>
  </si>
  <si>
    <t>Mini Velo</t>
  </si>
  <si>
    <t>Touring Bicycle</t>
  </si>
  <si>
    <t>Lady Bicycle</t>
  </si>
  <si>
    <t>Fixed gear</t>
  </si>
  <si>
    <t>Bicycle Moto Cross</t>
  </si>
  <si>
    <t>Mountain Bike</t>
  </si>
  <si>
    <t>車款</t>
    <phoneticPr fontId="1" type="noConversion"/>
  </si>
  <si>
    <t>車款英文</t>
    <phoneticPr fontId="1" type="noConversion"/>
  </si>
  <si>
    <t>年份</t>
    <phoneticPr fontId="1" type="noConversion"/>
  </si>
  <si>
    <t>經銷價</t>
    <phoneticPr fontId="1" type="noConversion"/>
  </si>
  <si>
    <t>鐵人三項車</t>
  </si>
  <si>
    <t>鐵人三項車</t>
    <phoneticPr fontId="1" type="noConversion"/>
  </si>
  <si>
    <t>Triathlon bicycle</t>
    <phoneticPr fontId="1" type="noConversion"/>
  </si>
  <si>
    <t>Triathlon bicycle</t>
    <phoneticPr fontId="1" type="noConversion"/>
  </si>
  <si>
    <t>鐵人三項車</t>
    <phoneticPr fontId="1" type="noConversion"/>
  </si>
  <si>
    <t>提供優惠</t>
    <phoneticPr fontId="1" type="noConversion"/>
  </si>
  <si>
    <t>2015年最佳銷售的自行車款：</t>
    <phoneticPr fontId="1" type="noConversion"/>
  </si>
  <si>
    <t>鐵人三項車(Triathlon bicycle)</t>
  </si>
  <si>
    <t>銷售價格：</t>
  </si>
  <si>
    <t>總價：</t>
  </si>
  <si>
    <t>稅率：</t>
    <phoneticPr fontId="1" type="noConversion"/>
  </si>
  <si>
    <t>每月本息：</t>
    <phoneticPr fontId="1" type="noConversion"/>
  </si>
  <si>
    <t>貸款年限：</t>
    <phoneticPr fontId="1" type="noConversion"/>
  </si>
  <si>
    <t>年利率：</t>
    <phoneticPr fontId="1" type="noConversion"/>
  </si>
  <si>
    <t>自備款：</t>
    <phoneticPr fontId="1" type="noConversion"/>
  </si>
  <si>
    <t>以下資料的總和: 上個月銷售</t>
  </si>
  <si>
    <t>以下資料的總和: 本月銷售</t>
  </si>
  <si>
    <t>年度銷售量</t>
    <phoneticPr fontId="1" type="noConversion"/>
  </si>
  <si>
    <t>本月銷售量</t>
    <phoneticPr fontId="1" type="noConversion"/>
  </si>
  <si>
    <t>上個月銷售量</t>
    <phoneticPr fontId="1" type="noConversion"/>
  </si>
  <si>
    <t>庫存量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</si>
</sst>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pivotButton="1" applyFont="1"/>
    <xf numFmtId="0" fontId="2" fillId="0" borderId="0" xfId="0" applyNumberFormat="1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10" fontId="2" fillId="0" borderId="0" xfId="0" applyNumberFormat="1" applyFont="1"/>
    <xf numFmtId="176" fontId="2" fillId="0" borderId="0" xfId="0" applyNumberFormat="1" applyFont="1"/>
    <xf numFmtId="0" fontId="2" fillId="0" borderId="0" xfId="0" applyFont="1" applyAlignment="1">
      <alignment horizontal="center"/>
    </xf>
    <xf numFmtId="10" fontId="0" fillId="0" borderId="0" xfId="0" applyNumberFormat="1"/>
    <xf numFmtId="9" fontId="0" fillId="0" borderId="0" xfId="0" applyNumberFormat="1"/>
    <xf numFmtId="176" fontId="2" fillId="3" borderId="1" xfId="0" applyNumberFormat="1" applyFont="1" applyFill="1" applyBorder="1"/>
    <xf numFmtId="176" fontId="2" fillId="0" borderId="1" xfId="0" applyNumberFormat="1" applyFont="1" applyBorder="1"/>
    <xf numFmtId="0" fontId="5" fillId="0" borderId="0" xfId="0" applyFont="1" applyAlignment="1">
      <alignment horizontal="center"/>
    </xf>
  </cellXfs>
  <cellStyles count="1">
    <cellStyle name="一般" xfId="0" builtinId="0"/>
  </cellStyles>
  <dxfs count="16"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  <dxf>
      <font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B18" s="9"/>
        <tr r="B13" s="9"/>
        <tr r="B14" s="9"/>
        <tr r="B19" s="9"/>
        <tr r="C18" s="9"/>
        <tr r="B33" s="9"/>
        <tr r="C33" s="9"/>
        <tr r="B22" s="9"/>
        <tr r="C22" s="9"/>
        <tr r="C19" s="9"/>
        <tr r="B15" s="9"/>
        <tr r="C15" s="9"/>
        <tr r="C24" s="9"/>
        <tr r="B24" s="9"/>
        <tr r="C31" s="9"/>
        <tr r="B31" s="9"/>
        <tr r="C11" s="9"/>
        <tr r="C27" s="9"/>
        <tr r="C5" s="9"/>
        <tr r="C30" s="9"/>
        <tr r="C12" s="9"/>
        <tr r="C10" s="9"/>
        <tr r="C25" s="9"/>
        <tr r="C20" s="9"/>
        <tr r="C4" s="9"/>
        <tr r="C9" s="9"/>
        <tr r="C32" s="9"/>
        <tr r="C28" s="9"/>
        <tr r="C36" s="9"/>
        <tr r="C23" s="9"/>
        <tr r="C16" s="9"/>
        <tr r="C26" s="9"/>
        <tr r="C14" s="9"/>
        <tr r="B34" s="9"/>
        <tr r="C34" s="9"/>
        <tr r="C21" s="9"/>
        <tr r="B21" s="9"/>
        <tr r="B29" s="9"/>
        <tr r="B35" s="9"/>
        <tr r="B12" s="9"/>
        <tr r="B27" s="9"/>
        <tr r="B26" s="9"/>
        <tr r="C8" s="9"/>
        <tr r="B17" s="9"/>
        <tr r="C37" s="9"/>
        <tr r="C29" s="9"/>
        <tr r="A18" s="9"/>
        <tr r="A33" s="9"/>
        <tr r="A22" s="9"/>
        <tr r="B6" s="9"/>
        <tr r="B23" s="9"/>
        <tr r="B20" s="9"/>
        <tr r="A19" s="9"/>
        <tr r="B8" s="9"/>
        <tr r="A8" s="9"/>
        <tr r="A15" s="9"/>
        <tr r="B16" s="9"/>
        <tr r="C35" s="9"/>
        <tr r="B7" s="9"/>
        <tr r="C17" s="9"/>
        <tr r="C6" s="9"/>
        <tr r="C13" s="9"/>
        <tr r="C7" s="9"/>
        <tr r="A7" s="9"/>
        <tr r="B32" s="9"/>
        <tr r="A24" s="9"/>
        <tr r="A31" s="9"/>
        <tr r="A6" s="9"/>
        <tr r="C3" s="9"/>
        <tr r="B4" s="9"/>
        <tr r="A23" s="9"/>
        <tr r="A14" s="9"/>
        <tr r="B5" s="9"/>
        <tr r="A34" s="9"/>
        <tr r="A21" s="9"/>
        <tr r="B10" s="9"/>
        <tr r="A10" s="9"/>
        <tr r="B30" s="9"/>
        <tr r="A12" s="9"/>
        <tr r="A20" s="9"/>
        <tr r="A30" s="9"/>
        <tr r="B36" s="9"/>
        <tr r="A4" s="9"/>
        <tr r="B11" s="9"/>
        <tr r="B37" s="9"/>
        <tr r="B28" s="9"/>
        <tr r="A28" s="9"/>
        <tr r="B9" s="9"/>
        <tr r="B25" s="9"/>
        <tr r="B3" s="9"/>
        <tr r="A5" s="9"/>
        <tr r="A37" s="9"/>
        <tr r="A16" s="9"/>
        <tr r="A35" s="9"/>
        <tr r="A9" s="9"/>
        <tr r="A26" s="9"/>
        <tr r="A11" s="9"/>
        <tr r="A32" s="9"/>
        <tr r="A25" s="9"/>
        <tr r="A36" s="9"/>
        <tr r="A13" s="9"/>
        <tr r="A17" s="9"/>
        <tr r="A27" s="9"/>
        <tr r="A29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32" Type="http://schemas.openxmlformats.org/officeDocument/2006/relationships/volatileDependencies" Target="volatileDependencies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[5.xlsx]銷售分析!樞紐分析表1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銷售分析!$B$3</c:f>
              <c:strCache>
                <c:ptCount val="1"/>
                <c:pt idx="0">
                  <c:v>以下資料的總和: 上個月銷售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銷售分析!$A$4:$A$44</c:f>
              <c:multiLvlStrCache>
                <c:ptCount val="30"/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2014</c:v>
                  </c:pt>
                  <c:pt idx="4">
                    <c:v>2015</c:v>
                  </c:pt>
                  <c:pt idx="5">
                    <c:v>2016</c:v>
                  </c:pt>
                  <c:pt idx="6">
                    <c:v>2014</c:v>
                  </c:pt>
                  <c:pt idx="7">
                    <c:v>2015</c:v>
                  </c:pt>
                  <c:pt idx="8">
                    <c:v>2016</c:v>
                  </c:pt>
                  <c:pt idx="9">
                    <c:v>2014</c:v>
                  </c:pt>
                  <c:pt idx="10">
                    <c:v>2015</c:v>
                  </c:pt>
                  <c:pt idx="11">
                    <c:v>2016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2014</c:v>
                  </c:pt>
                  <c:pt idx="16">
                    <c:v>2015</c:v>
                  </c:pt>
                  <c:pt idx="17">
                    <c:v>2016</c:v>
                  </c:pt>
                  <c:pt idx="18">
                    <c:v>2014</c:v>
                  </c:pt>
                  <c:pt idx="19">
                    <c:v>2015</c:v>
                  </c:pt>
                  <c:pt idx="20">
                    <c:v>2016</c:v>
                  </c:pt>
                  <c:pt idx="21">
                    <c:v>2014</c:v>
                  </c:pt>
                  <c:pt idx="22">
                    <c:v>2015</c:v>
                  </c:pt>
                  <c:pt idx="23">
                    <c:v>2016</c:v>
                  </c:pt>
                  <c:pt idx="24">
                    <c:v>2014</c:v>
                  </c:pt>
                  <c:pt idx="25">
                    <c:v>2015</c:v>
                  </c:pt>
                  <c:pt idx="26">
                    <c:v>2016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2016</c:v>
                  </c:pt>
                </c:lvl>
                <c:lvl>
                  <c:pt idx="0">
                    <c:v>小徑車</c:v>
                  </c:pt>
                  <c:pt idx="3">
                    <c:v>公路車</c:v>
                  </c:pt>
                  <c:pt idx="6">
                    <c:v>公路越野車</c:v>
                  </c:pt>
                  <c:pt idx="9">
                    <c:v>旅行自行車</c:v>
                  </c:pt>
                  <c:pt idx="12">
                    <c:v>淑女車</c:v>
                  </c:pt>
                  <c:pt idx="15">
                    <c:v>單速車</c:v>
                  </c:pt>
                  <c:pt idx="18">
                    <c:v>登山車</c:v>
                  </c:pt>
                  <c:pt idx="21">
                    <c:v>極限單車</c:v>
                  </c:pt>
                  <c:pt idx="24">
                    <c:v>摺疊車</c:v>
                  </c:pt>
                  <c:pt idx="27">
                    <c:v>鐵人三項車</c:v>
                  </c:pt>
                </c:lvl>
              </c:multiLvlStrCache>
            </c:multiLvlStrRef>
          </c:cat>
          <c:val>
            <c:numRef>
              <c:f>銷售分析!$B$4:$B$44</c:f>
              <c:numCache>
                <c:formatCode>General</c:formatCode>
                <c:ptCount val="30"/>
                <c:pt idx="0">
                  <c:v>645</c:v>
                </c:pt>
                <c:pt idx="1">
                  <c:v>432</c:v>
                </c:pt>
                <c:pt idx="2">
                  <c:v>157</c:v>
                </c:pt>
                <c:pt idx="3">
                  <c:v>292</c:v>
                </c:pt>
                <c:pt idx="4">
                  <c:v>268</c:v>
                </c:pt>
                <c:pt idx="5">
                  <c:v>843</c:v>
                </c:pt>
                <c:pt idx="6">
                  <c:v>146</c:v>
                </c:pt>
                <c:pt idx="7">
                  <c:v>251</c:v>
                </c:pt>
                <c:pt idx="8">
                  <c:v>325</c:v>
                </c:pt>
                <c:pt idx="9">
                  <c:v>633</c:v>
                </c:pt>
                <c:pt idx="10">
                  <c:v>511</c:v>
                </c:pt>
                <c:pt idx="11">
                  <c:v>393</c:v>
                </c:pt>
                <c:pt idx="12">
                  <c:v>300</c:v>
                </c:pt>
                <c:pt idx="13">
                  <c:v>646</c:v>
                </c:pt>
                <c:pt idx="14">
                  <c:v>495</c:v>
                </c:pt>
                <c:pt idx="15">
                  <c:v>346</c:v>
                </c:pt>
                <c:pt idx="16">
                  <c:v>335</c:v>
                </c:pt>
                <c:pt idx="17">
                  <c:v>646</c:v>
                </c:pt>
                <c:pt idx="18">
                  <c:v>305</c:v>
                </c:pt>
                <c:pt idx="19">
                  <c:v>248</c:v>
                </c:pt>
                <c:pt idx="20">
                  <c:v>136</c:v>
                </c:pt>
                <c:pt idx="21">
                  <c:v>131</c:v>
                </c:pt>
                <c:pt idx="22">
                  <c:v>568</c:v>
                </c:pt>
                <c:pt idx="23">
                  <c:v>121</c:v>
                </c:pt>
                <c:pt idx="24">
                  <c:v>339</c:v>
                </c:pt>
                <c:pt idx="25">
                  <c:v>664</c:v>
                </c:pt>
                <c:pt idx="26">
                  <c:v>161</c:v>
                </c:pt>
                <c:pt idx="27">
                  <c:v>127</c:v>
                </c:pt>
                <c:pt idx="28">
                  <c:v>21</c:v>
                </c:pt>
                <c:pt idx="29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6-47A5-B895-0108F676B1C0}"/>
            </c:ext>
          </c:extLst>
        </c:ser>
        <c:ser>
          <c:idx val="1"/>
          <c:order val="1"/>
          <c:tx>
            <c:strRef>
              <c:f>銷售分析!$C$3</c:f>
              <c:strCache>
                <c:ptCount val="1"/>
                <c:pt idx="0">
                  <c:v>以下資料的總和: 本月銷售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銷售分析!$A$4:$A$44</c:f>
              <c:multiLvlStrCache>
                <c:ptCount val="30"/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2014</c:v>
                  </c:pt>
                  <c:pt idx="4">
                    <c:v>2015</c:v>
                  </c:pt>
                  <c:pt idx="5">
                    <c:v>2016</c:v>
                  </c:pt>
                  <c:pt idx="6">
                    <c:v>2014</c:v>
                  </c:pt>
                  <c:pt idx="7">
                    <c:v>2015</c:v>
                  </c:pt>
                  <c:pt idx="8">
                    <c:v>2016</c:v>
                  </c:pt>
                  <c:pt idx="9">
                    <c:v>2014</c:v>
                  </c:pt>
                  <c:pt idx="10">
                    <c:v>2015</c:v>
                  </c:pt>
                  <c:pt idx="11">
                    <c:v>2016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2014</c:v>
                  </c:pt>
                  <c:pt idx="16">
                    <c:v>2015</c:v>
                  </c:pt>
                  <c:pt idx="17">
                    <c:v>2016</c:v>
                  </c:pt>
                  <c:pt idx="18">
                    <c:v>2014</c:v>
                  </c:pt>
                  <c:pt idx="19">
                    <c:v>2015</c:v>
                  </c:pt>
                  <c:pt idx="20">
                    <c:v>2016</c:v>
                  </c:pt>
                  <c:pt idx="21">
                    <c:v>2014</c:v>
                  </c:pt>
                  <c:pt idx="22">
                    <c:v>2015</c:v>
                  </c:pt>
                  <c:pt idx="23">
                    <c:v>2016</c:v>
                  </c:pt>
                  <c:pt idx="24">
                    <c:v>2014</c:v>
                  </c:pt>
                  <c:pt idx="25">
                    <c:v>2015</c:v>
                  </c:pt>
                  <c:pt idx="26">
                    <c:v>2016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2016</c:v>
                  </c:pt>
                </c:lvl>
                <c:lvl>
                  <c:pt idx="0">
                    <c:v>小徑車</c:v>
                  </c:pt>
                  <c:pt idx="3">
                    <c:v>公路車</c:v>
                  </c:pt>
                  <c:pt idx="6">
                    <c:v>公路越野車</c:v>
                  </c:pt>
                  <c:pt idx="9">
                    <c:v>旅行自行車</c:v>
                  </c:pt>
                  <c:pt idx="12">
                    <c:v>淑女車</c:v>
                  </c:pt>
                  <c:pt idx="15">
                    <c:v>單速車</c:v>
                  </c:pt>
                  <c:pt idx="18">
                    <c:v>登山車</c:v>
                  </c:pt>
                  <c:pt idx="21">
                    <c:v>極限單車</c:v>
                  </c:pt>
                  <c:pt idx="24">
                    <c:v>摺疊車</c:v>
                  </c:pt>
                  <c:pt idx="27">
                    <c:v>鐵人三項車</c:v>
                  </c:pt>
                </c:lvl>
              </c:multiLvlStrCache>
            </c:multiLvlStrRef>
          </c:cat>
          <c:val>
            <c:numRef>
              <c:f>銷售分析!$C$4:$C$44</c:f>
              <c:numCache>
                <c:formatCode>General</c:formatCode>
                <c:ptCount val="30"/>
                <c:pt idx="0">
                  <c:v>324</c:v>
                </c:pt>
                <c:pt idx="1">
                  <c:v>297</c:v>
                </c:pt>
                <c:pt idx="2">
                  <c:v>757</c:v>
                </c:pt>
                <c:pt idx="3">
                  <c:v>629</c:v>
                </c:pt>
                <c:pt idx="4">
                  <c:v>145</c:v>
                </c:pt>
                <c:pt idx="5">
                  <c:v>837</c:v>
                </c:pt>
                <c:pt idx="6">
                  <c:v>851</c:v>
                </c:pt>
                <c:pt idx="7">
                  <c:v>194</c:v>
                </c:pt>
                <c:pt idx="8">
                  <c:v>271</c:v>
                </c:pt>
                <c:pt idx="9">
                  <c:v>447</c:v>
                </c:pt>
                <c:pt idx="10">
                  <c:v>136</c:v>
                </c:pt>
                <c:pt idx="11">
                  <c:v>363</c:v>
                </c:pt>
                <c:pt idx="12">
                  <c:v>115</c:v>
                </c:pt>
                <c:pt idx="13">
                  <c:v>862</c:v>
                </c:pt>
                <c:pt idx="14">
                  <c:v>661</c:v>
                </c:pt>
                <c:pt idx="15">
                  <c:v>368</c:v>
                </c:pt>
                <c:pt idx="16">
                  <c:v>478</c:v>
                </c:pt>
                <c:pt idx="17">
                  <c:v>228</c:v>
                </c:pt>
                <c:pt idx="18">
                  <c:v>136</c:v>
                </c:pt>
                <c:pt idx="19">
                  <c:v>106</c:v>
                </c:pt>
                <c:pt idx="20">
                  <c:v>358</c:v>
                </c:pt>
                <c:pt idx="21">
                  <c:v>237</c:v>
                </c:pt>
                <c:pt idx="22">
                  <c:v>885</c:v>
                </c:pt>
                <c:pt idx="23">
                  <c:v>557</c:v>
                </c:pt>
                <c:pt idx="24">
                  <c:v>146</c:v>
                </c:pt>
                <c:pt idx="25">
                  <c:v>728</c:v>
                </c:pt>
                <c:pt idx="26">
                  <c:v>769</c:v>
                </c:pt>
                <c:pt idx="27">
                  <c:v>107</c:v>
                </c:pt>
                <c:pt idx="28">
                  <c:v>198</c:v>
                </c:pt>
                <c:pt idx="29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C6-47A5-B895-0108F676B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446640"/>
        <c:axId val="531151184"/>
      </c:barChart>
      <c:catAx>
        <c:axId val="52944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1151184"/>
        <c:crosses val="autoZero"/>
        <c:auto val="1"/>
        <c:lblAlgn val="ctr"/>
        <c:lblOffset val="100"/>
        <c:noMultiLvlLbl val="0"/>
      </c:catAx>
      <c:valAx>
        <c:axId val="53115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44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94276</xdr:rowOff>
    </xdr:from>
    <xdr:to>
      <xdr:col>0</xdr:col>
      <xdr:colOff>1101188</xdr:colOff>
      <xdr:row>5</xdr:row>
      <xdr:rowOff>152400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27417F1D-1F19-4273-99ED-6BE1A3A0F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61001"/>
          <a:ext cx="1024988" cy="658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195261</xdr:colOff>
      <xdr:row>11</xdr:row>
      <xdr:rowOff>157162</xdr:rowOff>
    </xdr:from>
    <xdr:to>
      <xdr:col>14</xdr:col>
      <xdr:colOff>581024</xdr:colOff>
      <xdr:row>25</xdr:row>
      <xdr:rowOff>100012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43D4FCD-8E1D-45CB-9F77-C9F24AB41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saveData="0" refreshedBy="王仲麒" refreshedDate="42845.764889814818" backgroundQuery="1" createdVersion="3" refreshedVersion="6" minRefreshableVersion="3" recordCount="0" tupleCache="1" supportSubquery="1" supportAdvancedDrill="1" xr:uid="{00000000-000A-0000-FFFF-FFFF10000000}">
  <cacheSource type="external" connectionId="2"/>
  <cacheFields count="3">
    <cacheField name="[表格1].[年份].[年份]" caption="年份" numFmtId="0" hierarchy="3" level="1">
      <sharedItems count="3">
        <s v="[表格1].[年份].&amp;[2015]" c="2015"/>
        <s v="[表格1].[年份].&amp;[2016]" c="2016"/>
        <s v="[表格1].[年份].&amp;[2014]" c="2014"/>
      </sharedItems>
    </cacheField>
    <cacheField name="[Measures].[MeasuresLevel]" caption="MeasuresLevel" numFmtId="0">
      <sharedItems count="2">
        <s v="[Measures].[以下資料的總和: 年度銷售]" c="以下資料的總和: 年度銷售"/>
        <s v="[Measures].[以下資料的總和: 庫存]" c="以下資料的總和: 庫存"/>
      </sharedItems>
    </cacheField>
    <cacheField name="[表格1].[車款].[車款]" caption="車款" numFmtId="0" hierarchy="1" level="1">
      <sharedItems count="10">
        <s v="[表格1].[車款].&amp;[鐵人三項車]" c="鐵人三項車"/>
        <s v="[表格1].[車款].&amp;[淑女車]" c="淑女車"/>
        <s v="[表格1].[車款].&amp;[公路車]" c="公路車"/>
        <s v="[表格1].[車款].&amp;[極限單車]" c="極限單車"/>
        <s v="[表格1].[車款].&amp;[公路越野車]" c="公路越野車"/>
        <s v="[表格1].[車款].&amp;[單速車]" c="單速車"/>
        <s v="[表格1].[車款].&amp;[摺疊車]" c="摺疊車"/>
        <s v="[表格1].[車款].&amp;[小徑車]" c="小徑車"/>
        <s v="[表格1].[車款].&amp;[旅行自行車]" c="旅行自行車"/>
        <s v="[表格1].[車款].&amp;[登山車]" c="登山車"/>
      </sharedItems>
    </cacheField>
  </cacheFields>
  <cacheHierarchies count="16">
    <cacheHierarchy uniqueName="[Measures]" caption="Measures" attribute="1" keyAttribute="1" defaultMemberUniqueName="[Measures].[__未定義任何量值]" dimensionUniqueName="[Measures]" displayFolder="" measures="1" count="1" memberValueDatatype="130" unbalanced="0">
      <fieldsUsage count="1">
        <fieldUsage x="1"/>
      </fieldsUsage>
    </cacheHierarchy>
    <cacheHierarchy uniqueName="[表格1].[車款]" caption="車款" attribute="1" defaultMemberUniqueName="[表格1].[車款].[All]" allUniqueName="[表格1].[車款].[All]" dimensionUniqueName="[表格1]" displayFolder="" count="2" memberValueDatatype="130" unbalanced="0">
      <fieldsUsage count="2">
        <fieldUsage x="-1"/>
        <fieldUsage x="2"/>
      </fieldsUsage>
    </cacheHierarchy>
    <cacheHierarchy uniqueName="[表格1].[車款英文]" caption="車款英文" attribute="1" defaultMemberUniqueName="[表格1].[車款英文].[All]" allUniqueName="[表格1].[車款英文].[All]" dimensionUniqueName="[表格1]" displayFolder="" count="2" memberValueDatatype="130" unbalanced="0"/>
    <cacheHierarchy uniqueName="[表格1].[年份]" caption="年份" attribute="1" defaultMemberUniqueName="[表格1].[年份].[All]" allUniqueName="[表格1].[年份].[All]" allCaption="All" dimensionUniqueName="[表格1]" displayFolder="" count="2" memberValueDatatype="20" unbalanced="0">
      <fieldsUsage count="2">
        <fieldUsage x="-1"/>
        <fieldUsage x="0"/>
      </fieldsUsage>
    </cacheHierarchy>
    <cacheHierarchy uniqueName="[表格1].[經銷價]" caption="經銷價" attribute="1" defaultMemberUniqueName="[表格1].[經銷價].[All]" allUniqueName="[表格1].[經銷價].[All]" dimensionUniqueName="[表格1]" displayFolder="" count="2" memberValueDatatype="20" unbalanced="0"/>
    <cacheHierarchy uniqueName="[表格1].[庫存]" caption="庫存" attribute="1" defaultMemberUniqueName="[表格1].[庫存].[All]" allUniqueName="[表格1].[庫存].[All]" dimensionUniqueName="[表格1]" displayFolder="" count="2" memberValueDatatype="20" unbalanced="0"/>
    <cacheHierarchy uniqueName="[表格1].[上個月銷售]" caption="上個月銷售" attribute="1" defaultMemberUniqueName="[表格1].[上個月銷售].[All]" allUniqueName="[表格1].[上個月銷售].[All]" dimensionUniqueName="[表格1]" displayFolder="" count="2" memberValueDatatype="20" unbalanced="0"/>
    <cacheHierarchy uniqueName="[表格1].[本月銷售]" caption="本月銷售" attribute="1" defaultMemberUniqueName="[表格1].[本月銷售].[All]" allUniqueName="[表格1].[本月銷售].[All]" dimensionUniqueName="[表格1]" displayFolder="" count="2" memberValueDatatype="20" unbalanced="0"/>
    <cacheHierarchy uniqueName="[表格1].[年度銷售]" caption="年度銷售" attribute="1" defaultMemberUniqueName="[表格1].[年度銷售].[All]" allUniqueName="[表格1].[年度銷售].[All]" dimensionUniqueName="[表格1]" displayFolder="" count="2" memberValueDatatype="20" unbalanced="0"/>
    <cacheHierarchy uniqueName="[表格1].[提供優惠]" caption="提供優惠" attribute="1" defaultMemberUniqueName="[表格1].[提供優惠].[All]" allUniqueName="[表格1].[提供優惠].[All]" dimensionUniqueName="[表格1]" displayFolder="" count="2" memberValueDatatype="130" unbalanced="0"/>
    <cacheHierarchy uniqueName="[Measures].[__XL_Count 表格1]" caption="__XL_Count 表格1" measure="1" displayFolder="" measureGroup="表格1" count="0" hidden="1"/>
    <cacheHierarchy uniqueName="[Measures].[__未定義任何量值]" caption="__未定義任何量值" measure="1" displayFolder="" count="0" hidden="1"/>
    <cacheHierarchy uniqueName="[Measures].[以下資料的總和: 年度銷售]" caption="以下資料的總和: 年度銷售" measure="1" displayFolder="" measureGroup="表格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以下資料的總和: 庫存]" caption="以下資料的總和: 庫存" measure="1" displayFolder="" measureGroup="表格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資料的總和: 上個月銷售]" caption="以下資料的總和: 上個月銷售" measure="1" displayFolder="" measureGroup="表格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以下資料的總和: 本月銷售]" caption="以下資料的總和: 本月銷售" measure="1" displayFolder="" measureGroup="表格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tupleCache>
    <entries count="68">
      <n v="125">
        <tpls c="3">
          <tpl fld="1" item="1"/>
          <tpl fld="2" item="0"/>
          <tpl fld="0" item="0"/>
        </tpls>
      </n>
      <n v="234">
        <tpls c="3">
          <tpl fld="1" item="1"/>
          <tpl fld="2" item="1"/>
          <tpl fld="0" item="2"/>
        </tpls>
      </n>
      <n v="250">
        <tpls c="3">
          <tpl fld="1" item="1"/>
          <tpl fld="2" item="3"/>
          <tpl fld="0" item="2"/>
        </tpls>
      </n>
      <n v="14287">
        <tpls c="2">
          <tpl fld="1" item="1"/>
          <tpl hier="3" item="4294967295"/>
        </tpls>
      </n>
      <n v="587">
        <tpls c="3">
          <tpl fld="1" item="1"/>
          <tpl fld="2" item="5"/>
          <tpl fld="0" item="0"/>
        </tpls>
      </n>
      <n v="708">
        <tpls c="3">
          <tpl fld="1" item="1"/>
          <tpl fld="2" item="7"/>
          <tpl fld="0" item="2"/>
        </tpls>
      </n>
      <n v="483">
        <tpls c="3">
          <tpl fld="1" item="1"/>
          <tpl fld="2" item="6"/>
          <tpl fld="0" item="0"/>
        </tpls>
      </n>
      <n v="802">
        <tpls c="3">
          <tpl fld="1" item="1"/>
          <tpl fld="2" item="6"/>
          <tpl fld="0" item="1"/>
        </tpls>
      </n>
      <n v="688">
        <tpls c="3">
          <tpl fld="1" item="1"/>
          <tpl fld="2" item="7"/>
          <tpl fld="0" item="1"/>
        </tpls>
      </n>
      <n v="848">
        <tpls c="3">
          <tpl fld="1" item="1"/>
          <tpl fld="2" item="9"/>
          <tpl fld="0" item="2"/>
        </tpls>
      </n>
      <n v="221">
        <tpls c="3">
          <tpl fld="1" item="1"/>
          <tpl fld="2" item="8"/>
          <tpl fld="0" item="1"/>
        </tpls>
      </n>
      <n v="104">
        <tpls c="3">
          <tpl fld="1" item="1"/>
          <tpl fld="2" item="0"/>
          <tpl fld="0" item="2"/>
        </tpls>
      </n>
      <n v="654">
        <tpls c="3">
          <tpl fld="1" item="1"/>
          <tpl fld="2" item="5"/>
          <tpl fld="0" item="1"/>
        </tpls>
      </n>
      <n v="187">
        <tpls c="3">
          <tpl fld="1" item="1"/>
          <tpl fld="2" item="8"/>
          <tpl fld="0" item="0"/>
        </tpls>
      </n>
      <n v="256">
        <tpls c="3">
          <tpl fld="1" item="1"/>
          <tpl fld="2" item="9"/>
          <tpl fld="0" item="1"/>
        </tpls>
      </n>
      <n v="649">
        <tpls c="3">
          <tpl fld="1" item="1"/>
          <tpl fld="2" item="2"/>
          <tpl fld="0" item="0"/>
        </tpls>
      </n>
      <n v="130">
        <tpls c="3">
          <tpl fld="1" item="1"/>
          <tpl fld="2" item="1"/>
          <tpl fld="0" item="0"/>
        </tpls>
      </n>
      <n v="703">
        <tpls c="3">
          <tpl fld="1" item="1"/>
          <tpl fld="2" item="4"/>
          <tpl fld="0" item="0"/>
        </tpls>
      </n>
      <n v="491">
        <tpls c="3">
          <tpl fld="1" item="1"/>
          <tpl fld="2" item="6"/>
          <tpl fld="0" item="2"/>
        </tpls>
      </n>
      <n v="603">
        <tpls c="3">
          <tpl fld="1" item="1"/>
          <tpl fld="2" item="4"/>
          <tpl fld="0" item="1"/>
        </tpls>
      </n>
      <n v="135">
        <tpls c="3">
          <tpl fld="1" item="1"/>
          <tpl fld="2" item="1"/>
          <tpl fld="0" item="1"/>
        </tpls>
      </n>
      <n v="14133">
        <tpls c="3">
          <tpl fld="1" item="0"/>
          <tpl fld="2" item="4"/>
          <tpl fld="0" item="0"/>
        </tpls>
      </n>
      <n v="13085">
        <tpls c="3">
          <tpl fld="1" item="0"/>
          <tpl fld="2" item="3"/>
          <tpl fld="0" item="1"/>
        </tpls>
      </n>
      <n v="65560">
        <tpls c="2">
          <tpl fld="1" item="0"/>
          <tpl fld="0" item="2"/>
        </tpls>
      </n>
      <n v="7940">
        <tpls c="3">
          <tpl fld="1" item="0"/>
          <tpl fld="2" item="6"/>
          <tpl fld="0" item="2"/>
        </tpls>
      </n>
      <n v="682">
        <tpls c="3">
          <tpl fld="1" item="1"/>
          <tpl fld="2" item="3"/>
          <tpl fld="0" item="0"/>
        </tpls>
      </n>
      <n v="6030">
        <tpls c="3">
          <tpl fld="1" item="0"/>
          <tpl fld="2" item="4"/>
          <tpl fld="0" item="1"/>
        </tpls>
      </n>
      <n v="6779">
        <tpls c="3">
          <tpl fld="1" item="0"/>
          <tpl fld="2" item="6"/>
          <tpl fld="0" item="0"/>
        </tpls>
      </n>
      <n v="4558">
        <tpls c="2">
          <tpl fld="1" item="1"/>
          <tpl fld="0" item="0"/>
        </tpls>
      </n>
      <n v="1265">
        <tpls c="3">
          <tpl fld="1" item="0"/>
          <tpl fld="2" item="0"/>
          <tpl fld="0" item="2"/>
        </tpls>
      </n>
      <n v="740">
        <tpls c="3">
          <tpl fld="1" item="1"/>
          <tpl fld="2" item="4"/>
          <tpl fld="0" item="2"/>
        </tpls>
      </n>
      <n v="7772">
        <tpls c="3">
          <tpl fld="1" item="0"/>
          <tpl fld="2" item="8"/>
          <tpl fld="0" item="2"/>
        </tpls>
      </n>
      <n v="1906">
        <tpls c="3">
          <tpl fld="1" item="0"/>
          <tpl fld="2" item="0"/>
          <tpl fld="0" item="1"/>
        </tpls>
      </n>
      <n v="118">
        <tpls c="3">
          <tpl fld="1" item="1"/>
          <tpl fld="2" item="0"/>
          <tpl fld="0" item="1"/>
        </tpls>
      </n>
      <n v="4876">
        <tpls c="3">
          <tpl fld="1" item="0"/>
          <tpl fld="2" item="5"/>
          <tpl fld="0" item="2"/>
        </tpls>
      </n>
      <n v="2392">
        <tpls c="3">
          <tpl fld="1" item="0"/>
          <tpl fld="2" item="7"/>
          <tpl fld="0" item="0"/>
        </tpls>
      </n>
      <n v="15763">
        <tpls c="3">
          <tpl fld="1" item="0"/>
          <tpl fld="2" item="2"/>
          <tpl fld="0" item="2"/>
        </tpls>
      </n>
      <n v="627">
        <tpls c="3">
          <tpl fld="1" item="1"/>
          <tpl fld="2" item="2"/>
          <tpl fld="0" item="2"/>
        </tpls>
      </n>
      <n v="5732">
        <tpls c="2">
          <tpl fld="1" item="1"/>
          <tpl fld="0" item="2"/>
        </tpls>
      </n>
      <n v="153">
        <tpls c="3">
          <tpl fld="1" item="1"/>
          <tpl fld="2" item="3"/>
          <tpl fld="0" item="1"/>
        </tpls>
      </n>
      <n v="367">
        <tpls c="3">
          <tpl fld="1" item="1"/>
          <tpl fld="2" item="2"/>
          <tpl fld="0" item="1"/>
        </tpls>
      </n>
      <n v="873">
        <tpls c="3">
          <tpl fld="1" item="1"/>
          <tpl fld="2" item="5"/>
          <tpl fld="0" item="2"/>
        </tpls>
      </n>
      <n v="594">
        <tpls c="3">
          <tpl fld="1" item="1"/>
          <tpl fld="2" item="9"/>
          <tpl fld="0" item="0"/>
        </tpls>
      </n>
      <n v="3997">
        <tpls c="2">
          <tpl fld="1" item="1"/>
          <tpl fld="0" item="1"/>
        </tpls>
      </n>
      <n v="418">
        <tpls c="3">
          <tpl fld="1" item="1"/>
          <tpl fld="2" item="7"/>
          <tpl fld="0" item="0"/>
        </tpls>
      </n>
      <n v="857">
        <tpls c="3">
          <tpl fld="1" item="1"/>
          <tpl fld="2" item="8"/>
          <tpl fld="0" item="2"/>
        </tpls>
      </n>
      <n v="1217">
        <tpls c="3">
          <tpl fld="1" item="0"/>
          <tpl fld="2" item="0"/>
          <tpl fld="0" item="0"/>
        </tpls>
      </n>
      <n v="7752">
        <tpls c="3">
          <tpl fld="1" item="0"/>
          <tpl fld="2" item="1"/>
          <tpl fld="0" item="2"/>
        </tpls>
      </n>
      <n v="2750">
        <tpls c="3">
          <tpl fld="1" item="0"/>
          <tpl fld="2" item="5"/>
          <tpl fld="0" item="1"/>
        </tpls>
      </n>
      <n v="4363">
        <tpls c="3">
          <tpl fld="1" item="0"/>
          <tpl fld="2" item="9"/>
          <tpl fld="0" item="0"/>
        </tpls>
      </n>
      <n v="4570">
        <tpls c="3">
          <tpl fld="1" item="0"/>
          <tpl fld="2" item="3"/>
          <tpl fld="0" item="2"/>
        </tpls>
      </n>
      <n v="8265">
        <tpls c="3">
          <tpl fld="1" item="0"/>
          <tpl fld="2" item="8"/>
          <tpl fld="0" item="1"/>
        </tpls>
      </n>
      <n v="6941">
        <tpls c="3">
          <tpl fld="1" item="0"/>
          <tpl fld="2" item="9"/>
          <tpl fld="0" item="2"/>
        </tpls>
      </n>
      <n v="6857">
        <tpls c="3">
          <tpl fld="1" item="0"/>
          <tpl fld="2" item="8"/>
          <tpl fld="0" item="0"/>
        </tpls>
      </n>
      <n v="5710">
        <tpls c="3">
          <tpl fld="1" item="0"/>
          <tpl fld="2" item="7"/>
          <tpl fld="0" item="1"/>
        </tpls>
      </n>
      <n v="12185">
        <tpls c="3">
          <tpl fld="1" item="0"/>
          <tpl fld="2" item="6"/>
          <tpl fld="0" item="1"/>
        </tpls>
      </n>
      <n v="4162">
        <tpls c="3">
          <tpl fld="1" item="0"/>
          <tpl fld="2" item="4"/>
          <tpl fld="0" item="2"/>
        </tpls>
      </n>
      <n v="5363">
        <tpls c="3">
          <tpl fld="1" item="0"/>
          <tpl fld="2" item="3"/>
          <tpl fld="0" item="0"/>
        </tpls>
      </n>
      <n v="6984">
        <tpls c="3">
          <tpl fld="1" item="0"/>
          <tpl fld="2" item="1"/>
          <tpl fld="0" item="0"/>
        </tpls>
      </n>
      <n v="75770">
        <tpls c="2">
          <tpl fld="1" item="0"/>
          <tpl fld="0" item="1"/>
        </tpls>
      </n>
      <n v="3145">
        <tpls c="3">
          <tpl fld="1" item="0"/>
          <tpl fld="2" item="2"/>
          <tpl fld="0" item="0"/>
        </tpls>
      </n>
      <n v="9383">
        <tpls c="3">
          <tpl fld="1" item="0"/>
          <tpl fld="2" item="9"/>
          <tpl fld="0" item="1"/>
        </tpls>
      </n>
      <n v="197559">
        <tpls c="2">
          <tpl fld="1" item="0"/>
          <tpl hier="3" item="4294967295"/>
        </tpls>
      </n>
      <n v="4519">
        <tpls c="3">
          <tpl fld="1" item="0"/>
          <tpl fld="2" item="7"/>
          <tpl fld="0" item="2"/>
        </tpls>
      </n>
      <n v="9803">
        <tpls c="3">
          <tpl fld="1" item="0"/>
          <tpl fld="2" item="2"/>
          <tpl fld="0" item="1"/>
        </tpls>
      </n>
      <n v="4996">
        <tpls c="3">
          <tpl fld="1" item="0"/>
          <tpl fld="2" item="5"/>
          <tpl fld="0" item="0"/>
        </tpls>
      </n>
      <n v="56229">
        <tpls c="2">
          <tpl fld="1" item="0"/>
          <tpl fld="0" item="0"/>
        </tpls>
      </n>
      <n v="6653">
        <tpls c="3">
          <tpl fld="1" item="0"/>
          <tpl fld="2" item="1"/>
          <tpl fld="0" item="1"/>
        </tpls>
      </n>
    </entries>
    <sets count="13">
      <set maxRank="1" setDefinition="{[表格1].[Year].&amp;[2014], [表格1].[Year].&amp;[2016]}" queryFailed="1"/>
      <set maxRank="1" setDefinition="{[表格1].[Year].&amp;[2014],[表格1].[Model]}" queryFailed="1"/>
      <set maxRank="1" setDefinition="{[表格1].[Model].children, [表格1].[Year].&amp;[2015]}" queryFailed="1"/>
      <set maxRank="1" setDefinition="[表格1].[Hierarchy].[TP].Children,&quot;Dataset" queryFailed="1"/>
      <set maxRank="1" setDefinition="[表格1].[Year].&amp;[2014]" queryFailed="1"/>
      <set maxRank="1" setDefinition="{[表格1].[Year].&amp;[2014],[表格1].[Model].children}" queryFailed="1"/>
      <set count="1" maxRank="1" setDefinition="{[表格1].[年份].&amp;[2015]}">
        <tpls c="1">
          <tpl fld="0" item="0"/>
        </tpls>
      </set>
      <set maxRank="1" setDefinition="FILTER([表格1].[Model].[All],[表格1].[Year]='2014')" queryFailed="1"/>
      <set maxRank="1" setDefinition="[表格1].[Model].children" queryFailed="1"/>
      <set maxRank="1" setDefinition="{[表格1].[Year].&amp;[2014].children,[表格1].[Model].children}" queryFailed="1"/>
      <set maxRank="1" setDefinition="{[表格1].[Year].&amp;[2014], [表格1].[Year].&amp;[2015]}" queryFailed="1"/>
      <set count="10" maxRank="1" setDefinition="{([表格1].[年份].[2015],[表格1].[車款].children)}">
        <tpls c="2">
          <tpl fld="0" item="0"/>
          <tpl fld="2" item="7"/>
        </tpls>
      </set>
      <set count="10" maxRank="1" setDefinition="{([表格1].[年份].[2015],[表格1].[車款].children)}" sortType="descending">
        <tpls c="2">
          <tpl fld="0" item="0"/>
          <tpl fld="2" item="4"/>
        </tpls>
        <sortByTuple c="1">
          <tpl fld="1" item="0"/>
        </sortByTuple>
      </set>
    </sets>
    <queryCache count="31">
      <query mdx="[Measures].[以下資料的總和: 年度銷售]">
        <tpls c="1">
          <tpl fld="1" item="0"/>
        </tpls>
      </query>
      <query mdx="[表格1].[年份].&amp;[2016]">
        <tpls c="1">
          <tpl fld="0" item="1"/>
        </tpls>
      </query>
      <query mdx="[表格1].[年份].&amp;[2015]">
        <tpls c="1">
          <tpl fld="0" item="0"/>
        </tpls>
      </query>
      <query mdx="[表格1].[年份].&amp;[2014]">
        <tpls c="1">
          <tpl fld="0" item="2"/>
        </tpls>
      </query>
      <query mdx="[表格1].[車款].&amp;[鐵人三項車]">
        <tpls c="1">
          <tpl fld="2" item="0"/>
        </tpls>
      </query>
      <query mdx="[表格1].[車款].&amp;[淑女車]">
        <tpls c="1">
          <tpl fld="2" item="1"/>
        </tpls>
      </query>
      <query mdx="[Measures].[以下資料的總和: 庫存]">
        <tpls c="1">
          <tpl fld="1" item="1"/>
        </tpls>
      </query>
      <query mdx="[表格1].[車款].&amp;[公路車]">
        <tpls c="1">
          <tpl fld="2" item="2"/>
        </tpls>
      </query>
      <query mdx="[表格1].[車款].&amp;[極限單車]">
        <tpls c="1">
          <tpl fld="2" item="3"/>
        </tpls>
      </query>
      <query mdx="[Measures].[以下資料的總和: Annual Sales]"/>
      <query mdx="[表格1].[Year].&amp;[2016]"/>
      <query mdx="[表格1].[Model].&amp;[Odin]"/>
      <query mdx="[表格1].[Model].&amp;[Eel]"/>
      <query mdx="[表格1].[Model].&amp;[Shockware]"/>
      <query mdx="[表格1].[Year].&amp;[2014]"/>
      <query mdx="[表格1].[Model].&amp;[Breeze]"/>
      <query mdx="[表格1].[Year].&amp;[2015]"/>
      <query mdx="[表格1].[Model].&amp;[Lighting Bolt]"/>
      <query mdx="[表格1].[Model].&amp;[Future]"/>
      <query mdx="[表格1].[Year].[All]"/>
      <query mdx="[表格1].[Model].&amp;[Edison]"/>
      <query mdx="[表格1].[Model].&amp;[Orion]"/>
      <query mdx="[表格1].[車款].&amp;[公路越野車]">
        <tpls c="1">
          <tpl fld="2" item="4"/>
        </tpls>
      </query>
      <query mdx="[表格1].[車款].&amp;[單速車]">
        <tpls c="1">
          <tpl fld="2" item="5"/>
        </tpls>
      </query>
      <query mdx="[表格1].[車款].&amp;[摺疊車]">
        <tpls c="1">
          <tpl fld="2" item="6"/>
        </tpls>
      </query>
      <query mdx="[表格1].[年份].[All]">
        <tpls c="1">
          <tpl hier="3" item="4294967295"/>
        </tpls>
      </query>
      <query mdx="[表格1].[車款].&amp;[小徑車]">
        <tpls c="1">
          <tpl fld="2" item="7"/>
        </tpls>
      </query>
      <query mdx="[表格1].[車款].&amp;[旅行自行車]">
        <tpls c="1">
          <tpl fld="2" item="8"/>
        </tpls>
      </query>
      <query mdx="[表格1].[車款].&amp;[登山車]">
        <tpls c="1">
          <tpl fld="2" item="9"/>
        </tpls>
      </query>
      <query mdx="[表格1].[Model].[All]"/>
      <query mdx="[Measures].[以下資料的總和: In Stock]"/>
    </queryCache>
  </tupleCache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王仲麒" refreshedDate="42845.764890856481" backgroundQuery="1" createdVersion="6" refreshedVersion="6" minRefreshableVersion="3" recordCount="0" supportSubquery="1" supportAdvancedDrill="1" xr:uid="{00000000-000A-0000-FFFF-FFFF11000000}">
  <cacheSource type="external" connectionId="2"/>
  <cacheFields count="4">
    <cacheField name="[表格1].[車款].[車款]" caption="車款" numFmtId="0" level="1">
      <sharedItems count="10">
        <s v="小徑車"/>
        <s v="公路車"/>
        <s v="公路越野車"/>
        <s v="旅行自行車"/>
        <s v="淑女車"/>
        <s v="單速車"/>
        <s v="登山車"/>
        <s v="極限單車"/>
        <s v="摺疊車"/>
        <s v="鐵人三項車"/>
      </sharedItems>
    </cacheField>
    <cacheField name="[表格1].[年份].[年份]" caption="年份" numFmtId="0" hierarchy="2" level="1">
      <sharedItems containsSemiMixedTypes="0" containsString="0" containsNumber="1" containsInteger="1" minValue="2014" maxValue="2016" count="3">
        <n v="2014"/>
        <n v="2015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表格1].[年份].&amp;[2014]"/>
            <x15:cachedUniqueName index="1" name="[表格1].[年份].&amp;[2015]"/>
            <x15:cachedUniqueName index="2" name="[表格1].[年份].&amp;[2016]"/>
          </x15:cachedUniqueNames>
        </ext>
      </extLst>
    </cacheField>
    <cacheField name="[Measures].[以下資料的總和: 上個月銷售]" caption="以下資料的總和: 上個月銷售" numFmtId="0" hierarchy="13" level="32767"/>
    <cacheField name="[Measures].[以下資料的總和: 本月銷售]" caption="以下資料的總和: 本月銷售" numFmtId="0" hierarchy="14" level="32767"/>
  </cacheFields>
  <cacheHierarchies count="15">
    <cacheHierarchy uniqueName="[表格1].[車款]" caption="車款" attribute="1" defaultMemberUniqueName="[表格1].[車款].[All]" allUniqueName="[表格1].[車款].[All]" dimensionUniqueName="[表格1]" displayFolder="" count="2" memberValueDatatype="130" unbalanced="0">
      <fieldsUsage count="2">
        <fieldUsage x="-1"/>
        <fieldUsage x="0"/>
      </fieldsUsage>
    </cacheHierarchy>
    <cacheHierarchy uniqueName="[表格1].[車款英文]" caption="車款英文" attribute="1" defaultMemberUniqueName="[表格1].[車款英文].[All]" allUniqueName="[表格1].[車款英文].[All]" dimensionUniqueName="[表格1]" displayFolder="" count="0" memberValueDatatype="130" unbalanced="0"/>
    <cacheHierarchy uniqueName="[表格1].[年份]" caption="年份" attribute="1" defaultMemberUniqueName="[表格1].[年份].[All]" allUniqueName="[表格1].[年份].[All]" dimensionUniqueName="[表格1]" displayFolder="" count="2" memberValueDatatype="20" unbalanced="0">
      <fieldsUsage count="2">
        <fieldUsage x="-1"/>
        <fieldUsage x="1"/>
      </fieldsUsage>
    </cacheHierarchy>
    <cacheHierarchy uniqueName="[表格1].[經銷價]" caption="經銷價" attribute="1" defaultMemberUniqueName="[表格1].[經銷價].[All]" allUniqueName="[表格1].[經銷價].[All]" dimensionUniqueName="[表格1]" displayFolder="" count="0" memberValueDatatype="20" unbalanced="0"/>
    <cacheHierarchy uniqueName="[表格1].[庫存]" caption="庫存" attribute="1" defaultMemberUniqueName="[表格1].[庫存].[All]" allUniqueName="[表格1].[庫存].[All]" dimensionUniqueName="[表格1]" displayFolder="" count="0" memberValueDatatype="20" unbalanced="0"/>
    <cacheHierarchy uniqueName="[表格1].[上個月銷售]" caption="上個月銷售" attribute="1" defaultMemberUniqueName="[表格1].[上個月銷售].[All]" allUniqueName="[表格1].[上個月銷售].[All]" dimensionUniqueName="[表格1]" displayFolder="" count="0" memberValueDatatype="20" unbalanced="0"/>
    <cacheHierarchy uniqueName="[表格1].[本月銷售]" caption="本月銷售" attribute="1" defaultMemberUniqueName="[表格1].[本月銷售].[All]" allUniqueName="[表格1].[本月銷售].[All]" dimensionUniqueName="[表格1]" displayFolder="" count="0" memberValueDatatype="20" unbalanced="0"/>
    <cacheHierarchy uniqueName="[表格1].[年度銷售]" caption="年度銷售" attribute="1" defaultMemberUniqueName="[表格1].[年度銷售].[All]" allUniqueName="[表格1].[年度銷售].[All]" dimensionUniqueName="[表格1]" displayFolder="" count="0" memberValueDatatype="20" unbalanced="0"/>
    <cacheHierarchy uniqueName="[表格1].[提供優惠]" caption="提供優惠" attribute="1" defaultMemberUniqueName="[表格1].[提供優惠].[All]" allUniqueName="[表格1].[提供優惠].[All]" dimensionUniqueName="[表格1]" displayFolder="" count="0" memberValueDatatype="130" unbalanced="0"/>
    <cacheHierarchy uniqueName="[Measures].[__XL_Count 表格1]" caption="__XL_Count 表格1" measure="1" displayFolder="" measureGroup="表格1" count="0" hidden="1"/>
    <cacheHierarchy uniqueName="[Measures].[__未定義任何量值]" caption="__未定義任何量值" measure="1" displayFolder="" count="0" hidden="1"/>
    <cacheHierarchy uniqueName="[Measures].[以下資料的總和: 年度銷售]" caption="以下資料的總和: 年度銷售" measure="1" displayFolder="" measureGroup="表格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以下資料的總和: 庫存]" caption="以下資料的總和: 庫存" measure="1" displayFolder="" measureGroup="表格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以下資料的總和: 上個月銷售]" caption="以下資料的總和: 上個月銷售" measure="1" displayFolder="" measureGroup="表格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資料的總和: 本月銷售]" caption="以下資料的總和: 本月銷售" measure="1" displayFolder="" measureGroup="表格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表格1" uniqueName="[表格1]" caption="表格1"/>
  </dimensions>
  <measureGroups count="1">
    <measureGroup name="表格1" caption="表格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1" cacheId="1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 chartFormat="1">
  <location ref="A3:C44" firstHeaderRow="0" firstDataRow="1" firstDataCol="1"/>
  <pivotFields count="4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allDrilled="1" showAll="0" dataSourceSort="1" defaultAttributeDrillState="1">
      <items count="4">
        <item x="0"/>
        <item x="1"/>
        <item x="2"/>
        <item t="default"/>
      </items>
    </pivotField>
    <pivotField dataField="1" showAll="0"/>
    <pivotField dataField="1" showAll="0"/>
  </pivotFields>
  <rowFields count="2">
    <field x="0"/>
    <field x="1"/>
  </rowFields>
  <rowItems count="4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以下資料的總和: 上個月銷售" fld="2" baseField="0" baseItem="0"/>
    <dataField name="以下資料的總和: 本月銷售" fld="3" baseField="0" baseItem="0"/>
  </dataFields>
  <formats count="16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9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8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7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6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5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4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3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2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1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7" showRowHeaders="1" showColHeaders="1" showRowStripes="0" showColStripes="0" showLastColumn="1"/>
  <rowHierarchiesUsage count="2">
    <rowHierarchyUsage hierarchyUsage="0"/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表格1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Normal="100" workbookViewId="0"/>
  </sheetViews>
  <sheetFormatPr defaultRowHeight="14.5" x14ac:dyDescent="0.3"/>
  <cols>
    <col min="1" max="1" width="13" customWidth="1"/>
    <col min="2" max="2" width="30.69921875" bestFit="1" customWidth="1"/>
    <col min="4" max="4" width="13.09765625" customWidth="1"/>
    <col min="5" max="5" width="8.59765625" customWidth="1"/>
    <col min="6" max="6" width="15.3984375" bestFit="1" customWidth="1"/>
    <col min="7" max="8" width="13" bestFit="1" customWidth="1"/>
    <col min="9" max="9" width="13" customWidth="1"/>
  </cols>
  <sheetData>
    <row r="1" spans="1:9" ht="15" x14ac:dyDescent="0.35">
      <c r="A1" s="6" t="s">
        <v>20</v>
      </c>
      <c r="B1" s="6" t="s">
        <v>21</v>
      </c>
      <c r="C1" s="7" t="s">
        <v>22</v>
      </c>
      <c r="D1" s="8" t="s">
        <v>23</v>
      </c>
      <c r="E1" s="8" t="s">
        <v>44</v>
      </c>
      <c r="F1" s="8" t="s">
        <v>43</v>
      </c>
      <c r="G1" s="8" t="s">
        <v>42</v>
      </c>
      <c r="H1" s="8" t="s">
        <v>41</v>
      </c>
      <c r="I1" s="8" t="s">
        <v>29</v>
      </c>
    </row>
    <row r="2" spans="1:9" ht="15" x14ac:dyDescent="0.35">
      <c r="A2" s="9" t="s">
        <v>2</v>
      </c>
      <c r="B2" s="9" t="s">
        <v>11</v>
      </c>
      <c r="C2" s="10">
        <v>2014</v>
      </c>
      <c r="D2" s="21">
        <v>19850</v>
      </c>
      <c r="E2" s="9">
        <v>740</v>
      </c>
      <c r="F2" s="9">
        <v>146</v>
      </c>
      <c r="G2" s="9">
        <v>851</v>
      </c>
      <c r="H2" s="9">
        <v>4162</v>
      </c>
      <c r="I2" s="10"/>
    </row>
    <row r="3" spans="1:9" ht="15" x14ac:dyDescent="0.35">
      <c r="A3" s="11" t="s">
        <v>2</v>
      </c>
      <c r="B3" s="11" t="s">
        <v>11</v>
      </c>
      <c r="C3" s="12">
        <v>2015</v>
      </c>
      <c r="D3" s="22">
        <v>19850</v>
      </c>
      <c r="E3" s="11">
        <v>703</v>
      </c>
      <c r="F3" s="11">
        <v>251</v>
      </c>
      <c r="G3" s="11">
        <v>194</v>
      </c>
      <c r="H3" s="11">
        <v>14133</v>
      </c>
      <c r="I3" s="12"/>
    </row>
    <row r="4" spans="1:9" ht="15" x14ac:dyDescent="0.35">
      <c r="A4" s="9" t="s">
        <v>2</v>
      </c>
      <c r="B4" s="9" t="s">
        <v>11</v>
      </c>
      <c r="C4" s="10">
        <v>2016</v>
      </c>
      <c r="D4" s="21">
        <v>19850</v>
      </c>
      <c r="E4" s="9">
        <v>603</v>
      </c>
      <c r="F4" s="9">
        <v>325</v>
      </c>
      <c r="G4" s="9">
        <v>271</v>
      </c>
      <c r="H4" s="9">
        <v>6030</v>
      </c>
      <c r="I4" s="10"/>
    </row>
    <row r="5" spans="1:9" ht="15" x14ac:dyDescent="0.35">
      <c r="A5" s="11" t="s">
        <v>3</v>
      </c>
      <c r="B5" s="11" t="s">
        <v>12</v>
      </c>
      <c r="C5" s="12">
        <v>2014</v>
      </c>
      <c r="D5" s="22">
        <v>15800</v>
      </c>
      <c r="E5" s="11">
        <v>627</v>
      </c>
      <c r="F5" s="11">
        <v>292</v>
      </c>
      <c r="G5" s="11">
        <v>629</v>
      </c>
      <c r="H5" s="11">
        <v>15763</v>
      </c>
      <c r="I5" s="12"/>
    </row>
    <row r="6" spans="1:9" ht="15" x14ac:dyDescent="0.35">
      <c r="A6" s="9" t="s">
        <v>3</v>
      </c>
      <c r="B6" s="9" t="s">
        <v>12</v>
      </c>
      <c r="C6" s="10">
        <v>2015</v>
      </c>
      <c r="D6" s="21">
        <v>15800</v>
      </c>
      <c r="E6" s="9">
        <v>649</v>
      </c>
      <c r="F6" s="9">
        <v>268</v>
      </c>
      <c r="G6" s="9">
        <v>145</v>
      </c>
      <c r="H6" s="9">
        <v>3145</v>
      </c>
      <c r="I6" s="10"/>
    </row>
    <row r="7" spans="1:9" ht="15" x14ac:dyDescent="0.35">
      <c r="A7" s="11" t="s">
        <v>3</v>
      </c>
      <c r="B7" s="11" t="s">
        <v>12</v>
      </c>
      <c r="C7" s="12">
        <v>2016</v>
      </c>
      <c r="D7" s="22">
        <v>15800</v>
      </c>
      <c r="E7" s="11">
        <v>367</v>
      </c>
      <c r="F7" s="11">
        <v>843</v>
      </c>
      <c r="G7" s="11">
        <v>837</v>
      </c>
      <c r="H7" s="11">
        <v>9803</v>
      </c>
      <c r="I7" s="12"/>
    </row>
    <row r="8" spans="1:9" ht="15" x14ac:dyDescent="0.35">
      <c r="A8" s="9" t="s">
        <v>4</v>
      </c>
      <c r="B8" s="9" t="s">
        <v>19</v>
      </c>
      <c r="C8" s="10">
        <v>2014</v>
      </c>
      <c r="D8" s="21">
        <v>9980</v>
      </c>
      <c r="E8" s="9">
        <v>848</v>
      </c>
      <c r="F8" s="9">
        <v>305</v>
      </c>
      <c r="G8" s="9">
        <v>136</v>
      </c>
      <c r="H8" s="9">
        <v>6941</v>
      </c>
      <c r="I8" s="10"/>
    </row>
    <row r="9" spans="1:9" ht="15" x14ac:dyDescent="0.35">
      <c r="A9" s="11" t="s">
        <v>4</v>
      </c>
      <c r="B9" s="11" t="s">
        <v>19</v>
      </c>
      <c r="C9" s="12">
        <v>2015</v>
      </c>
      <c r="D9" s="22">
        <v>9980</v>
      </c>
      <c r="E9" s="11">
        <v>594</v>
      </c>
      <c r="F9" s="11">
        <v>248</v>
      </c>
      <c r="G9" s="11">
        <v>106</v>
      </c>
      <c r="H9" s="11">
        <v>4363</v>
      </c>
      <c r="I9" s="12"/>
    </row>
    <row r="10" spans="1:9" ht="15" x14ac:dyDescent="0.35">
      <c r="A10" s="9" t="s">
        <v>4</v>
      </c>
      <c r="B10" s="9" t="s">
        <v>19</v>
      </c>
      <c r="C10" s="10">
        <v>2016</v>
      </c>
      <c r="D10" s="21">
        <v>9980</v>
      </c>
      <c r="E10" s="9">
        <v>256</v>
      </c>
      <c r="F10" s="9">
        <v>136</v>
      </c>
      <c r="G10" s="9">
        <v>358</v>
      </c>
      <c r="H10" s="9">
        <v>9383</v>
      </c>
      <c r="I10" s="10"/>
    </row>
    <row r="11" spans="1:9" ht="15" x14ac:dyDescent="0.35">
      <c r="A11" s="11" t="s">
        <v>5</v>
      </c>
      <c r="B11" s="11" t="s">
        <v>18</v>
      </c>
      <c r="C11" s="12">
        <v>2014</v>
      </c>
      <c r="D11" s="22">
        <v>12800</v>
      </c>
      <c r="E11" s="11">
        <v>250</v>
      </c>
      <c r="F11" s="11">
        <v>131</v>
      </c>
      <c r="G11" s="11">
        <v>237</v>
      </c>
      <c r="H11" s="11">
        <v>4570</v>
      </c>
      <c r="I11" s="12"/>
    </row>
    <row r="12" spans="1:9" ht="15" x14ac:dyDescent="0.35">
      <c r="A12" s="9" t="s">
        <v>5</v>
      </c>
      <c r="B12" s="9" t="s">
        <v>18</v>
      </c>
      <c r="C12" s="10">
        <v>2015</v>
      </c>
      <c r="D12" s="21">
        <v>12800</v>
      </c>
      <c r="E12" s="9">
        <v>682</v>
      </c>
      <c r="F12" s="9">
        <v>568</v>
      </c>
      <c r="G12" s="9">
        <v>885</v>
      </c>
      <c r="H12" s="9">
        <v>5363</v>
      </c>
      <c r="I12" s="10"/>
    </row>
    <row r="13" spans="1:9" ht="15" x14ac:dyDescent="0.35">
      <c r="A13" s="11" t="s">
        <v>5</v>
      </c>
      <c r="B13" s="11" t="s">
        <v>18</v>
      </c>
      <c r="C13" s="12">
        <v>2016</v>
      </c>
      <c r="D13" s="22">
        <v>12800</v>
      </c>
      <c r="E13" s="11">
        <v>153</v>
      </c>
      <c r="F13" s="11">
        <v>121</v>
      </c>
      <c r="G13" s="11">
        <v>557</v>
      </c>
      <c r="H13" s="11">
        <v>13085</v>
      </c>
      <c r="I13" s="12"/>
    </row>
    <row r="14" spans="1:9" ht="15" x14ac:dyDescent="0.35">
      <c r="A14" s="9" t="s">
        <v>6</v>
      </c>
      <c r="B14" s="9" t="s">
        <v>13</v>
      </c>
      <c r="C14" s="10">
        <v>2014</v>
      </c>
      <c r="D14" s="21">
        <v>7850</v>
      </c>
      <c r="E14" s="9">
        <v>491</v>
      </c>
      <c r="F14" s="9">
        <v>339</v>
      </c>
      <c r="G14" s="9">
        <v>146</v>
      </c>
      <c r="H14" s="9">
        <v>7940</v>
      </c>
      <c r="I14" s="10"/>
    </row>
    <row r="15" spans="1:9" ht="15" x14ac:dyDescent="0.35">
      <c r="A15" s="11" t="s">
        <v>6</v>
      </c>
      <c r="B15" s="11" t="s">
        <v>13</v>
      </c>
      <c r="C15" s="12">
        <v>2015</v>
      </c>
      <c r="D15" s="22">
        <v>7850</v>
      </c>
      <c r="E15" s="11">
        <v>483</v>
      </c>
      <c r="F15" s="11">
        <v>664</v>
      </c>
      <c r="G15" s="11">
        <v>728</v>
      </c>
      <c r="H15" s="11">
        <v>6779</v>
      </c>
      <c r="I15" s="12"/>
    </row>
    <row r="16" spans="1:9" ht="15" x14ac:dyDescent="0.35">
      <c r="A16" s="9" t="s">
        <v>6</v>
      </c>
      <c r="B16" s="9" t="s">
        <v>13</v>
      </c>
      <c r="C16" s="10">
        <v>2016</v>
      </c>
      <c r="D16" s="21">
        <v>7850</v>
      </c>
      <c r="E16" s="9">
        <v>802</v>
      </c>
      <c r="F16" s="9">
        <v>161</v>
      </c>
      <c r="G16" s="9">
        <v>769</v>
      </c>
      <c r="H16" s="9">
        <v>12185</v>
      </c>
      <c r="I16" s="10"/>
    </row>
    <row r="17" spans="1:9" ht="15" x14ac:dyDescent="0.35">
      <c r="A17" s="11" t="s">
        <v>7</v>
      </c>
      <c r="B17" s="11" t="s">
        <v>14</v>
      </c>
      <c r="C17" s="12">
        <v>2014</v>
      </c>
      <c r="D17" s="22">
        <v>8200</v>
      </c>
      <c r="E17" s="11">
        <v>708</v>
      </c>
      <c r="F17" s="11">
        <v>645</v>
      </c>
      <c r="G17" s="11">
        <v>324</v>
      </c>
      <c r="H17" s="11">
        <v>4519</v>
      </c>
      <c r="I17" s="12"/>
    </row>
    <row r="18" spans="1:9" ht="15" x14ac:dyDescent="0.35">
      <c r="A18" s="9" t="s">
        <v>7</v>
      </c>
      <c r="B18" s="9" t="s">
        <v>14</v>
      </c>
      <c r="C18" s="10">
        <v>2015</v>
      </c>
      <c r="D18" s="21">
        <v>8200</v>
      </c>
      <c r="E18" s="9">
        <v>418</v>
      </c>
      <c r="F18" s="9">
        <v>432</v>
      </c>
      <c r="G18" s="9">
        <v>297</v>
      </c>
      <c r="H18" s="9">
        <v>2392</v>
      </c>
      <c r="I18" s="10"/>
    </row>
    <row r="19" spans="1:9" ht="15" x14ac:dyDescent="0.35">
      <c r="A19" s="11" t="s">
        <v>7</v>
      </c>
      <c r="B19" s="11" t="s">
        <v>14</v>
      </c>
      <c r="C19" s="12">
        <v>2016</v>
      </c>
      <c r="D19" s="22">
        <v>8200</v>
      </c>
      <c r="E19" s="11">
        <v>688</v>
      </c>
      <c r="F19" s="11">
        <v>157</v>
      </c>
      <c r="G19" s="11">
        <v>757</v>
      </c>
      <c r="H19" s="11">
        <v>5710</v>
      </c>
      <c r="I19" s="12"/>
    </row>
    <row r="20" spans="1:9" ht="15" x14ac:dyDescent="0.35">
      <c r="A20" s="9" t="s">
        <v>8</v>
      </c>
      <c r="B20" s="9" t="s">
        <v>15</v>
      </c>
      <c r="C20" s="10">
        <v>2014</v>
      </c>
      <c r="D20" s="21">
        <v>4270</v>
      </c>
      <c r="E20" s="9">
        <v>857</v>
      </c>
      <c r="F20" s="9">
        <v>633</v>
      </c>
      <c r="G20" s="9">
        <v>447</v>
      </c>
      <c r="H20" s="9">
        <v>7772</v>
      </c>
      <c r="I20" s="10"/>
    </row>
    <row r="21" spans="1:9" ht="15" x14ac:dyDescent="0.35">
      <c r="A21" s="11" t="s">
        <v>8</v>
      </c>
      <c r="B21" s="11" t="s">
        <v>15</v>
      </c>
      <c r="C21" s="12">
        <v>2015</v>
      </c>
      <c r="D21" s="22">
        <v>4270</v>
      </c>
      <c r="E21" s="11">
        <v>187</v>
      </c>
      <c r="F21" s="11">
        <v>511</v>
      </c>
      <c r="G21" s="11">
        <v>136</v>
      </c>
      <c r="H21" s="11">
        <v>6857</v>
      </c>
      <c r="I21" s="12"/>
    </row>
    <row r="22" spans="1:9" ht="15" x14ac:dyDescent="0.35">
      <c r="A22" s="9" t="s">
        <v>8</v>
      </c>
      <c r="B22" s="9" t="s">
        <v>15</v>
      </c>
      <c r="C22" s="10">
        <v>2016</v>
      </c>
      <c r="D22" s="21">
        <v>4270</v>
      </c>
      <c r="E22" s="9">
        <v>221</v>
      </c>
      <c r="F22" s="9">
        <v>393</v>
      </c>
      <c r="G22" s="9">
        <v>363</v>
      </c>
      <c r="H22" s="9">
        <v>8265</v>
      </c>
      <c r="I22" s="10"/>
    </row>
    <row r="23" spans="1:9" ht="15" x14ac:dyDescent="0.35">
      <c r="A23" s="11" t="s">
        <v>9</v>
      </c>
      <c r="B23" s="11" t="s">
        <v>16</v>
      </c>
      <c r="C23" s="12">
        <v>2014</v>
      </c>
      <c r="D23" s="22">
        <v>5250</v>
      </c>
      <c r="E23" s="11">
        <v>234</v>
      </c>
      <c r="F23" s="11">
        <v>300</v>
      </c>
      <c r="G23" s="11">
        <v>115</v>
      </c>
      <c r="H23" s="11">
        <v>7752</v>
      </c>
      <c r="I23" s="12"/>
    </row>
    <row r="24" spans="1:9" ht="15" x14ac:dyDescent="0.35">
      <c r="A24" s="9" t="s">
        <v>9</v>
      </c>
      <c r="B24" s="9" t="s">
        <v>16</v>
      </c>
      <c r="C24" s="10">
        <v>2015</v>
      </c>
      <c r="D24" s="21">
        <v>5250</v>
      </c>
      <c r="E24" s="9">
        <v>130</v>
      </c>
      <c r="F24" s="9">
        <v>646</v>
      </c>
      <c r="G24" s="9">
        <v>862</v>
      </c>
      <c r="H24" s="9">
        <v>6984</v>
      </c>
      <c r="I24" s="10"/>
    </row>
    <row r="25" spans="1:9" ht="15" x14ac:dyDescent="0.35">
      <c r="A25" s="11" t="s">
        <v>9</v>
      </c>
      <c r="B25" s="11" t="s">
        <v>16</v>
      </c>
      <c r="C25" s="12">
        <v>2016</v>
      </c>
      <c r="D25" s="22">
        <v>5250</v>
      </c>
      <c r="E25" s="11">
        <v>135</v>
      </c>
      <c r="F25" s="11">
        <v>495</v>
      </c>
      <c r="G25" s="11">
        <v>661</v>
      </c>
      <c r="H25" s="11">
        <v>6653</v>
      </c>
      <c r="I25" s="12"/>
    </row>
    <row r="26" spans="1:9" ht="15" x14ac:dyDescent="0.35">
      <c r="A26" s="9" t="s">
        <v>10</v>
      </c>
      <c r="B26" s="9" t="s">
        <v>17</v>
      </c>
      <c r="C26" s="10">
        <v>2014</v>
      </c>
      <c r="D26" s="21">
        <v>6280</v>
      </c>
      <c r="E26" s="9">
        <v>873</v>
      </c>
      <c r="F26" s="9">
        <v>346</v>
      </c>
      <c r="G26" s="9">
        <v>368</v>
      </c>
      <c r="H26" s="9">
        <v>4876</v>
      </c>
      <c r="I26" s="10"/>
    </row>
    <row r="27" spans="1:9" ht="15" x14ac:dyDescent="0.35">
      <c r="A27" s="11" t="s">
        <v>10</v>
      </c>
      <c r="B27" s="11" t="s">
        <v>17</v>
      </c>
      <c r="C27" s="12">
        <v>2015</v>
      </c>
      <c r="D27" s="22">
        <v>6280</v>
      </c>
      <c r="E27" s="11">
        <v>587</v>
      </c>
      <c r="F27" s="11">
        <v>335</v>
      </c>
      <c r="G27" s="11">
        <v>478</v>
      </c>
      <c r="H27" s="11">
        <v>4996</v>
      </c>
      <c r="I27" s="12"/>
    </row>
    <row r="28" spans="1:9" ht="15" x14ac:dyDescent="0.35">
      <c r="A28" s="9" t="s">
        <v>10</v>
      </c>
      <c r="B28" s="9" t="s">
        <v>17</v>
      </c>
      <c r="C28" s="10">
        <v>2016</v>
      </c>
      <c r="D28" s="21">
        <v>6280</v>
      </c>
      <c r="E28" s="9">
        <v>654</v>
      </c>
      <c r="F28" s="9">
        <v>646</v>
      </c>
      <c r="G28" s="9">
        <v>228</v>
      </c>
      <c r="H28" s="9">
        <v>2750</v>
      </c>
      <c r="I28" s="10"/>
    </row>
    <row r="29" spans="1:9" ht="15" x14ac:dyDescent="0.35">
      <c r="A29" s="11" t="s">
        <v>28</v>
      </c>
      <c r="B29" s="11" t="s">
        <v>26</v>
      </c>
      <c r="C29" s="12">
        <v>2014</v>
      </c>
      <c r="D29" s="22">
        <v>82500</v>
      </c>
      <c r="E29" s="11">
        <v>104</v>
      </c>
      <c r="F29" s="11">
        <v>127</v>
      </c>
      <c r="G29" s="11">
        <v>107</v>
      </c>
      <c r="H29" s="11">
        <v>1265</v>
      </c>
      <c r="I29" s="12"/>
    </row>
    <row r="30" spans="1:9" ht="15" x14ac:dyDescent="0.35">
      <c r="A30" s="9" t="s">
        <v>25</v>
      </c>
      <c r="B30" s="9" t="s">
        <v>27</v>
      </c>
      <c r="C30" s="10">
        <v>2015</v>
      </c>
      <c r="D30" s="21">
        <v>82500</v>
      </c>
      <c r="E30" s="9">
        <v>125</v>
      </c>
      <c r="F30" s="9">
        <v>21</v>
      </c>
      <c r="G30" s="9">
        <v>198</v>
      </c>
      <c r="H30" s="9">
        <v>1217</v>
      </c>
      <c r="I30" s="10"/>
    </row>
    <row r="31" spans="1:9" ht="15" x14ac:dyDescent="0.35">
      <c r="A31" s="11" t="s">
        <v>25</v>
      </c>
      <c r="B31" s="11" t="s">
        <v>26</v>
      </c>
      <c r="C31" s="12">
        <v>2016</v>
      </c>
      <c r="D31" s="22">
        <v>82500</v>
      </c>
      <c r="E31" s="11">
        <v>118</v>
      </c>
      <c r="F31" s="11">
        <v>93</v>
      </c>
      <c r="G31" s="11">
        <v>125</v>
      </c>
      <c r="H31" s="11">
        <v>1906</v>
      </c>
      <c r="I31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37"/>
  <sheetViews>
    <sheetView workbookViewId="0">
      <selection activeCell="G3" sqref="G3"/>
    </sheetView>
  </sheetViews>
  <sheetFormatPr defaultRowHeight="14.5" x14ac:dyDescent="0.3"/>
  <cols>
    <col min="1" max="1" width="14.8984375" bestFit="1" customWidth="1"/>
    <col min="2" max="2" width="22" customWidth="1"/>
    <col min="3" max="3" width="27.296875" customWidth="1"/>
    <col min="4" max="5" width="5.296875" customWidth="1"/>
    <col min="6" max="6" width="30.59765625" customWidth="1"/>
    <col min="7" max="7" width="13" bestFit="1" customWidth="1"/>
  </cols>
  <sheetData>
    <row r="3" spans="1:7" ht="15" x14ac:dyDescent="0.35">
      <c r="A3" s="14" t="s">
        <v>0</v>
      </c>
      <c r="B3" s="15" t="str" vm="13">
        <f>CUBEMEMBER("ThisWorkbookDataModel","[Measures].[以下資料的總和: 庫存]")</f>
        <v>以下資料的總和: 庫存</v>
      </c>
      <c r="C3" s="15" t="str" vm="33">
        <f>CUBEMEMBER("ThisWorkbookDataModel","[Measures].[以下資料的總和: 年度銷售]")</f>
        <v>以下資料的總和: 年度銷售</v>
      </c>
      <c r="F3" s="1" t="s">
        <v>30</v>
      </c>
      <c r="G3" s="1"/>
    </row>
    <row r="4" spans="1:7" ht="15" x14ac:dyDescent="0.35">
      <c r="A4" s="13" t="str" vm="22">
        <f>CUBEMEMBER("ThisWorkbookDataModel","[表格1].[年份].&amp;[2014]")</f>
        <v>2014</v>
      </c>
      <c r="B4" s="14" vm="50">
        <f t="shared" ref="B4:C23" si="0">CUBEVALUE("ThisWorkbookDataModel",$A4,B$3)</f>
        <v>5732</v>
      </c>
      <c r="C4" s="14" vm="82">
        <f t="shared" si="0"/>
        <v>65560</v>
      </c>
    </row>
    <row r="5" spans="1:7" ht="15" x14ac:dyDescent="0.35">
      <c r="A5" s="3" t="str" vm="10">
        <f>CUBEMEMBER("ThisWorkbookDataModel",{"[表格1].[年份].&amp;[2014]","[表格1].[車款].&amp;[小徑車]"})</f>
        <v>小徑車</v>
      </c>
      <c r="B5" s="1" vm="46">
        <f t="shared" si="0"/>
        <v>708</v>
      </c>
      <c r="C5" s="1" vm="96">
        <f t="shared" si="0"/>
        <v>4519</v>
      </c>
    </row>
    <row r="6" spans="1:7" ht="15" x14ac:dyDescent="0.35">
      <c r="A6" s="3" t="str" vm="36">
        <f>CUBEMEMBER("ThisWorkbookDataModel",{"[表格1].[年份].&amp;[2014]","[表格1].[車款].&amp;[公路車]"})</f>
        <v>公路車</v>
      </c>
      <c r="B6" s="1" vm="80">
        <f t="shared" si="0"/>
        <v>627</v>
      </c>
      <c r="C6" s="1" vm="81">
        <f t="shared" si="0"/>
        <v>15763</v>
      </c>
    </row>
    <row r="7" spans="1:7" ht="15" x14ac:dyDescent="0.35">
      <c r="A7" s="3" t="str" vm="32">
        <f>CUBEMEMBER("ThisWorkbookDataModel",{"[表格1].[年份].&amp;[2014]","[表格1].[車款].&amp;[公路越野車]"})</f>
        <v>公路越野車</v>
      </c>
      <c r="B7" s="1" vm="74">
        <f t="shared" si="0"/>
        <v>740</v>
      </c>
      <c r="C7" s="1" vm="75">
        <f t="shared" si="0"/>
        <v>4162</v>
      </c>
    </row>
    <row r="8" spans="1:7" ht="15" x14ac:dyDescent="0.35">
      <c r="A8" s="3" t="str" vm="21">
        <f>CUBEMEMBER("ThisWorkbookDataModel",{"[表格1].[年份].&amp;[2014]","[表格1].[車款].&amp;[旅行自行車]"})</f>
        <v>旅行自行車</v>
      </c>
      <c r="B8" s="1" vm="49">
        <f t="shared" si="0"/>
        <v>857</v>
      </c>
      <c r="C8" s="1" vm="83">
        <f t="shared" si="0"/>
        <v>7772</v>
      </c>
    </row>
    <row r="9" spans="1:7" ht="15" x14ac:dyDescent="0.35">
      <c r="A9" s="3" t="str" vm="9">
        <f>CUBEMEMBER("ThisWorkbookDataModel",{"[表格1].[年份].&amp;[2014]","[表格1].[車款].&amp;[淑女車]"})</f>
        <v>淑女車</v>
      </c>
      <c r="B9" s="1" vm="45">
        <f t="shared" si="0"/>
        <v>234</v>
      </c>
      <c r="C9" s="1" vm="97">
        <f t="shared" si="0"/>
        <v>7752</v>
      </c>
    </row>
    <row r="10" spans="1:7" ht="15" x14ac:dyDescent="0.35">
      <c r="A10" s="3" t="str" vm="25">
        <f>CUBEMEMBER("ThisWorkbookDataModel",{"[表格1].[年份].&amp;[2014]","[表格1].[車款].&amp;[單速車]"})</f>
        <v>單速車</v>
      </c>
      <c r="B10" s="1" vm="54">
        <f t="shared" si="0"/>
        <v>873</v>
      </c>
      <c r="C10" s="1" vm="84">
        <f t="shared" si="0"/>
        <v>4876</v>
      </c>
    </row>
    <row r="11" spans="1:7" ht="15" x14ac:dyDescent="0.35">
      <c r="A11" s="3" t="str" vm="31">
        <f>CUBEMEMBER("ThisWorkbookDataModel",{"[表格1].[年份].&amp;[2014]","[表格1].[車款].&amp;[登山車]"})</f>
        <v>登山車</v>
      </c>
      <c r="B11" s="1" vm="72">
        <f t="shared" si="0"/>
        <v>848</v>
      </c>
      <c r="C11" s="1" vm="73">
        <f t="shared" si="0"/>
        <v>6941</v>
      </c>
    </row>
    <row r="12" spans="1:7" ht="15" x14ac:dyDescent="0.35">
      <c r="A12" s="3" t="str" vm="20">
        <f>CUBEMEMBER("ThisWorkbookDataModel",{"[表格1].[年份].&amp;[2014]","[表格1].[車款].&amp;[極限單車]"})</f>
        <v>極限單車</v>
      </c>
      <c r="B12" s="1" vm="59">
        <f t="shared" si="0"/>
        <v>250</v>
      </c>
      <c r="C12" s="1" vm="85">
        <f t="shared" si="0"/>
        <v>4570</v>
      </c>
    </row>
    <row r="13" spans="1:7" ht="15" x14ac:dyDescent="0.35">
      <c r="A13" s="3" t="str" vm="8">
        <f>CUBEMEMBER("ThisWorkbookDataModel",{"[表格1].[年份].&amp;[2014]","[表格1].[車款].&amp;[摺疊車]"})</f>
        <v>摺疊車</v>
      </c>
      <c r="B13" s="1" vm="44">
        <f t="shared" si="0"/>
        <v>491</v>
      </c>
      <c r="C13" s="1" vm="98">
        <f t="shared" si="0"/>
        <v>7940</v>
      </c>
    </row>
    <row r="14" spans="1:7" ht="15" x14ac:dyDescent="0.35">
      <c r="A14" s="3" t="str" vm="12">
        <f>CUBEMEMBER("ThisWorkbookDataModel",{"[表格1].[年份].&amp;[2014]","[表格1].[車款].&amp;[鐵人三項車]"})</f>
        <v>鐵人三項車</v>
      </c>
      <c r="B14" s="1" vm="58">
        <f t="shared" si="0"/>
        <v>104</v>
      </c>
      <c r="C14" s="1" vm="86">
        <f t="shared" si="0"/>
        <v>1265</v>
      </c>
    </row>
    <row r="15" spans="1:7" ht="15" x14ac:dyDescent="0.35">
      <c r="A15" s="13" t="str" vm="1">
        <f>CUBEMEMBER("ThisWorkbookDataModel","[表格1].[年份].&amp;[2015]")</f>
        <v>2015</v>
      </c>
      <c r="B15" s="14" vm="70">
        <f t="shared" si="0"/>
        <v>4558</v>
      </c>
      <c r="C15" s="14" vm="71">
        <f t="shared" si="0"/>
        <v>56229</v>
      </c>
    </row>
    <row r="16" spans="1:7" ht="15" x14ac:dyDescent="0.35">
      <c r="A16" s="3" t="str" vm="19">
        <f>CUBEMEMBER("ThisWorkbookDataModel",{"[表格1].[年份].&amp;[2015]","[表格1].[車款].&amp;[小徑車]"})</f>
        <v>小徑車</v>
      </c>
      <c r="B16" s="1" vm="48">
        <f t="shared" si="0"/>
        <v>418</v>
      </c>
      <c r="C16" s="1" vm="87">
        <f t="shared" si="0"/>
        <v>2392</v>
      </c>
    </row>
    <row r="17" spans="1:3" ht="15" x14ac:dyDescent="0.35">
      <c r="A17" s="3" t="str" vm="7">
        <f>CUBEMEMBER("ThisWorkbookDataModel",{"[表格1].[年份].&amp;[2015]","[表格1].[車款].&amp;[公路車]"})</f>
        <v>公路車</v>
      </c>
      <c r="B17" s="1" vm="43">
        <f t="shared" si="0"/>
        <v>649</v>
      </c>
      <c r="C17" s="1" vm="99">
        <f t="shared" si="0"/>
        <v>3145</v>
      </c>
    </row>
    <row r="18" spans="1:3" ht="15" x14ac:dyDescent="0.35">
      <c r="A18" s="3" t="str" vm="35">
        <f>CUBEMEMBER("ThisWorkbookDataModel",{"[表格1].[年份].&amp;[2015]","[表格1].[車款].&amp;[公路越野車]"})</f>
        <v>公路越野車</v>
      </c>
      <c r="B18" s="1" vm="79">
        <f t="shared" si="0"/>
        <v>703</v>
      </c>
      <c r="C18" s="1" vm="78">
        <f t="shared" si="0"/>
        <v>14133</v>
      </c>
    </row>
    <row r="19" spans="1:3" ht="15" x14ac:dyDescent="0.35">
      <c r="A19" s="3" t="str" vm="30">
        <f>CUBEMEMBER("ThisWorkbookDataModel",{"[表格1].[年份].&amp;[2015]","[表格1].[車款].&amp;[旅行自行車]"})</f>
        <v>旅行自行車</v>
      </c>
      <c r="B19" s="1" vm="68">
        <f t="shared" si="0"/>
        <v>187</v>
      </c>
      <c r="C19" s="1" vm="69">
        <f t="shared" si="0"/>
        <v>6857</v>
      </c>
    </row>
    <row r="20" spans="1:3" ht="15" x14ac:dyDescent="0.35">
      <c r="A20" s="3" t="str" vm="18">
        <f>CUBEMEMBER("ThisWorkbookDataModel",{"[表格1].[年份].&amp;[2015]","[表格1].[車款].&amp;[淑女車]"})</f>
        <v>淑女車</v>
      </c>
      <c r="B20" s="1" vm="57">
        <f t="shared" si="0"/>
        <v>130</v>
      </c>
      <c r="C20" s="1" vm="88">
        <f t="shared" si="0"/>
        <v>6984</v>
      </c>
    </row>
    <row r="21" spans="1:3" ht="15" x14ac:dyDescent="0.35">
      <c r="A21" s="3" t="str" vm="6">
        <f>CUBEMEMBER("ThisWorkbookDataModel",{"[表格1].[年份].&amp;[2015]","[表格1].[車款].&amp;[單速車]"})</f>
        <v>單速車</v>
      </c>
      <c r="B21" s="1" vm="42">
        <f t="shared" si="0"/>
        <v>587</v>
      </c>
      <c r="C21" s="1" vm="100">
        <f t="shared" si="0"/>
        <v>4996</v>
      </c>
    </row>
    <row r="22" spans="1:3" ht="15" x14ac:dyDescent="0.35">
      <c r="A22" s="3" t="str" vm="24">
        <f>CUBEMEMBER("ThisWorkbookDataModel",{"[表格1].[年份].&amp;[2015]","[表格1].[車款].&amp;[登山車]"})</f>
        <v>登山車</v>
      </c>
      <c r="B22" s="1" vm="53">
        <f t="shared" si="0"/>
        <v>594</v>
      </c>
      <c r="C22" s="1" vm="89">
        <f t="shared" si="0"/>
        <v>4363</v>
      </c>
    </row>
    <row r="23" spans="1:3" ht="15" x14ac:dyDescent="0.35">
      <c r="A23" s="3" t="str" vm="29">
        <f>CUBEMEMBER("ThisWorkbookDataModel",{"[表格1].[年份].&amp;[2015]","[表格1].[車款].&amp;[極限單車]"})</f>
        <v>極限單車</v>
      </c>
      <c r="B23" s="1" vm="66">
        <f t="shared" si="0"/>
        <v>682</v>
      </c>
      <c r="C23" s="1" vm="67">
        <f t="shared" si="0"/>
        <v>5363</v>
      </c>
    </row>
    <row r="24" spans="1:3" ht="15" x14ac:dyDescent="0.35">
      <c r="A24" s="3" t="str" vm="17">
        <f>CUBEMEMBER("ThisWorkbookDataModel",{"[表格1].[年份].&amp;[2015]","[表格1].[車款].&amp;[摺疊車]"})</f>
        <v>摺疊車</v>
      </c>
      <c r="B24" s="1" vm="56">
        <f t="shared" ref="B24:C37" si="1">CUBEVALUE("ThisWorkbookDataModel",$A24,B$3)</f>
        <v>483</v>
      </c>
      <c r="C24" s="1" vm="90">
        <f t="shared" si="1"/>
        <v>6779</v>
      </c>
    </row>
    <row r="25" spans="1:3" ht="15" x14ac:dyDescent="0.35">
      <c r="A25" s="3" t="str" vm="5">
        <f>CUBEMEMBER("ThisWorkbookDataModel",{"[表格1].[年份].&amp;[2015]","[表格1].[車款].&amp;[鐵人三項車]"})</f>
        <v>鐵人三項車</v>
      </c>
      <c r="B25" s="1" vm="41">
        <f t="shared" si="1"/>
        <v>125</v>
      </c>
      <c r="C25" s="1" vm="101">
        <f t="shared" si="1"/>
        <v>1217</v>
      </c>
    </row>
    <row r="26" spans="1:3" ht="15" x14ac:dyDescent="0.35">
      <c r="A26" s="13" t="str" vm="11">
        <f>CUBEMEMBER("ThisWorkbookDataModel","[表格1].[年份].&amp;[2016]")</f>
        <v>2016</v>
      </c>
      <c r="B26" s="14" vm="37">
        <f t="shared" si="1"/>
        <v>3997</v>
      </c>
      <c r="C26" s="14" vm="91">
        <f t="shared" si="1"/>
        <v>75770</v>
      </c>
    </row>
    <row r="27" spans="1:3" ht="15" x14ac:dyDescent="0.35">
      <c r="A27" s="3" t="str" vm="28">
        <f>CUBEMEMBER("ThisWorkbookDataModel",{"[表格1].[年份].&amp;[2016]","[表格1].[車款].&amp;[小徑車]"})</f>
        <v>小徑車</v>
      </c>
      <c r="B27" s="1" vm="64">
        <f t="shared" si="1"/>
        <v>688</v>
      </c>
      <c r="C27" s="1" vm="65">
        <f t="shared" si="1"/>
        <v>5710</v>
      </c>
    </row>
    <row r="28" spans="1:3" ht="15" x14ac:dyDescent="0.35">
      <c r="A28" s="3" t="str" vm="16">
        <f>CUBEMEMBER("ThisWorkbookDataModel",{"[表格1].[年份].&amp;[2016]","[表格1].[車款].&amp;[公路車]"})</f>
        <v>公路車</v>
      </c>
      <c r="B28" s="1" vm="47">
        <f t="shared" si="1"/>
        <v>367</v>
      </c>
      <c r="C28" s="1" vm="92">
        <f t="shared" si="1"/>
        <v>9803</v>
      </c>
    </row>
    <row r="29" spans="1:3" ht="15" x14ac:dyDescent="0.35">
      <c r="A29" s="3" t="str" vm="4">
        <f>CUBEMEMBER("ThisWorkbookDataModel",{"[表格1].[年份].&amp;[2016]","[表格1].[車款].&amp;[公路越野車]"})</f>
        <v>公路越野車</v>
      </c>
      <c r="B29" s="1" vm="40">
        <f t="shared" si="1"/>
        <v>603</v>
      </c>
      <c r="C29" s="1" vm="102">
        <f t="shared" si="1"/>
        <v>6030</v>
      </c>
    </row>
    <row r="30" spans="1:3" ht="15" x14ac:dyDescent="0.35">
      <c r="A30" s="3" t="str" vm="34">
        <f>CUBEMEMBER("ThisWorkbookDataModel",{"[表格1].[年份].&amp;[2016]","[表格1].[車款].&amp;[旅行自行車]"})</f>
        <v>旅行自行車</v>
      </c>
      <c r="B30" s="1" vm="76">
        <f t="shared" si="1"/>
        <v>221</v>
      </c>
      <c r="C30" s="1" vm="77">
        <f t="shared" si="1"/>
        <v>8265</v>
      </c>
    </row>
    <row r="31" spans="1:3" ht="15" x14ac:dyDescent="0.35">
      <c r="A31" s="3" t="str" vm="27">
        <f>CUBEMEMBER("ThisWorkbookDataModel",{"[表格1].[年份].&amp;[2016]","[表格1].[車款].&amp;[淑女車]"})</f>
        <v>淑女車</v>
      </c>
      <c r="B31" s="1" vm="62">
        <f t="shared" si="1"/>
        <v>135</v>
      </c>
      <c r="C31" s="1" vm="63">
        <f t="shared" si="1"/>
        <v>6653</v>
      </c>
    </row>
    <row r="32" spans="1:3" ht="15" x14ac:dyDescent="0.35">
      <c r="A32" s="3" t="str" vm="15">
        <f>CUBEMEMBER("ThisWorkbookDataModel",{"[表格1].[年份].&amp;[2016]","[表格1].[車款].&amp;[單速車]"})</f>
        <v>單速車</v>
      </c>
      <c r="B32" s="1" vm="51">
        <f t="shared" si="1"/>
        <v>654</v>
      </c>
      <c r="C32" s="1" vm="93">
        <f t="shared" si="1"/>
        <v>2750</v>
      </c>
    </row>
    <row r="33" spans="1:3" ht="15" x14ac:dyDescent="0.35">
      <c r="A33" s="3" t="str" vm="3">
        <f>CUBEMEMBER("ThisWorkbookDataModel",{"[表格1].[年份].&amp;[2016]","[表格1].[車款].&amp;[登山車]"})</f>
        <v>登山車</v>
      </c>
      <c r="B33" s="1" vm="39">
        <f t="shared" si="1"/>
        <v>256</v>
      </c>
      <c r="C33" s="1" vm="103">
        <f t="shared" si="1"/>
        <v>9383</v>
      </c>
    </row>
    <row r="34" spans="1:3" ht="15" x14ac:dyDescent="0.35">
      <c r="A34" s="3" t="str" vm="23">
        <f>CUBEMEMBER("ThisWorkbookDataModel",{"[表格1].[年份].&amp;[2016]","[表格1].[車款].&amp;[極限單車]"})</f>
        <v>極限單車</v>
      </c>
      <c r="B34" s="1" vm="52">
        <f t="shared" si="1"/>
        <v>153</v>
      </c>
      <c r="C34" s="1" vm="94">
        <f t="shared" si="1"/>
        <v>13085</v>
      </c>
    </row>
    <row r="35" spans="1:3" ht="15" x14ac:dyDescent="0.35">
      <c r="A35" s="3" t="str" vm="26">
        <f>CUBEMEMBER("ThisWorkbookDataModel",{"[表格1].[年份].&amp;[2016]","[表格1].[車款].&amp;[摺疊車]"})</f>
        <v>摺疊車</v>
      </c>
      <c r="B35" s="1" vm="60">
        <f t="shared" si="1"/>
        <v>802</v>
      </c>
      <c r="C35" s="1" vm="61">
        <f t="shared" si="1"/>
        <v>12185</v>
      </c>
    </row>
    <row r="36" spans="1:3" ht="15" x14ac:dyDescent="0.35">
      <c r="A36" s="3" t="str" vm="14">
        <f>CUBEMEMBER("ThisWorkbookDataModel",{"[表格1].[年份].&amp;[2016]","[表格1].[車款].&amp;[鐵人三項車]"})</f>
        <v>鐵人三項車</v>
      </c>
      <c r="B36" s="1" vm="55">
        <f t="shared" si="1"/>
        <v>118</v>
      </c>
      <c r="C36" s="1" vm="95">
        <f t="shared" si="1"/>
        <v>1906</v>
      </c>
    </row>
    <row r="37" spans="1:3" ht="15" x14ac:dyDescent="0.35">
      <c r="A37" s="2" t="str" vm="2">
        <f>CUBEMEMBER("ThisWorkbookDataModel","[表格1].[年份].[All]","總計")</f>
        <v>總計</v>
      </c>
      <c r="B37" s="1" vm="38">
        <f t="shared" si="1"/>
        <v>14287</v>
      </c>
      <c r="C37" s="1" vm="104">
        <f t="shared" si="1"/>
        <v>197559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C9" sqref="C9"/>
    </sheetView>
  </sheetViews>
  <sheetFormatPr defaultRowHeight="14.5" x14ac:dyDescent="0.3"/>
  <cols>
    <col min="1" max="1" width="17.8984375" customWidth="1"/>
    <col min="2" max="2" width="12.296875" customWidth="1"/>
    <col min="3" max="3" width="13.3984375" customWidth="1"/>
  </cols>
  <sheetData>
    <row r="1" spans="1:9" ht="20.5" x14ac:dyDescent="0.45">
      <c r="A1" s="23" t="s">
        <v>31</v>
      </c>
      <c r="B1" s="23"/>
      <c r="C1" s="23"/>
    </row>
    <row r="2" spans="1:9" ht="15" x14ac:dyDescent="0.35">
      <c r="A2" s="1"/>
    </row>
    <row r="3" spans="1:9" ht="15" x14ac:dyDescent="0.35">
      <c r="B3" s="1" t="s">
        <v>32</v>
      </c>
      <c r="C3" s="17">
        <v>165000</v>
      </c>
    </row>
    <row r="4" spans="1:9" ht="15" x14ac:dyDescent="0.35">
      <c r="B4" s="1" t="s">
        <v>34</v>
      </c>
      <c r="C4" s="16">
        <v>5.5E-2</v>
      </c>
      <c r="I4" s="19"/>
    </row>
    <row r="5" spans="1:9" ht="15" x14ac:dyDescent="0.35">
      <c r="B5" s="1" t="s">
        <v>33</v>
      </c>
      <c r="C5" s="17">
        <f>C3*(1+C4)</f>
        <v>174075</v>
      </c>
    </row>
    <row r="6" spans="1:9" ht="15" x14ac:dyDescent="0.35">
      <c r="B6" s="1" t="s">
        <v>37</v>
      </c>
      <c r="C6" s="16">
        <v>2.52E-2</v>
      </c>
      <c r="I6" s="20"/>
    </row>
    <row r="7" spans="1:9" ht="15" x14ac:dyDescent="0.35">
      <c r="B7" s="1" t="s">
        <v>38</v>
      </c>
      <c r="C7" s="17">
        <v>12500</v>
      </c>
    </row>
    <row r="8" spans="1:9" ht="15" x14ac:dyDescent="0.35">
      <c r="B8" s="1" t="s">
        <v>36</v>
      </c>
      <c r="C8" s="18">
        <v>3</v>
      </c>
    </row>
    <row r="9" spans="1:9" ht="15" x14ac:dyDescent="0.35">
      <c r="B9" s="1" t="s">
        <v>35</v>
      </c>
      <c r="C9" s="17"/>
    </row>
  </sheetData>
  <mergeCells count="1">
    <mergeCell ref="A1:C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4"/>
  <sheetViews>
    <sheetView workbookViewId="0">
      <selection activeCell="B19" sqref="B19"/>
    </sheetView>
  </sheetViews>
  <sheetFormatPr defaultRowHeight="14.5" x14ac:dyDescent="0.3"/>
  <cols>
    <col min="1" max="1" width="15.59765625" bestFit="1" customWidth="1"/>
    <col min="2" max="2" width="33.09765625" bestFit="1" customWidth="1"/>
    <col min="3" max="3" width="30.59765625" bestFit="1" customWidth="1"/>
  </cols>
  <sheetData>
    <row r="1" spans="1:3" ht="15" x14ac:dyDescent="0.35">
      <c r="A1" s="1"/>
      <c r="B1" s="1"/>
      <c r="C1" s="1"/>
    </row>
    <row r="2" spans="1:3" ht="15" x14ac:dyDescent="0.35">
      <c r="A2" s="1"/>
      <c r="B2" s="1"/>
      <c r="C2" s="1"/>
    </row>
    <row r="3" spans="1:3" ht="15" x14ac:dyDescent="0.35">
      <c r="A3" s="4" t="s">
        <v>0</v>
      </c>
      <c r="B3" s="1" t="s">
        <v>39</v>
      </c>
      <c r="C3" s="1" t="s">
        <v>40</v>
      </c>
    </row>
    <row r="4" spans="1:3" ht="15" x14ac:dyDescent="0.35">
      <c r="A4" s="2" t="s">
        <v>7</v>
      </c>
      <c r="B4" s="5">
        <v>1234</v>
      </c>
      <c r="C4" s="5">
        <v>1378</v>
      </c>
    </row>
    <row r="5" spans="1:3" ht="15" x14ac:dyDescent="0.35">
      <c r="A5" s="3">
        <v>2014</v>
      </c>
      <c r="B5" s="5">
        <v>645</v>
      </c>
      <c r="C5" s="5">
        <v>324</v>
      </c>
    </row>
    <row r="6" spans="1:3" ht="15" x14ac:dyDescent="0.35">
      <c r="A6" s="3">
        <v>2015</v>
      </c>
      <c r="B6" s="5">
        <v>432</v>
      </c>
      <c r="C6" s="5">
        <v>297</v>
      </c>
    </row>
    <row r="7" spans="1:3" ht="15" x14ac:dyDescent="0.35">
      <c r="A7" s="3">
        <v>2016</v>
      </c>
      <c r="B7" s="5">
        <v>157</v>
      </c>
      <c r="C7" s="5">
        <v>757</v>
      </c>
    </row>
    <row r="8" spans="1:3" ht="15" x14ac:dyDescent="0.35">
      <c r="A8" s="2" t="s">
        <v>3</v>
      </c>
      <c r="B8" s="5">
        <v>1403</v>
      </c>
      <c r="C8" s="5">
        <v>1611</v>
      </c>
    </row>
    <row r="9" spans="1:3" ht="15" x14ac:dyDescent="0.35">
      <c r="A9" s="3">
        <v>2014</v>
      </c>
      <c r="B9" s="5">
        <v>292</v>
      </c>
      <c r="C9" s="5">
        <v>629</v>
      </c>
    </row>
    <row r="10" spans="1:3" ht="15" x14ac:dyDescent="0.35">
      <c r="A10" s="3">
        <v>2015</v>
      </c>
      <c r="B10" s="5">
        <v>268</v>
      </c>
      <c r="C10" s="5">
        <v>145</v>
      </c>
    </row>
    <row r="11" spans="1:3" ht="15" x14ac:dyDescent="0.35">
      <c r="A11" s="3">
        <v>2016</v>
      </c>
      <c r="B11" s="5">
        <v>843</v>
      </c>
      <c r="C11" s="5">
        <v>837</v>
      </c>
    </row>
    <row r="12" spans="1:3" ht="15" x14ac:dyDescent="0.35">
      <c r="A12" s="2" t="s">
        <v>2</v>
      </c>
      <c r="B12" s="5">
        <v>722</v>
      </c>
      <c r="C12" s="5">
        <v>1316</v>
      </c>
    </row>
    <row r="13" spans="1:3" ht="15" x14ac:dyDescent="0.35">
      <c r="A13" s="3">
        <v>2014</v>
      </c>
      <c r="B13" s="5">
        <v>146</v>
      </c>
      <c r="C13" s="5">
        <v>851</v>
      </c>
    </row>
    <row r="14" spans="1:3" ht="15" x14ac:dyDescent="0.35">
      <c r="A14" s="3">
        <v>2015</v>
      </c>
      <c r="B14" s="5">
        <v>251</v>
      </c>
      <c r="C14" s="5">
        <v>194</v>
      </c>
    </row>
    <row r="15" spans="1:3" ht="15" x14ac:dyDescent="0.35">
      <c r="A15" s="3">
        <v>2016</v>
      </c>
      <c r="B15" s="5">
        <v>325</v>
      </c>
      <c r="C15" s="5">
        <v>271</v>
      </c>
    </row>
    <row r="16" spans="1:3" ht="15" x14ac:dyDescent="0.35">
      <c r="A16" s="2" t="s">
        <v>8</v>
      </c>
      <c r="B16" s="5">
        <v>1537</v>
      </c>
      <c r="C16" s="5">
        <v>946</v>
      </c>
    </row>
    <row r="17" spans="1:3" ht="15" x14ac:dyDescent="0.35">
      <c r="A17" s="3">
        <v>2014</v>
      </c>
      <c r="B17" s="5">
        <v>633</v>
      </c>
      <c r="C17" s="5">
        <v>447</v>
      </c>
    </row>
    <row r="18" spans="1:3" ht="15" x14ac:dyDescent="0.35">
      <c r="A18" s="3">
        <v>2015</v>
      </c>
      <c r="B18" s="5">
        <v>511</v>
      </c>
      <c r="C18" s="5">
        <v>136</v>
      </c>
    </row>
    <row r="19" spans="1:3" ht="15" x14ac:dyDescent="0.35">
      <c r="A19" s="3">
        <v>2016</v>
      </c>
      <c r="B19" s="5">
        <v>393</v>
      </c>
      <c r="C19" s="5">
        <v>363</v>
      </c>
    </row>
    <row r="20" spans="1:3" ht="15" x14ac:dyDescent="0.35">
      <c r="A20" s="2" t="s">
        <v>9</v>
      </c>
      <c r="B20" s="5">
        <v>1441</v>
      </c>
      <c r="C20" s="5">
        <v>1638</v>
      </c>
    </row>
    <row r="21" spans="1:3" ht="15" x14ac:dyDescent="0.35">
      <c r="A21" s="3">
        <v>2014</v>
      </c>
      <c r="B21" s="5">
        <v>300</v>
      </c>
      <c r="C21" s="5">
        <v>115</v>
      </c>
    </row>
    <row r="22" spans="1:3" ht="15" x14ac:dyDescent="0.35">
      <c r="A22" s="3">
        <v>2015</v>
      </c>
      <c r="B22" s="5">
        <v>646</v>
      </c>
      <c r="C22" s="5">
        <v>862</v>
      </c>
    </row>
    <row r="23" spans="1:3" ht="15" x14ac:dyDescent="0.35">
      <c r="A23" s="3">
        <v>2016</v>
      </c>
      <c r="B23" s="5">
        <v>495</v>
      </c>
      <c r="C23" s="5">
        <v>661</v>
      </c>
    </row>
    <row r="24" spans="1:3" ht="15" x14ac:dyDescent="0.35">
      <c r="A24" s="2" t="s">
        <v>10</v>
      </c>
      <c r="B24" s="5">
        <v>1327</v>
      </c>
      <c r="C24" s="5">
        <v>1074</v>
      </c>
    </row>
    <row r="25" spans="1:3" ht="15" x14ac:dyDescent="0.35">
      <c r="A25" s="3">
        <v>2014</v>
      </c>
      <c r="B25" s="5">
        <v>346</v>
      </c>
      <c r="C25" s="5">
        <v>368</v>
      </c>
    </row>
    <row r="26" spans="1:3" ht="15" x14ac:dyDescent="0.35">
      <c r="A26" s="3">
        <v>2015</v>
      </c>
      <c r="B26" s="5">
        <v>335</v>
      </c>
      <c r="C26" s="5">
        <v>478</v>
      </c>
    </row>
    <row r="27" spans="1:3" ht="15" x14ac:dyDescent="0.35">
      <c r="A27" s="3">
        <v>2016</v>
      </c>
      <c r="B27" s="5">
        <v>646</v>
      </c>
      <c r="C27" s="5">
        <v>228</v>
      </c>
    </row>
    <row r="28" spans="1:3" ht="15" x14ac:dyDescent="0.35">
      <c r="A28" s="2" t="s">
        <v>4</v>
      </c>
      <c r="B28" s="5">
        <v>689</v>
      </c>
      <c r="C28" s="5">
        <v>600</v>
      </c>
    </row>
    <row r="29" spans="1:3" ht="15" x14ac:dyDescent="0.35">
      <c r="A29" s="3">
        <v>2014</v>
      </c>
      <c r="B29" s="5">
        <v>305</v>
      </c>
      <c r="C29" s="5">
        <v>136</v>
      </c>
    </row>
    <row r="30" spans="1:3" ht="15" x14ac:dyDescent="0.35">
      <c r="A30" s="3">
        <v>2015</v>
      </c>
      <c r="B30" s="5">
        <v>248</v>
      </c>
      <c r="C30" s="5">
        <v>106</v>
      </c>
    </row>
    <row r="31" spans="1:3" ht="15" x14ac:dyDescent="0.35">
      <c r="A31" s="3">
        <v>2016</v>
      </c>
      <c r="B31" s="5">
        <v>136</v>
      </c>
      <c r="C31" s="5">
        <v>358</v>
      </c>
    </row>
    <row r="32" spans="1:3" ht="15" x14ac:dyDescent="0.35">
      <c r="A32" s="2" t="s">
        <v>5</v>
      </c>
      <c r="B32" s="5">
        <v>820</v>
      </c>
      <c r="C32" s="5">
        <v>1679</v>
      </c>
    </row>
    <row r="33" spans="1:3" ht="15" x14ac:dyDescent="0.35">
      <c r="A33" s="3">
        <v>2014</v>
      </c>
      <c r="B33" s="5">
        <v>131</v>
      </c>
      <c r="C33" s="5">
        <v>237</v>
      </c>
    </row>
    <row r="34" spans="1:3" ht="15" x14ac:dyDescent="0.35">
      <c r="A34" s="3">
        <v>2015</v>
      </c>
      <c r="B34" s="5">
        <v>568</v>
      </c>
      <c r="C34" s="5">
        <v>885</v>
      </c>
    </row>
    <row r="35" spans="1:3" ht="15" x14ac:dyDescent="0.35">
      <c r="A35" s="3">
        <v>2016</v>
      </c>
      <c r="B35" s="5">
        <v>121</v>
      </c>
      <c r="C35" s="5">
        <v>557</v>
      </c>
    </row>
    <row r="36" spans="1:3" ht="15" x14ac:dyDescent="0.35">
      <c r="A36" s="2" t="s">
        <v>6</v>
      </c>
      <c r="B36" s="5">
        <v>1164</v>
      </c>
      <c r="C36" s="5">
        <v>1643</v>
      </c>
    </row>
    <row r="37" spans="1:3" ht="15" x14ac:dyDescent="0.35">
      <c r="A37" s="3">
        <v>2014</v>
      </c>
      <c r="B37" s="5">
        <v>339</v>
      </c>
      <c r="C37" s="5">
        <v>146</v>
      </c>
    </row>
    <row r="38" spans="1:3" ht="15" x14ac:dyDescent="0.35">
      <c r="A38" s="3">
        <v>2015</v>
      </c>
      <c r="B38" s="5">
        <v>664</v>
      </c>
      <c r="C38" s="5">
        <v>728</v>
      </c>
    </row>
    <row r="39" spans="1:3" ht="15" x14ac:dyDescent="0.35">
      <c r="A39" s="3">
        <v>2016</v>
      </c>
      <c r="B39" s="5">
        <v>161</v>
      </c>
      <c r="C39" s="5">
        <v>769</v>
      </c>
    </row>
    <row r="40" spans="1:3" ht="15" x14ac:dyDescent="0.35">
      <c r="A40" s="2" t="s">
        <v>24</v>
      </c>
      <c r="B40" s="5">
        <v>241</v>
      </c>
      <c r="C40" s="5">
        <v>430</v>
      </c>
    </row>
    <row r="41" spans="1:3" ht="15" x14ac:dyDescent="0.35">
      <c r="A41" s="3">
        <v>2014</v>
      </c>
      <c r="B41" s="5">
        <v>127</v>
      </c>
      <c r="C41" s="5">
        <v>107</v>
      </c>
    </row>
    <row r="42" spans="1:3" ht="15" x14ac:dyDescent="0.35">
      <c r="A42" s="3">
        <v>2015</v>
      </c>
      <c r="B42" s="5">
        <v>21</v>
      </c>
      <c r="C42" s="5">
        <v>198</v>
      </c>
    </row>
    <row r="43" spans="1:3" ht="15" x14ac:dyDescent="0.35">
      <c r="A43" s="3">
        <v>2016</v>
      </c>
      <c r="B43" s="5">
        <v>93</v>
      </c>
      <c r="C43" s="5">
        <v>125</v>
      </c>
    </row>
    <row r="44" spans="1:3" ht="15" x14ac:dyDescent="0.35">
      <c r="A44" s="2" t="s">
        <v>1</v>
      </c>
      <c r="B44" s="5">
        <v>10578</v>
      </c>
      <c r="C44" s="5">
        <v>12315</v>
      </c>
    </row>
  </sheetData>
  <phoneticPr fontId="1" type="noConversion"/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��h�<h
</file>

<file path=customXml/item4.xml>��h�<hh�<hʎ>kʎ>k�et^�N�}���P�^X[
NPg��.U,gg��.Ut^�^��.U�c�O*Q�`
</file>

<file path=customXml/item5.xml>��h�<h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��h�<hʎ>kʎ>k�et^�N�}���P�^X[
NPg��.U,gg��.Ut^�^��.U�c�O*Q�`ʎ>kʎ>k�et^�N�}���P�^X[
NPg��.U,gg��.Ut^�^��.U�c�O*Q�`
</file>

<file path=customXml/item13.xml>��
</file>

<file path=customXml/item14.xml>��
</file>

<file path=customXml/item15.xml>��h�<hh�<h�NNǌ�e�v=~�T: t^�^��.U�NNǌ�e�v=~�T: t^�^��.UlQ_�NNǌ�e�v=~�T: t^�^��.U<P�NNǌ�e�v=~�T: �^X[�NNǌ�e�v=~�T: �^X[lQ_�NNǌ�e�v=~�T: �^X[<P�NNǌ�e�v=~�T: 
NPg��.U�NNǌ�e�v=~�T: 
NPg��.UlQ_�NNǌ�e�v=~�T: 
NPg��.U<P�NNǌ�e�v=~�T: ,gg��.U�NNǌ�e�v=~�T: ,gg��.UlQ_�NNǌ�e�v=~�T: ,gg��.U<Pʎ>kʎ>k�et^�N�}���P�^X[
NPg��.U,gg��.Ut^�^��.U�c�O*Q�`�NNǌ�e�v=~�T: t^�^��.Ut^�^��.U�NNǌ�e�v=~�T: t^�^��.Ut^�^��.U�NNǌ�e�v=~�T: t^�^��.Ut^�^��.U�NNǌ�e�v=~�T: �^X[�^X[�NNǌ�e�v=~�T: �^X[�^X[�NNǌ�e�v=~�T: �^X[�^X[�NNǌ�e�v=~�T: 
NPg��.U
NPg��.U�NNǌ�e�v=~�T: 
NPg��.U
NPg��.U�NNǌ�e�v=~�T: 
NPg��.U
NPg��.U�NNǌ�e�v=~�T: ,gg��.U,gg��.U�NNǌ�e�v=~�T: ,gg��.U,gg��.U�NNǌ�e�v=~�T: ,gg��.U,gg��.U�NNǌ�e�v=~�T: t^�^��.U�NNǌ�e�v=~�T: t^�^��.UlQ_�NNǌ�e�v=~�T: t^�^��.U<P�NNǌ�e�v=~�T: �^X[�NNǌ�e�v=~�T: �^X[lQ_�NNǌ�e�v=~�T: �^X[<P�NNǌ�e�v=~�T: 
NPg��.U�NNǌ�e�v=~�T: 
NPg��.UlQ_�NNǌ�e�v=~�T: 
NPg��.U<P�NNǌ�e�v=~�T: ,gg��.U�NNǌ�e�v=~�T: ,gg��.UlQ_�NNǌ�e�v=~�T: ,gg��.U<Pʎ>kʎ>k�et^�N�}���P�^X[
NPg��.U,gg��.Ut^�^��.U�c�O*Q�`�NNǌ�e�v=~�T: t^�^��.Ut^�^��.U�NNǌ�e�v=~�T: t^�^��.Ut^�^��.U�NNǌ�e�v=~�T: t^�^��.Ut^�^��.U�NNǌ�e�v=~�T: �^X[�^X[�NNǌ�e�v=~�T: �^X[�^X[�NNǌ�e�v=~�T: �^X[�^X[�NNǌ�e�v=~�T: 
NPg��.U
NPg��.U�NNǌ�e�v=~�T: 
NPg��.U
NPg��.U�NNǌ�e�v=~�T: 
NPg��.U
NPg��.U�NNǌ�e�v=~�T: ,gg��.U,gg��.U�NNǌ�e�v=~�T: ,gg��.U,gg��.U�NNǌ�e�v=~�T: ,gg��.U,gg��.U
</file>

<file path=customXml/item16.xml>��
</file>

<file path=customXml/item17.xml>��h�<hh�<h
</file>

<file path=customXml/item18.xml>��h�<h
</file>

<file path=customXml/itemProps1.xml><?xml version="1.0" encoding="utf-8"?>
<ds:datastoreItem xmlns:ds="http://schemas.openxmlformats.org/officeDocument/2006/customXml" ds:itemID="{4E393131-751C-44B1-92E9-773E8FDD5738}">
  <ds:schemaRefs/>
</ds:datastoreItem>
</file>

<file path=customXml/itemProps2.xml><?xml version="1.0" encoding="utf-8"?>
<ds:datastoreItem xmlns:ds="http://schemas.openxmlformats.org/officeDocument/2006/customXml" ds:itemID="{01F802BB-0277-4D1D-B00B-E28D98C159E6}">
  <ds:schemaRefs/>
</ds:datastoreItem>
</file>

<file path=customXml/itemProps3.xml><?xml version="1.0" encoding="utf-8"?>
<ds:datastoreItem xmlns:ds="http://schemas.openxmlformats.org/officeDocument/2006/customXml" ds:itemID="{C81AAEEA-A98B-40FA-BE38-761813298746}">
  <ds:schemaRefs/>
</ds:datastoreItem>
</file>

<file path=customXml/itemProps4.xml><?xml version="1.0" encoding="utf-8"?>
<ds:datastoreItem xmlns:ds="http://schemas.openxmlformats.org/officeDocument/2006/customXml" ds:itemID="{7D199D7B-A66C-49A4-92F5-4C5E815A4D1A}">
  <ds:schemaRefs/>
</ds:datastoreItem>
</file>

<file path=customXml/itemProps5.xml><?xml version="1.0" encoding="utf-8"?>
<ds:datastoreItem xmlns:ds="http://schemas.openxmlformats.org/officeDocument/2006/customXml" ds:itemID="{5727AD98-8C02-4DAD-8B29-1EA461210EE0}">
  <ds:schemaRefs/>
</ds:datastoreItem>
</file>

<file path=customXml/itemProps6.xml><?xml version="1.0" encoding="utf-8"?>
<ds:datastoreItem xmlns:ds="http://schemas.openxmlformats.org/officeDocument/2006/customXml" ds:itemID="{B1EBAE3E-FDF5-4E4C-AC97-88FA599F2B43}">
  <ds:schemaRefs/>
</ds:datastoreItem>
</file>

<file path=customXml/itemProps7.xml><?xml version="1.0" encoding="utf-8"?>
<ds:datastoreItem xmlns:ds="http://schemas.openxmlformats.org/officeDocument/2006/customXml" ds:itemID="{98AC1490-26BA-4AE8-8016-DA79B74EDD59}">
  <ds:schemaRefs/>
</ds:datastoreItem>
</file>

<file path=customXml/itemProps8.xml><?xml version="1.0" encoding="utf-8"?>
<ds:datastoreItem xmlns:ds="http://schemas.openxmlformats.org/officeDocument/2006/customXml" ds:itemID="{922E59FE-6DC6-4B3F-A8B9-A5D6D291DA1A}">
  <ds:schemaRefs/>
</ds:datastoreItem>
</file>

<file path=customXml/itemProps9.xml><?xml version="1.0" encoding="utf-8"?>
<ds:datastoreItem xmlns:ds="http://schemas.openxmlformats.org/officeDocument/2006/customXml" ds:itemID="{8E13A85F-CD1F-4C5E-80A6-D3D21F849614}">
  <ds:schemaRefs/>
</ds:datastoreItem>
</file>

<file path=customXml/itemProps10.xml><?xml version="1.0" encoding="utf-8"?>
<ds:datastoreItem xmlns:ds="http://schemas.openxmlformats.org/officeDocument/2006/customXml" ds:itemID="{97E93180-B26E-4242-83C5-A0D1500D7066}">
  <ds:schemaRefs/>
</ds:datastoreItem>
</file>

<file path=customXml/itemProps11.xml><?xml version="1.0" encoding="utf-8"?>
<ds:datastoreItem xmlns:ds="http://schemas.openxmlformats.org/officeDocument/2006/customXml" ds:itemID="{E1657E3B-46D1-4201-B5B0-BC25CF3445F1}">
  <ds:schemaRefs/>
</ds:datastoreItem>
</file>

<file path=customXml/itemProps12.xml><?xml version="1.0" encoding="utf-8"?>
<ds:datastoreItem xmlns:ds="http://schemas.openxmlformats.org/officeDocument/2006/customXml" ds:itemID="{FE966B1E-9B79-491A-A983-71A333E254A4}">
  <ds:schemaRefs/>
</ds:datastoreItem>
</file>

<file path=customXml/itemProps13.xml><?xml version="1.0" encoding="utf-8"?>
<ds:datastoreItem xmlns:ds="http://schemas.openxmlformats.org/officeDocument/2006/customXml" ds:itemID="{45BDB373-E6DC-458F-98A2-84C3337891CF}">
  <ds:schemaRefs/>
</ds:datastoreItem>
</file>

<file path=customXml/itemProps14.xml><?xml version="1.0" encoding="utf-8"?>
<ds:datastoreItem xmlns:ds="http://schemas.openxmlformats.org/officeDocument/2006/customXml" ds:itemID="{731D71CC-F45A-437D-A953-208F83FE1248}">
  <ds:schemaRefs/>
</ds:datastoreItem>
</file>

<file path=customXml/itemProps15.xml><?xml version="1.0" encoding="utf-8"?>
<ds:datastoreItem xmlns:ds="http://schemas.openxmlformats.org/officeDocument/2006/customXml" ds:itemID="{8945E662-DEBA-4D8A-8F15-759EB141EA7B}">
  <ds:schemaRefs/>
</ds:datastoreItem>
</file>

<file path=customXml/itemProps16.xml><?xml version="1.0" encoding="utf-8"?>
<ds:datastoreItem xmlns:ds="http://schemas.openxmlformats.org/officeDocument/2006/customXml" ds:itemID="{B8A3193B-A8DA-46A9-A5B1-5C42A135805A}">
  <ds:schemaRefs/>
</ds:datastoreItem>
</file>

<file path=customXml/itemProps17.xml><?xml version="1.0" encoding="utf-8"?>
<ds:datastoreItem xmlns:ds="http://schemas.openxmlformats.org/officeDocument/2006/customXml" ds:itemID="{8261ED26-42E3-4142-8C6F-1217AABE15DC}">
  <ds:schemaRefs/>
</ds:datastoreItem>
</file>

<file path=customXml/itemProps18.xml><?xml version="1.0" encoding="utf-8"?>
<ds:datastoreItem xmlns:ds="http://schemas.openxmlformats.org/officeDocument/2006/customXml" ds:itemID="{C2B8E15A-13E1-4E52-A4DF-762A80FD4F5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1</vt:i4>
      </vt:variant>
    </vt:vector>
  </HeadingPairs>
  <TitlesOfParts>
    <vt:vector size="5" baseType="lpstr">
      <vt:lpstr>自行車款庫存與銷售</vt:lpstr>
      <vt:lpstr>最佳銷售分析</vt:lpstr>
      <vt:lpstr>貸款分析</vt:lpstr>
      <vt:lpstr>銷售分析</vt:lpstr>
      <vt:lpstr>庫存資料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王仲麒</dc:creator>
  <cp:lastModifiedBy>說明</cp:lastModifiedBy>
  <dcterms:created xsi:type="dcterms:W3CDTF">2017-04-18T09:01:16Z</dcterms:created>
  <dcterms:modified xsi:type="dcterms:W3CDTF">2021-08-13T16:00:08Z</dcterms:modified>
</cp:coreProperties>
</file>