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onne\Desktop\巨匠 MOS 2016 Excel\Excel Expert 2016 C\"/>
    </mc:Choice>
  </mc:AlternateContent>
  <xr:revisionPtr revIDLastSave="0" documentId="13_ncr:1_{0B0735C0-CEE5-4755-B6A6-A5D965976F49}" xr6:coauthVersionLast="37" xr6:coauthVersionMax="37" xr10:uidLastSave="{00000000-0000-0000-0000-000000000000}"/>
  <bookViews>
    <workbookView xWindow="0" yWindow="0" windowWidth="20520" windowHeight="9390" xr2:uid="{629F481E-571F-458E-A438-A34950753EB6}"/>
  </bookViews>
  <sheets>
    <sheet name="本月剩餘數量" sheetId="1" r:id="rId1"/>
    <sheet name="分析" sheetId="2" r:id="rId2"/>
    <sheet name="熱賣" sheetId="8" r:id="rId3"/>
    <sheet name="分期" sheetId="4" r:id="rId4"/>
  </sheets>
  <definedNames>
    <definedName name="_xlcn.WorksheetConnection_本月剩餘數量A1G171" hidden="1">本月剩餘數量!$A$1:$G$17</definedName>
    <definedName name="_xlcn.WorksheetConnection_本月剩餘數量A1H171" hidden="1">本月剩餘數量!$A$1:$H$17</definedName>
  </definedNames>
  <calcPr calcId="17902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本月剩餘數量!$A$1:$H$17"/>
          <x15:modelTable id="範圍 1" name="範圍 1" connection="WorksheetConnection_本月剩餘數量!$A$1:$G$1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8" l="1"/>
  <c r="B5" i="4" l="1"/>
  <c r="A22" i="8"/>
  <c r="A18" i="8"/>
  <c r="A14" i="8"/>
  <c r="A10" i="8"/>
  <c r="A6" i="8"/>
  <c r="A5" i="8"/>
  <c r="B18" i="8"/>
  <c r="B6" i="8"/>
  <c r="A19" i="8"/>
  <c r="A7" i="8"/>
  <c r="B22" i="8"/>
  <c r="B10" i="8"/>
  <c r="B7" i="8"/>
  <c r="B5" i="8"/>
  <c r="A21" i="8"/>
  <c r="A17" i="8"/>
  <c r="A13" i="8"/>
  <c r="B13" i="8" s="1"/>
  <c r="A9" i="8"/>
  <c r="B21" i="8"/>
  <c r="A15" i="8"/>
  <c r="C3" i="8"/>
  <c r="C21" i="8"/>
  <c r="C18" i="8"/>
  <c r="C13" i="8"/>
  <c r="C6" i="8"/>
  <c r="A24" i="8"/>
  <c r="A20" i="8"/>
  <c r="A16" i="8"/>
  <c r="C16" i="8" s="1"/>
  <c r="A12" i="8"/>
  <c r="A8" i="8"/>
  <c r="A4" i="8"/>
  <c r="B16" i="8"/>
  <c r="A23" i="8"/>
  <c r="A11" i="8"/>
  <c r="B17" i="8"/>
  <c r="C17" i="8"/>
  <c r="B15" i="8"/>
  <c r="C15" i="8"/>
  <c r="C7" i="8"/>
  <c r="C5" i="8"/>
  <c r="C10" i="8"/>
  <c r="C22" i="8"/>
  <c r="B24" i="8"/>
  <c r="C24" i="8"/>
  <c r="B20" i="8"/>
  <c r="C20" i="8"/>
  <c r="B12" i="8"/>
  <c r="C12" i="8"/>
  <c r="C8" i="8"/>
  <c r="B8" i="8"/>
  <c r="B23" i="8"/>
  <c r="C23" i="8"/>
  <c r="B11" i="8"/>
  <c r="C1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6CF0E-7062-4554-8243-B2E77B45EADF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D31C00-95A7-4383-8291-81B92188D1DF}" name="WorksheetConnection_本月剩餘數量!$A$1:$G$17" type="102" refreshedVersion="6" minRefreshableVersion="5">
    <extLst>
      <ext xmlns:x15="http://schemas.microsoft.com/office/spreadsheetml/2010/11/main" uri="{DE250136-89BD-433C-8126-D09CA5730AF9}">
        <x15:connection id="範圍 1">
          <x15:rangePr sourceName="_xlcn.WorksheetConnection_本月剩餘數量A1G171"/>
        </x15:connection>
      </ext>
    </extLst>
  </connection>
  <connection id="3" xr16:uid="{A66A0A7A-7361-440E-A125-8CF0BCB43CAB}" name="WorksheetConnection_本月剩餘數量!$A$1:$H$17" type="102" refreshedVersion="6" minRefreshableVersion="5">
    <extLst>
      <ext xmlns:x15="http://schemas.microsoft.com/office/spreadsheetml/2010/11/main" uri="{DE250136-89BD-433C-8126-D09CA5730AF9}">
        <x15:connection id="範圍">
          <x15:rangePr sourceName="_xlcn.WorksheetConnection_本月剩餘數量A1H1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2">
    <s v="ThisWorkbookDataModel"/>
    <s v="[Measures].[以下資料的總和: 年度銷售量]"/>
    <s v="[範圍 1].[年].&amp;[2018]"/>
    <s v="[範圍 1].[種類].&amp;[葡萄]"/>
    <s v="[範圍 1].[年].&amp;[2017]"/>
    <s v="[範圍 1].[種類].&amp;[蘋果]"/>
    <s v="[範圍 1].[年].&amp;[2016]"/>
    <s v="[範圍 1].[種類].&amp;[柚子]"/>
    <s v="[範圍 1].[年].&amp;[2015]"/>
    <s v="[範圍 1].[種類].&amp;[梅子]"/>
    <s v="[Measures].[以下資料的總和: 本月銷售量 2]"/>
    <s v="[範圍 1].[年].[All]"/>
  </metadataStrings>
  <mdxMetadata count="57">
    <mdx n="0" f="m">
      <t c="1">
        <n x="1"/>
      </t>
    </mdx>
    <mdx n="0" f="m">
      <t c="2">
        <n x="2"/>
        <n x="3"/>
      </t>
    </mdx>
    <mdx n="0" f="m">
      <t c="2">
        <n x="4"/>
        <n x="5"/>
      </t>
    </mdx>
    <mdx n="0" f="m">
      <t c="1">
        <n x="4"/>
      </t>
    </mdx>
    <mdx n="0" f="m">
      <t c="2">
        <n x="6"/>
        <n x="7"/>
      </t>
    </mdx>
    <mdx n="0" f="m">
      <t c="2">
        <n x="8"/>
        <n x="9"/>
      </t>
    </mdx>
    <mdx n="0" f="m">
      <t c="1">
        <n x="10"/>
      </t>
    </mdx>
    <mdx n="0" f="m">
      <t c="2">
        <n x="2"/>
        <n x="7"/>
      </t>
    </mdx>
    <mdx n="0" f="m">
      <t c="2">
        <n x="6"/>
        <n x="3"/>
      </t>
    </mdx>
    <mdx n="0" f="m">
      <t c="1">
        <n x="8"/>
      </t>
    </mdx>
    <mdx n="0" f="m">
      <t c="2">
        <n x="2"/>
        <n x="5"/>
      </t>
    </mdx>
    <mdx n="0" f="m">
      <t c="2">
        <n x="4"/>
        <n x="7"/>
      </t>
    </mdx>
    <mdx n="0" f="m">
      <t c="2">
        <n x="8"/>
        <n x="3"/>
      </t>
    </mdx>
    <mdx n="0" f="m">
      <t c="2">
        <n x="2"/>
        <n x="9"/>
      </t>
    </mdx>
    <mdx n="0" f="m">
      <t c="2">
        <n x="4"/>
        <n x="3"/>
      </t>
    </mdx>
    <mdx n="0" f="m">
      <t c="2">
        <n x="6"/>
        <n x="5"/>
      </t>
    </mdx>
    <mdx n="0" f="m">
      <t c="1">
        <n x="6"/>
      </t>
    </mdx>
    <mdx n="0" f="m">
      <t c="2">
        <n x="8"/>
        <n x="7"/>
      </t>
    </mdx>
    <mdx n="0" f="m">
      <t c="1">
        <n x="11"/>
      </t>
    </mdx>
    <mdx n="0" f="m">
      <t c="2">
        <n x="4"/>
        <n x="9"/>
      </t>
    </mdx>
    <mdx n="0" f="m">
      <t c="2">
        <n x="8"/>
        <n x="5"/>
      </t>
    </mdx>
    <mdx n="0" f="m">
      <t c="1">
        <n x="2"/>
      </t>
    </mdx>
    <mdx n="0" f="m">
      <t c="2">
        <n x="6"/>
        <n x="9"/>
      </t>
    </mdx>
    <mdx n="0" f="v">
      <t c="3">
        <n x="2"/>
        <n x="3"/>
        <n x="1"/>
      </t>
    </mdx>
    <mdx n="0" f="v">
      <t c="3">
        <n x="6"/>
        <n x="7"/>
        <n x="1"/>
      </t>
    </mdx>
    <mdx n="0" f="v">
      <t c="3">
        <n x="4"/>
        <n x="5"/>
        <n x="1"/>
      </t>
    </mdx>
    <mdx n="0" f="v">
      <t c="3">
        <n x="8"/>
        <n x="9"/>
        <n x="1"/>
      </t>
    </mdx>
    <mdx n="0" f="v">
      <t c="3">
        <n x="2"/>
        <n x="7"/>
        <n x="1"/>
      </t>
    </mdx>
    <mdx n="0" f="v">
      <t c="3">
        <n x="6"/>
        <n x="3"/>
        <n x="1"/>
      </t>
    </mdx>
    <mdx n="0" f="v">
      <t c="3">
        <n x="4"/>
        <n x="5"/>
        <n x="10"/>
      </t>
    </mdx>
    <mdx n="0" f="v">
      <t c="3">
        <n x="2"/>
        <n x="5"/>
        <n x="1"/>
      </t>
    </mdx>
    <mdx n="0" f="v">
      <t c="3">
        <n x="4"/>
        <n x="7"/>
        <n x="1"/>
      </t>
    </mdx>
    <mdx n="0" f="v">
      <t c="3">
        <n x="8"/>
        <n x="3"/>
        <n x="1"/>
      </t>
    </mdx>
    <mdx n="0" f="v">
      <t c="3">
        <n x="2"/>
        <n x="3"/>
        <n x="10"/>
      </t>
    </mdx>
    <mdx n="0" f="v">
      <t c="3">
        <n x="2"/>
        <n x="7"/>
        <n x="10"/>
      </t>
    </mdx>
    <mdx n="0" f="v">
      <t c="3">
        <n x="4"/>
        <n x="7"/>
        <n x="10"/>
      </t>
    </mdx>
    <mdx n="0" f="v">
      <t c="3">
        <n x="6"/>
        <n x="3"/>
        <n x="10"/>
      </t>
    </mdx>
    <mdx n="0" f="v">
      <t c="3">
        <n x="6"/>
        <n x="7"/>
        <n x="10"/>
      </t>
    </mdx>
    <mdx n="0" f="v">
      <t c="3">
        <n x="8"/>
        <n x="3"/>
        <n x="10"/>
      </t>
    </mdx>
    <mdx n="0" f="v">
      <t c="3">
        <n x="2"/>
        <n x="9"/>
        <n x="10"/>
      </t>
    </mdx>
    <mdx n="0" f="v">
      <t c="3">
        <n x="6"/>
        <n x="5"/>
        <n x="10"/>
      </t>
    </mdx>
    <mdx n="0" f="v">
      <t c="3">
        <n x="2"/>
        <n x="9"/>
        <n x="1"/>
      </t>
    </mdx>
    <mdx n="0" f="v">
      <t c="3">
        <n x="6"/>
        <n x="5"/>
        <n x="1"/>
      </t>
    </mdx>
    <mdx n="0" f="v">
      <t c="3">
        <n x="2"/>
        <n x="5"/>
        <n x="10"/>
      </t>
    </mdx>
    <mdx n="0" f="v">
      <t c="3">
        <n x="8"/>
        <n x="9"/>
        <n x="10"/>
      </t>
    </mdx>
    <mdx n="0" f="v">
      <t c="3">
        <n x="4"/>
        <n x="3"/>
        <n x="10"/>
      </t>
    </mdx>
    <mdx n="0" f="v">
      <t c="3">
        <n x="4"/>
        <n x="3"/>
        <n x="1"/>
      </t>
    </mdx>
    <mdx n="0" f="v">
      <t c="3">
        <n x="8"/>
        <n x="7"/>
        <n x="10"/>
      </t>
    </mdx>
    <mdx n="0" f="v">
      <t c="3">
        <n x="8"/>
        <n x="7"/>
        <n x="1"/>
      </t>
    </mdx>
    <mdx n="0" f="v">
      <t c="2">
        <n x="11"/>
        <n x="10"/>
      </t>
    </mdx>
    <mdx n="0" f="v">
      <t c="2">
        <n x="11"/>
        <n x="1"/>
      </t>
    </mdx>
    <mdx n="0" f="v">
      <t c="3">
        <n x="4"/>
        <n x="9"/>
        <n x="10"/>
      </t>
    </mdx>
    <mdx n="0" f="v">
      <t c="3">
        <n x="4"/>
        <n x="9"/>
        <n x="1"/>
      </t>
    </mdx>
    <mdx n="0" f="v">
      <t c="3">
        <n x="8"/>
        <n x="5"/>
        <n x="1"/>
      </t>
    </mdx>
    <mdx n="0" f="v">
      <t c="3">
        <n x="8"/>
        <n x="5"/>
        <n x="10"/>
      </t>
    </mdx>
    <mdx n="0" f="v">
      <t c="3">
        <n x="6"/>
        <n x="9"/>
        <n x="10"/>
      </t>
    </mdx>
    <mdx n="0" f="v">
      <t c="3">
        <n x="6"/>
        <n x="9"/>
        <n x="1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<sst xmlns="http://schemas.openxmlformats.org/spreadsheetml/2006/main" count="42" uniqueCount="25">
  <si>
    <t>售價</t>
    <phoneticPr fontId="3" type="noConversion"/>
  </si>
  <si>
    <t>年</t>
  </si>
  <si>
    <t>種類</t>
  </si>
  <si>
    <t>柚子</t>
  </si>
  <si>
    <t>蘋果</t>
  </si>
  <si>
    <t>葡萄</t>
  </si>
  <si>
    <t>梅子</t>
  </si>
  <si>
    <t>上個月銷售量</t>
    <phoneticPr fontId="3" type="noConversion"/>
  </si>
  <si>
    <t>本月銷售量</t>
    <phoneticPr fontId="3" type="noConversion"/>
  </si>
  <si>
    <t>補貨</t>
    <phoneticPr fontId="3" type="noConversion"/>
  </si>
  <si>
    <t>本月剩餘數量</t>
    <phoneticPr fontId="3" type="noConversion"/>
  </si>
  <si>
    <t>列標籤</t>
  </si>
  <si>
    <t>總計</t>
  </si>
  <si>
    <t>以下資料的總和: 上個月銷售量</t>
  </si>
  <si>
    <t>以下資料的總和: 本月銷售量</t>
  </si>
  <si>
    <t>分期計算</t>
    <phoneticPr fontId="3" type="noConversion"/>
  </si>
  <si>
    <t>稅</t>
    <phoneticPr fontId="3" type="noConversion"/>
  </si>
  <si>
    <t>合計</t>
    <phoneticPr fontId="3" type="noConversion"/>
  </si>
  <si>
    <t>未稅價格</t>
    <phoneticPr fontId="3" type="noConversion"/>
  </si>
  <si>
    <t>年利率</t>
    <phoneticPr fontId="3" type="noConversion"/>
  </si>
  <si>
    <t>頭期款</t>
    <phoneticPr fontId="3" type="noConversion"/>
  </si>
  <si>
    <t>每月付款金額</t>
    <phoneticPr fontId="3" type="noConversion"/>
  </si>
  <si>
    <t>年數</t>
    <phoneticPr fontId="3" type="noConversion"/>
  </si>
  <si>
    <t>年度銷售量</t>
    <phoneticPr fontId="3" type="noConversion"/>
  </si>
  <si>
    <t>2015年最熱賣的產品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</si>
</sst>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_-[$$-404]* #,##0.00_-;\-[$$-404]* #,##0.00_-;_-[$$-404]* &quot;-&quot;??_-;_-@_-"/>
    <numFmt numFmtId="177" formatCode="_-* #,##0_-;\-* #,##0_-;_-* &quot;-&quot;??_-;_-@_-"/>
    <numFmt numFmtId="178" formatCode="0.0%"/>
    <numFmt numFmtId="179" formatCode="_-&quot;$&quot;* #,##0_-;\-&quot;$&quot;* #,##0_-;_-&quot;$&quot;* &quot;-&quot;??_-;_-@_-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1" applyNumberFormat="1" applyFont="1" applyBorder="1">
      <alignment vertical="center"/>
    </xf>
    <xf numFmtId="0" fontId="0" fillId="0" borderId="3" xfId="0" applyFon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77" fontId="0" fillId="0" borderId="2" xfId="1" applyNumberFormat="1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176" fontId="0" fillId="3" borderId="5" xfId="0" applyNumberFormat="1" applyFont="1" applyFill="1" applyBorder="1">
      <alignment vertical="center"/>
    </xf>
    <xf numFmtId="177" fontId="0" fillId="3" borderId="5" xfId="1" applyNumberFormat="1" applyFont="1" applyFill="1" applyBorder="1">
      <alignment vertical="center"/>
    </xf>
    <xf numFmtId="177" fontId="0" fillId="3" borderId="6" xfId="1" applyNumberFormat="1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176" fontId="0" fillId="0" borderId="5" xfId="0" applyNumberFormat="1" applyFont="1" applyBorder="1">
      <alignment vertical="center"/>
    </xf>
    <xf numFmtId="177" fontId="0" fillId="0" borderId="5" xfId="1" applyNumberFormat="1" applyFont="1" applyBorder="1">
      <alignment vertical="center"/>
    </xf>
    <xf numFmtId="177" fontId="0" fillId="0" borderId="6" xfId="1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8" fontId="4" fillId="0" borderId="0" xfId="0" applyNumberFormat="1" applyFont="1" applyAlignment="1"/>
    <xf numFmtId="9" fontId="4" fillId="0" borderId="0" xfId="0" applyNumberFormat="1" applyFont="1" applyAlignment="1"/>
    <xf numFmtId="0" fontId="5" fillId="0" borderId="0" xfId="0" applyFont="1">
      <alignment vertical="center"/>
    </xf>
    <xf numFmtId="179" fontId="4" fillId="0" borderId="0" xfId="0" applyNumberFormat="1" applyFont="1" applyAlignment="1"/>
    <xf numFmtId="0" fontId="6" fillId="0" borderId="0" xfId="0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B11" s="8"/>
        <tr r="B23" s="8"/>
        <tr r="B8" s="8"/>
        <tr r="B12" s="8"/>
        <tr r="B20" s="8"/>
        <tr r="B24" s="8"/>
        <tr r="B15" s="8"/>
        <tr r="B17" s="8"/>
        <tr r="B16" s="8"/>
        <tr r="B21" s="8"/>
        <tr r="B13" s="8"/>
        <tr r="B5" s="8"/>
        <tr r="B7" s="8"/>
        <tr r="B10" s="8"/>
        <tr r="B22" s="8"/>
        <tr r="B6" s="8"/>
        <tr r="B18" s="8"/>
        <tr r="B3" s="8"/>
        <tr r="C11" s="8"/>
        <tr r="C23" s="8"/>
        <tr r="C8" s="8"/>
        <tr r="C12" s="8"/>
        <tr r="C20" s="8"/>
        <tr r="C24" s="8"/>
        <tr r="C22" s="8"/>
        <tr r="C10" s="8"/>
        <tr r="C5" s="8"/>
        <tr r="C7" s="8"/>
        <tr r="C15" s="8"/>
        <tr r="C17" s="8"/>
        <tr r="A11" s="8"/>
        <tr r="A23" s="8"/>
        <tr r="A4" s="8"/>
        <tr r="A8" s="8"/>
        <tr r="A12" s="8"/>
        <tr r="C16" s="8"/>
        <tr r="A16" s="8"/>
        <tr r="A20" s="8"/>
        <tr r="A24" s="8"/>
        <tr r="C6" s="8"/>
        <tr r="C13" s="8"/>
        <tr r="C18" s="8"/>
        <tr r="C21" s="8"/>
        <tr r="C3" s="8"/>
        <tr r="A15" s="8"/>
        <tr r="A9" s="8"/>
        <tr r="A13" s="8"/>
        <tr r="A17" s="8"/>
        <tr r="A21" s="8"/>
        <tr r="A7" s="8"/>
        <tr r="A19" s="8"/>
        <tr r="A5" s="8"/>
        <tr r="A6" s="8"/>
        <tr r="A10" s="8"/>
        <tr r="A14" s="8"/>
        <tr r="A18" s="8"/>
        <tr r="A22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[C5本月銷量.xlsx]分析!樞紐分析表1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分析!$B$3</c:f>
              <c:strCache>
                <c:ptCount val="1"/>
                <c:pt idx="0">
                  <c:v>以下資料的總和: 上個月銷售量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分析!$A$4:$A$24</c:f>
              <c:multiLvlStrCache>
                <c:ptCount val="1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</c:lvl>
                <c:lvl>
                  <c:pt idx="0">
                    <c:v>柚子</c:v>
                  </c:pt>
                  <c:pt idx="4">
                    <c:v>梅子</c:v>
                  </c:pt>
                  <c:pt idx="8">
                    <c:v>葡萄</c:v>
                  </c:pt>
                  <c:pt idx="12">
                    <c:v>蘋果</c:v>
                  </c:pt>
                </c:lvl>
              </c:multiLvlStrCache>
            </c:multiLvlStrRef>
          </c:cat>
          <c:val>
            <c:numRef>
              <c:f>分析!$B$4:$B$24</c:f>
              <c:numCache>
                <c:formatCode>General</c:formatCode>
                <c:ptCount val="16"/>
                <c:pt idx="0">
                  <c:v>14992</c:v>
                </c:pt>
                <c:pt idx="1">
                  <c:v>10874</c:v>
                </c:pt>
                <c:pt idx="2">
                  <c:v>14265</c:v>
                </c:pt>
                <c:pt idx="3">
                  <c:v>20166</c:v>
                </c:pt>
                <c:pt idx="4">
                  <c:v>63351</c:v>
                </c:pt>
                <c:pt idx="5">
                  <c:v>51743</c:v>
                </c:pt>
                <c:pt idx="6">
                  <c:v>61355</c:v>
                </c:pt>
                <c:pt idx="7">
                  <c:v>69368</c:v>
                </c:pt>
                <c:pt idx="8">
                  <c:v>2456</c:v>
                </c:pt>
                <c:pt idx="9">
                  <c:v>43252</c:v>
                </c:pt>
                <c:pt idx="10">
                  <c:v>87011</c:v>
                </c:pt>
                <c:pt idx="11">
                  <c:v>64219</c:v>
                </c:pt>
                <c:pt idx="12">
                  <c:v>15115</c:v>
                </c:pt>
                <c:pt idx="13">
                  <c:v>89116</c:v>
                </c:pt>
                <c:pt idx="14">
                  <c:v>6588</c:v>
                </c:pt>
                <c:pt idx="15">
                  <c:v>75232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0-44EA-9842-E844063653D5}"/>
            </c:ext>
          </c:extLst>
        </c:ser>
        <c:ser>
          <c:idx val="1"/>
          <c:order val="1"/>
          <c:tx>
            <c:strRef>
              <c:f>分析!$C$3</c:f>
              <c:strCache>
                <c:ptCount val="1"/>
                <c:pt idx="0">
                  <c:v>以下資料的總和: 本月銷售量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分析!$A$4:$A$24</c:f>
              <c:multiLvlStrCache>
                <c:ptCount val="1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</c:lvl>
                <c:lvl>
                  <c:pt idx="0">
                    <c:v>柚子</c:v>
                  </c:pt>
                  <c:pt idx="4">
                    <c:v>梅子</c:v>
                  </c:pt>
                  <c:pt idx="8">
                    <c:v>葡萄</c:v>
                  </c:pt>
                  <c:pt idx="12">
                    <c:v>蘋果</c:v>
                  </c:pt>
                </c:lvl>
              </c:multiLvlStrCache>
            </c:multiLvlStrRef>
          </c:cat>
          <c:val>
            <c:numRef>
              <c:f>分析!$C$4:$C$24</c:f>
              <c:numCache>
                <c:formatCode>General</c:formatCode>
                <c:ptCount val="16"/>
                <c:pt idx="0">
                  <c:v>21748</c:v>
                </c:pt>
                <c:pt idx="1">
                  <c:v>26371</c:v>
                </c:pt>
                <c:pt idx="2">
                  <c:v>87393</c:v>
                </c:pt>
                <c:pt idx="3">
                  <c:v>48904</c:v>
                </c:pt>
                <c:pt idx="4">
                  <c:v>29402</c:v>
                </c:pt>
                <c:pt idx="5">
                  <c:v>71881</c:v>
                </c:pt>
                <c:pt idx="6">
                  <c:v>4398</c:v>
                </c:pt>
                <c:pt idx="7">
                  <c:v>96239</c:v>
                </c:pt>
                <c:pt idx="8">
                  <c:v>1031</c:v>
                </c:pt>
                <c:pt idx="9">
                  <c:v>87297</c:v>
                </c:pt>
                <c:pt idx="10">
                  <c:v>8754</c:v>
                </c:pt>
                <c:pt idx="11">
                  <c:v>43564</c:v>
                </c:pt>
                <c:pt idx="12">
                  <c:v>80148</c:v>
                </c:pt>
                <c:pt idx="13">
                  <c:v>45832</c:v>
                </c:pt>
                <c:pt idx="14">
                  <c:v>6371</c:v>
                </c:pt>
                <c:pt idx="15">
                  <c:v>91481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0-44EA-9842-E8440636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867279"/>
        <c:axId val="1386706799"/>
      </c:barChart>
      <c:catAx>
        <c:axId val="141786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6706799"/>
        <c:crosses val="autoZero"/>
        <c:auto val="1"/>
        <c:lblAlgn val="ctr"/>
        <c:lblOffset val="100"/>
        <c:noMultiLvlLbl val="0"/>
      </c:catAx>
      <c:valAx>
        <c:axId val="13867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8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4</xdr:row>
      <xdr:rowOff>142875</xdr:rowOff>
    </xdr:from>
    <xdr:to>
      <xdr:col>10</xdr:col>
      <xdr:colOff>585787</xdr:colOff>
      <xdr:row>17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BD6DD2-9A0C-479D-A690-B765D19C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vonne" refreshedDate="43390.900305555559" backgroundQuery="1" createdVersion="6" refreshedVersion="6" minRefreshableVersion="3" recordCount="0" supportSubquery="1" supportAdvancedDrill="1" xr:uid="{CF566353-05A9-4352-B17C-081100753C78}">
  <cacheSource type="external" connectionId="1"/>
  <cacheFields count="4">
    <cacheField name="[範圍].[種類].[種類]" caption="種類" numFmtId="0" level="1">
      <sharedItems count="4">
        <s v="柚子"/>
        <s v="梅子"/>
        <s v="葡萄"/>
        <s v="蘋果"/>
      </sharedItems>
    </cacheField>
    <cacheField name="[Measures].[以下資料的總和: 上個月銷售量]" caption="以下資料的總和: 上個月銷售量" numFmtId="0" hierarchy="19" level="32767"/>
    <cacheField name="[Measures].[以下資料的總和: 本月銷售量]" caption="以下資料的總和: 本月銷售量" numFmtId="0" hierarchy="20" level="32767"/>
    <cacheField name="[範圍].[年].[年]" caption="年" numFmtId="0" hierarchy="1" level="1">
      <sharedItems containsSemiMixedTypes="0" containsString="0" containsNumber="1" containsInteger="1" minValue="2015" maxValue="2018" count="4"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範圍].[年].&amp;[2015]"/>
            <x15:cachedUniqueName index="1" name="[範圍].[年].&amp;[2016]"/>
            <x15:cachedUniqueName index="2" name="[範圍].[年].&amp;[2017]"/>
            <x15:cachedUniqueName index="3" name="[範圍].[年].&amp;[2018]"/>
          </x15:cachedUniqueNames>
        </ext>
      </extLst>
    </cacheField>
  </cacheFields>
  <cacheHierarchies count="24">
    <cacheHierarchy uniqueName="[範圍].[種類]" caption="種類" attribute="1" defaultMemberUniqueName="[範圍].[種類].[All]" allUniqueName="[範圍].[種類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年]" caption="年" attribute="1" defaultMemberUniqueName="[範圍].[年].[All]" allUniqueName="[範圍].[年].[All]" dimensionUniqueName="[範圍]" displayFolder="" count="2" memberValueDatatype="20" unbalanced="0">
      <fieldsUsage count="2">
        <fieldUsage x="-1"/>
        <fieldUsage x="3"/>
      </fieldsUsage>
    </cacheHierarchy>
    <cacheHierarchy uniqueName="[範圍].[售價]" caption="售價" attribute="1" defaultMemberUniqueName="[範圍].[售價].[All]" allUniqueName="[範圍].[售價].[All]" dimensionUniqueName="[範圍]" displayFolder="" count="0" memberValueDatatype="20" unbalanced="0"/>
    <cacheHierarchy uniqueName="[範圍].[本月剩餘數量]" caption="本月剩餘數量" attribute="1" defaultMemberUniqueName="[範圍].[本月剩餘數量].[All]" allUniqueName="[範圍].[本月剩餘數量].[All]" dimensionUniqueName="[範圍]" displayFolder="" count="0" memberValueDatatype="20" unbalanced="0"/>
    <cacheHierarchy uniqueName="[範圍].[上個月銷售量]" caption="上個月銷售量" attribute="1" defaultMemberUniqueName="[範圍].[上個月銷售量].[All]" allUniqueName="[範圍].[上個月銷售量].[All]" dimensionUniqueName="[範圍]" displayFolder="" count="0" memberValueDatatype="20" unbalanced="0"/>
    <cacheHierarchy uniqueName="[範圍].[本月銷售量]" caption="本月銷售量" attribute="1" defaultMemberUniqueName="[範圍].[本月銷售量].[All]" allUniqueName="[範圍].[本月銷售量].[All]" dimensionUniqueName="[範圍]" displayFolder="" count="0" memberValueDatatype="20" unbalanced="0"/>
    <cacheHierarchy uniqueName="[範圍].[年度銷售量]" caption="年度銷售量" attribute="1" defaultMemberUniqueName="[範圍].[年度銷售量].[All]" allUniqueName="[範圍].[年度銷售量].[All]" dimensionUniqueName="[範圍]" displayFolder="" count="0" memberValueDatatype="20" unbalanced="0"/>
    <cacheHierarchy uniqueName="[範圍].[補貨]" caption="補貨" attribute="1" defaultMemberUniqueName="[範圍].[補貨].[All]" allUniqueName="[範圍].[補貨].[All]" dimensionUniqueName="[範圍]" displayFolder="" count="0" memberValueDatatype="130" unbalanced="0"/>
    <cacheHierarchy uniqueName="[範圍 1].[種類]" caption="種類" attribute="1" defaultMemberUniqueName="[範圍 1].[種類].[All]" allUniqueName="[範圍 1].[種類].[All]" dimensionUniqueName="[範圍 1]" displayFolder="" count="0" memberValueDatatype="130" unbalanced="0"/>
    <cacheHierarchy uniqueName="[範圍 1].[年]" caption="年" attribute="1" defaultMemberUniqueName="[範圍 1].[年].[All]" allUniqueName="[範圍 1].[年].[All]" dimensionUniqueName="[範圍 1]" displayFolder="" count="0" memberValueDatatype="20" unbalanced="0"/>
    <cacheHierarchy uniqueName="[範圍 1].[售價]" caption="售價" attribute="1" defaultMemberUniqueName="[範圍 1].[售價].[All]" allUniqueName="[範圍 1].[售價].[All]" dimensionUniqueName="[範圍 1]" displayFolder="" count="0" memberValueDatatype="20" unbalanced="0"/>
    <cacheHierarchy uniqueName="[範圍 1].[本月剩餘數量]" caption="本月剩餘數量" attribute="1" defaultMemberUniqueName="[範圍 1].[本月剩餘數量].[All]" allUniqueName="[範圍 1].[本月剩餘數量].[All]" dimensionUniqueName="[範圍 1]" displayFolder="" count="0" memberValueDatatype="20" unbalanced="0"/>
    <cacheHierarchy uniqueName="[範圍 1].[上個月銷售量]" caption="上個月銷售量" attribute="1" defaultMemberUniqueName="[範圍 1].[上個月銷售量].[All]" allUniqueName="[範圍 1].[上個月銷售量].[All]" dimensionUniqueName="[範圍 1]" displayFolder="" count="0" memberValueDatatype="20" unbalanced="0"/>
    <cacheHierarchy uniqueName="[範圍 1].[本月銷售量]" caption="本月銷售量" attribute="1" defaultMemberUniqueName="[範圍 1].[本月銷售量].[All]" allUniqueName="[範圍 1].[本月銷售量].[All]" dimensionUniqueName="[範圍 1]" displayFolder="" count="0" memberValueDatatype="20" unbalanced="0"/>
    <cacheHierarchy uniqueName="[範圍 1].[年度銷售量]" caption="年度銷售量" attribute="1" defaultMemberUniqueName="[範圍 1].[年度銷售量].[All]" allUniqueName="[範圍 1].[年度銷售量].[All]" dimensionUniqueName="[範圍 1]" displayFolder="" count="0" memberValueDatatype="20" unbalanced="0"/>
    <cacheHierarchy uniqueName="[Measures].[__XL_Count 範圍]" caption="__XL_Count 範圍" measure="1" displayFolder="" measureGroup="範圍" count="0" hidden="1"/>
    <cacheHierarchy uniqueName="[Measures].[__XL_Count 範圍 1]" caption="__XL_Count 範圍 1" measure="1" displayFolder="" measureGroup="範圍 1" count="0" hidden="1"/>
    <cacheHierarchy uniqueName="[Measures].[__No measures defined]" caption="__No measures defined" measure="1" displayFolder="" count="0" hidden="1"/>
    <cacheHierarchy uniqueName="[Measures].[以下資料的總和: 年]" caption="以下資料的總和: 年" measure="1" displayFolder="" measureGroup="範圍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資料的總和: 上個月銷售量]" caption="以下資料的總和: 上個月銷售量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: 本月銷售量]" caption="以下資料的總和: 本月銷售量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總和: 本月銷售量 2]" caption="以下資料的總和: 本月銷售量 2" measure="1" displayFolder="" measureGroup="範圍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資料的總和: 年度銷售量]" caption="以下資料的總和: 年度銷售量" measure="1" displayFolder="" measureGroup="範圍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資料的總和: 年 2]" caption="以下資料的總和: 年 2" measure="1" displayFolder="" measureGroup="範圍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範圍" uniqueName="[範圍]" caption="範圍"/>
    <dimension name="範圍 1" uniqueName="[範圍 1]" caption="範圍 1"/>
  </dimensions>
  <measureGroups count="2">
    <measureGroup name="範圍" caption="範圍"/>
    <measureGroup name="範圍 1" caption="範圍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Yvonne" refreshedDate="43390.900840277776" backgroundQuery="1" createdVersion="3" refreshedVersion="6" minRefreshableVersion="3" recordCount="0" tupleCache="1" supportSubquery="1" supportAdvancedDrill="1" xr:uid="{8932360E-7977-4DFC-BF60-6D8513C67ECA}">
  <cacheSource type="external" connectionId="1"/>
  <cacheFields count="5">
    <cacheField name="[Measures].[MeasuresLevel]" caption="MeasuresLevel" numFmtId="0">
      <sharedItems count="3">
        <s v="[Measures].[以下資料的總和: 年度銷售量]" c="以下資料的總和: 年度銷售量"/>
        <s v="[Measures].[以下資料的總和: 本月銷售量]" c="以下資料的總和: 本月銷售量"/>
        <s v="[Measures].[以下資料的總和: 本月銷售量 2]" c="以下資料的總和: 本月銷售量 2"/>
      </sharedItems>
    </cacheField>
    <cacheField name="[範圍].[年].[年]" caption="年" numFmtId="0" hierarchy="2" level="1">
      <sharedItems count="4">
        <s v="[範圍].[年].&amp;[2016]" c="2016"/>
        <s v="[範圍].[年].&amp;[2017]" c="2017"/>
        <s v="[範圍].[年].&amp;[2018]" c="2018"/>
        <s v="[範圍].[年].&amp;[2015]" c="2015"/>
      </sharedItems>
    </cacheField>
    <cacheField name="[範圍].[種類].[種類]" caption="種類" numFmtId="0" hierarchy="1" level="1">
      <sharedItems count="4">
        <s v="[範圍].[種類].&amp;[梅子]" c="梅子"/>
        <s v="[範圍].[種類].&amp;[蘋果]" c="蘋果"/>
        <s v="[範圍].[種類].&amp;[柚子]" c="柚子"/>
        <s v="[範圍].[種類].&amp;[葡萄]" c="葡萄"/>
      </sharedItems>
    </cacheField>
    <cacheField name="[範圍 1].[年].[年]" caption="年" numFmtId="0" hierarchy="10" level="1">
      <sharedItems count="4">
        <s v="[範圍 1].[年].&amp;[2015]" c="2015"/>
        <s v="[範圍 1].[年].&amp;[2016]" c="2016"/>
        <s v="[範圍 1].[年].&amp;[2017]" c="2017"/>
        <s v="[範圍 1].[年].&amp;[2018]" c="2018"/>
      </sharedItems>
    </cacheField>
    <cacheField name="[範圍 1].[種類].[種類]" caption="種類" numFmtId="0" hierarchy="9" level="1">
      <sharedItems count="4">
        <s v="[範圍 1].[種類].&amp;[柚子]" c="柚子"/>
        <s v="[範圍 1].[種類].&amp;[梅子]" c="梅子"/>
        <s v="[範圍 1].[種類].&amp;[葡萄]" c="葡萄"/>
        <s v="[範圍 1].[種類].&amp;[蘋果]" c="蘋果"/>
      </sharedItems>
    </cacheField>
  </cacheFields>
  <cacheHierarchies count="25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範圍].[種類]" caption="種類" attribute="1" defaultMemberUniqueName="[範圍].[種類].[All]" allUniqueName="[範圍].[種類].[All]" dimensionUniqueName="[範圍]" displayFolder="" count="2" memberValueDatatype="130" unbalanced="0">
      <fieldsUsage count="2">
        <fieldUsage x="-1"/>
        <fieldUsage x="2"/>
      </fieldsUsage>
    </cacheHierarchy>
    <cacheHierarchy uniqueName="[範圍].[年]" caption="年" attribute="1" defaultMemberUniqueName="[範圍].[年].[All]" allUniqueName="[範圍].[年].[All]" dimensionUniqueName="[範圍]" displayFolder="" count="2" memberValueDatatype="20" unbalanced="0">
      <fieldsUsage count="2">
        <fieldUsage x="-1"/>
        <fieldUsage x="1"/>
      </fieldsUsage>
    </cacheHierarchy>
    <cacheHierarchy uniqueName="[範圍].[售價]" caption="售價" attribute="1" defaultMemberUniqueName="[範圍].[售價].[All]" allUniqueName="[範圍].[售價].[All]" dimensionUniqueName="[範圍]" displayFolder="" count="2" memberValueDatatype="20" unbalanced="0"/>
    <cacheHierarchy uniqueName="[範圍].[本月剩餘數量]" caption="本月剩餘數量" attribute="1" defaultMemberUniqueName="[範圍].[本月剩餘數量].[All]" allUniqueName="[範圍].[本月剩餘數量].[All]" dimensionUniqueName="[範圍]" displayFolder="" count="2" memberValueDatatype="20" unbalanced="0"/>
    <cacheHierarchy uniqueName="[範圍].[上個月銷售量]" caption="上個月銷售量" attribute="1" defaultMemberUniqueName="[範圍].[上個月銷售量].[All]" allUniqueName="[範圍].[上個月銷售量].[All]" dimensionUniqueName="[範圍]" displayFolder="" count="2" memberValueDatatype="20" unbalanced="0"/>
    <cacheHierarchy uniqueName="[範圍].[本月銷售量]" caption="本月銷售量" attribute="1" defaultMemberUniqueName="[範圍].[本月銷售量].[All]" allUniqueName="[範圍].[本月銷售量].[All]" dimensionUniqueName="[範圍]" displayFolder="" count="2" memberValueDatatype="20" unbalanced="0"/>
    <cacheHierarchy uniqueName="[範圍].[年度銷售量]" caption="年度銷售量" attribute="1" defaultMemberUniqueName="[範圍].[年度銷售量].[All]" allUniqueName="[範圍].[年度銷售量].[All]" dimensionUniqueName="[範圍]" displayFolder="" count="2" memberValueDatatype="20" unbalanced="0"/>
    <cacheHierarchy uniqueName="[範圍].[補貨]" caption="補貨" attribute="1" defaultMemberUniqueName="[範圍].[補貨].[All]" allUniqueName="[範圍].[補貨].[All]" dimensionUniqueName="[範圍]" displayFolder="" count="2" memberValueDatatype="130" unbalanced="0"/>
    <cacheHierarchy uniqueName="[範圍 1].[種類]" caption="種類" attribute="1" defaultMemberUniqueName="[範圍 1].[種類].[All]" allUniqueName="[範圍 1].[種類].[All]" dimensionUniqueName="[範圍 1]" displayFolder="" count="2" memberValueDatatype="130" unbalanced="0">
      <fieldsUsage count="2">
        <fieldUsage x="-1"/>
        <fieldUsage x="4"/>
      </fieldsUsage>
    </cacheHierarchy>
    <cacheHierarchy uniqueName="[範圍 1].[年]" caption="年" attribute="1" defaultMemberUniqueName="[範圍 1].[年].[All]" allUniqueName="[範圍 1].[年].[All]" allCaption="All" dimensionUniqueName="[範圍 1]" displayFolder="" count="2" memberValueDatatype="20" unbalanced="0">
      <fieldsUsage count="2">
        <fieldUsage x="-1"/>
        <fieldUsage x="3"/>
      </fieldsUsage>
    </cacheHierarchy>
    <cacheHierarchy uniqueName="[範圍 1].[售價]" caption="售價" attribute="1" defaultMemberUniqueName="[範圍 1].[售價].[All]" allUniqueName="[範圍 1].[售價].[All]" dimensionUniqueName="[範圍 1]" displayFolder="" count="2" memberValueDatatype="20" unbalanced="0"/>
    <cacheHierarchy uniqueName="[範圍 1].[本月剩餘數量]" caption="本月剩餘數量" attribute="1" defaultMemberUniqueName="[範圍 1].[本月剩餘數量].[All]" allUniqueName="[範圍 1].[本月剩餘數量].[All]" dimensionUniqueName="[範圍 1]" displayFolder="" count="2" memberValueDatatype="20" unbalanced="0"/>
    <cacheHierarchy uniqueName="[範圍 1].[上個月銷售量]" caption="上個月銷售量" attribute="1" defaultMemberUniqueName="[範圍 1].[上個月銷售量].[All]" allUniqueName="[範圍 1].[上個月銷售量].[All]" dimensionUniqueName="[範圍 1]" displayFolder="" count="2" memberValueDatatype="20" unbalanced="0"/>
    <cacheHierarchy uniqueName="[範圍 1].[本月銷售量]" caption="本月銷售量" attribute="1" defaultMemberUniqueName="[範圍 1].[本月銷售量].[All]" allUniqueName="[範圍 1].[本月銷售量].[All]" dimensionUniqueName="[範圍 1]" displayFolder="" count="2" memberValueDatatype="20" unbalanced="0"/>
    <cacheHierarchy uniqueName="[範圍 1].[年度銷售量]" caption="年度銷售量" attribute="1" defaultMemberUniqueName="[範圍 1].[年度銷售量].[All]" allUniqueName="[範圍 1].[年度銷售量].[All]" dimensionUniqueName="[範圍 1]" displayFolder="" count="2" memberValueDatatype="20" unbalanced="0"/>
    <cacheHierarchy uniqueName="[Measures].[__XL_Count 範圍]" caption="__XL_Count 範圍" measure="1" displayFolder="" measureGroup="範圍" count="0" hidden="1"/>
    <cacheHierarchy uniqueName="[Measures].[__XL_Count 範圍 1]" caption="__XL_Count 範圍 1" measure="1" displayFolder="" measureGroup="範圍 1" count="0" hidden="1"/>
    <cacheHierarchy uniqueName="[Measures].[__No measures defined]" caption="__No measures defined" measure="1" displayFolder="" count="0" hidden="1"/>
    <cacheHierarchy uniqueName="[Measures].[以下資料的總和: 年]" caption="以下資料的總和: 年" measure="1" displayFolder="" measureGroup="範圍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: 上個月銷售量]" caption="以下資料的總和: 上個月銷售量" measure="1" displayFolder="" measureGroup="範圍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總和: 本月銷售量]" caption="以下資料的總和: 本月銷售量" measure="1" displayFolder="" measureGroup="範圍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資料的總和: 本月銷售量 2]" caption="以下資料的總和: 本月銷售量 2" measure="1" displayFolder="" measureGroup="範圍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資料的總和: 年度銷售量]" caption="以下資料的總和: 年度銷售量" measure="1" displayFolder="" measureGroup="範圍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以下資料的總和: 年 2]" caption="以下資料的總和: 年 2" measure="1" displayFolder="" measureGroup="範圍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tupleCache>
    <entries count="74">
      <n v="6371">
        <tpls c="3">
          <tpl fld="0" item="1"/>
          <tpl fld="2" item="1"/>
          <tpl fld="1" item="1"/>
        </tpls>
      </n>
      <n v="48904">
        <tpls c="3">
          <tpl fld="0" item="1"/>
          <tpl fld="2" item="2"/>
          <tpl fld="1" item="2"/>
        </tpls>
      </n>
      <n v="16274740">
        <tpls c="3">
          <tpl fld="0" item="0"/>
          <tpl fld="2" item="2"/>
          <tpl fld="1" item="0"/>
        </tpls>
      </n>
      <n v="16274740">
        <tpls c="3">
          <tpl fld="0" item="0"/>
          <tpl fld="2" item="1"/>
          <tpl fld="1" item="1"/>
        </tpls>
      </n>
      <n v="16274740">
        <tpls c="3">
          <tpl fld="0" item="0"/>
          <tpl fld="2" item="0"/>
          <tpl fld="1" item="2"/>
        </tpls>
      </n>
      <n v="16274740">
        <tpls c="3">
          <tpl fld="0" item="0"/>
          <tpl fld="2" item="2"/>
          <tpl fld="1" item="3"/>
        </tpls>
      </n>
      <n v="26371">
        <tpls c="3">
          <tpl fld="0" item="1"/>
          <tpl fld="2" item="2"/>
          <tpl fld="1" item="0"/>
        </tpls>
      </n>
      <n v="16274740">
        <tpls c="3">
          <tpl fld="0" item="0"/>
          <tpl fld="2" item="0"/>
          <tpl fld="1" item="0"/>
        </tpls>
      </n>
      <n v="1031">
        <tpls c="3">
          <tpl fld="0" item="1"/>
          <tpl fld="2" item="3"/>
          <tpl fld="1" item="3"/>
        </tpls>
      </n>
      <n v="91481">
        <tpls c="3">
          <tpl fld="0" item="1"/>
          <tpl fld="2" item="1"/>
          <tpl fld="1" item="2"/>
        </tpls>
      </n>
      <n v="16274740">
        <tpls c="3">
          <tpl fld="0" item="0"/>
          <tpl fld="2" item="2"/>
          <tpl fld="1" item="2"/>
        </tpls>
      </n>
      <n v="16274740">
        <tpls c="3">
          <tpl fld="0" item="0"/>
          <tpl fld="2" item="3"/>
          <tpl fld="1" item="0"/>
        </tpls>
      </n>
      <n v="16274740">
        <tpls c="2">
          <tpl fld="0" item="0"/>
          <tpl fld="1" item="3"/>
        </tpls>
      </n>
      <n v="21748">
        <tpls c="3">
          <tpl fld="0" item="1"/>
          <tpl fld="2" item="2"/>
          <tpl fld="1" item="3"/>
        </tpls>
      </n>
      <n v="106916">
        <tpls c="2">
          <tpl fld="0" item="1"/>
          <tpl fld="1" item="1"/>
        </tpls>
      </n>
      <n v="16274740">
        <tpls c="3">
          <tpl fld="0" item="0"/>
          <tpl fld="2" item="3"/>
          <tpl fld="1" item="3"/>
        </tpls>
      </n>
      <n v="16274740">
        <tpls c="3">
          <tpl fld="0" item="0"/>
          <tpl fld="2" item="1"/>
          <tpl fld="1" item="2"/>
        </tpls>
      </n>
      <n v="132329">
        <tpls c="2">
          <tpl fld="0" item="1"/>
          <tpl fld="1" item="3"/>
        </tpls>
      </n>
      <n v="87393">
        <tpls c="3">
          <tpl fld="0" item="1"/>
          <tpl fld="2" item="2"/>
          <tpl fld="1" item="1"/>
        </tpls>
      </n>
      <n v="16274740">
        <tpls c="3">
          <tpl fld="0" item="0"/>
          <tpl fld="2" item="3"/>
          <tpl fld="1" item="2"/>
        </tpls>
      </n>
      <n v="16274740">
        <tpls c="3">
          <tpl fld="0" item="0"/>
          <tpl fld="2" item="0"/>
          <tpl fld="1" item="3"/>
        </tpls>
      </n>
      <n v="16274740">
        <tpls c="2">
          <tpl fld="0" item="0"/>
          <tpl fld="1" item="1"/>
        </tpls>
      </n>
      <n v="16274740">
        <tpls c="3">
          <tpl fld="0" item="0"/>
          <tpl fld="2" item="3"/>
          <tpl fld="1" item="1"/>
        </tpls>
      </n>
      <n v="43564">
        <tpls c="3">
          <tpl fld="0" item="1"/>
          <tpl fld="2" item="3"/>
          <tpl fld="1" item="2"/>
        </tpls>
      </n>
      <n v="29402">
        <tpls c="3">
          <tpl fld="0" item="1"/>
          <tpl fld="2" item="0"/>
          <tpl fld="1" item="3"/>
        </tpls>
      </n>
      <n v="16274740">
        <tpls c="3">
          <tpl fld="0" item="0"/>
          <tpl fld="2" item="2"/>
          <tpl fld="1" item="1"/>
        </tpls>
      </n>
      <n v="71881">
        <tpls c="3">
          <tpl fld="0" item="1"/>
          <tpl fld="2" item="0"/>
          <tpl fld="1" item="0"/>
        </tpls>
      </n>
      <n v="96239">
        <tpls c="3">
          <tpl fld="0" item="1"/>
          <tpl fld="2" item="0"/>
          <tpl fld="1" item="2"/>
        </tpls>
      </n>
      <n v="45832">
        <tpls c="3">
          <tpl fld="0" item="1"/>
          <tpl fld="2" item="1"/>
          <tpl fld="1" item="0"/>
        </tpls>
      </n>
      <n v="4398">
        <tpls c="3">
          <tpl fld="0" item="1"/>
          <tpl fld="2" item="0"/>
          <tpl fld="1" item="1"/>
        </tpls>
      </n>
      <n v="8754">
        <tpls c="3">
          <tpl fld="0" item="1"/>
          <tpl fld="2" item="3"/>
          <tpl fld="1" item="1"/>
        </tpls>
      </n>
      <n v="87297">
        <tpls c="3">
          <tpl fld="0" item="1"/>
          <tpl fld="2" item="3"/>
          <tpl fld="1" item="0"/>
        </tpls>
      </n>
      <n v="280188">
        <tpls c="2">
          <tpl fld="0" item="1"/>
          <tpl fld="1" item="2"/>
        </tpls>
      </n>
      <n v="16274740">
        <tpls c="2">
          <tpl fld="0" item="0"/>
          <tpl fld="1" item="2"/>
        </tpls>
      </n>
      <n v="80148">
        <tpls c="3">
          <tpl fld="0" item="1"/>
          <tpl fld="2" item="1"/>
          <tpl fld="1" item="3"/>
        </tpls>
      </n>
      <n v="16274740">
        <tpls c="3">
          <tpl fld="0" item="0"/>
          <tpl fld="2" item="1"/>
          <tpl fld="1" item="3"/>
        </tpls>
      </n>
      <n v="231381">
        <tpls c="2">
          <tpl fld="0" item="1"/>
          <tpl fld="1" item="0"/>
        </tpls>
      </n>
      <n v="16274740">
        <tpls c="2">
          <tpl fld="0" item="0"/>
          <tpl fld="1" item="0"/>
        </tpls>
      </n>
      <n v="16274740">
        <tpls c="3">
          <tpl fld="0" item="0"/>
          <tpl fld="2" item="0"/>
          <tpl fld="1" item="1"/>
        </tpls>
      </n>
      <n v="16274740">
        <tpls c="3">
          <tpl fld="0" item="0"/>
          <tpl fld="2" item="1"/>
          <tpl fld="1" item="0"/>
        </tpls>
      </n>
      <n v="1331229">
        <tpls c="3">
          <tpl fld="0" item="0"/>
          <tpl fld="4" item="2"/>
          <tpl fld="3" item="3"/>
        </tpls>
      </n>
      <n v="699423">
        <tpls c="3">
          <tpl fld="0" item="0"/>
          <tpl fld="4" item="0"/>
          <tpl fld="3" item="1"/>
        </tpls>
      </n>
      <n v="1427357">
        <tpls c="3">
          <tpl fld="0" item="0"/>
          <tpl fld="4" item="3"/>
          <tpl fld="3" item="2"/>
        </tpls>
      </n>
      <n v="1017562">
        <tpls c="3">
          <tpl fld="0" item="0"/>
          <tpl fld="4" item="1"/>
          <tpl fld="3" item="0"/>
        </tpls>
      </n>
      <n v="974587">
        <tpls c="3">
          <tpl fld="0" item="0"/>
          <tpl fld="4" item="0"/>
          <tpl fld="3" item="3"/>
        </tpls>
      </n>
      <n v="600220">
        <tpls c="3">
          <tpl fld="0" item="0"/>
          <tpl fld="4" item="2"/>
          <tpl fld="3" item="1"/>
        </tpls>
      </n>
      <n v="6371">
        <tpls c="3">
          <tpl fld="0" item="2"/>
          <tpl fld="4" item="3"/>
          <tpl fld="3" item="2"/>
        </tpls>
      </n>
      <n v="508740">
        <tpls c="3">
          <tpl fld="0" item="0"/>
          <tpl fld="4" item="3"/>
          <tpl fld="3" item="3"/>
        </tpls>
      </n>
      <n v="1276700">
        <tpls c="3">
          <tpl fld="0" item="0"/>
          <tpl fld="4" item="0"/>
          <tpl fld="3" item="2"/>
        </tpls>
      </n>
      <n v="935251">
        <tpls c="3">
          <tpl fld="0" item="0"/>
          <tpl fld="4" item="2"/>
          <tpl fld="3" item="0"/>
        </tpls>
      </n>
      <n v="43564">
        <tpls c="3">
          <tpl fld="0" item="2"/>
          <tpl fld="4" item="2"/>
          <tpl fld="3" item="3"/>
        </tpls>
      </n>
      <n v="48904">
        <tpls c="3">
          <tpl fld="0" item="2"/>
          <tpl fld="4" item="0"/>
          <tpl fld="3" item="3"/>
        </tpls>
      </n>
      <n v="87393">
        <tpls c="3">
          <tpl fld="0" item="2"/>
          <tpl fld="4" item="0"/>
          <tpl fld="3" item="2"/>
        </tpls>
      </n>
      <n v="87297">
        <tpls c="3">
          <tpl fld="0" item="2"/>
          <tpl fld="4" item="2"/>
          <tpl fld="3" item="1"/>
        </tpls>
      </n>
      <n v="26371">
        <tpls c="3">
          <tpl fld="0" item="2"/>
          <tpl fld="4" item="0"/>
          <tpl fld="3" item="1"/>
        </tpls>
      </n>
      <n v="1031">
        <tpls c="3">
          <tpl fld="0" item="2"/>
          <tpl fld="4" item="2"/>
          <tpl fld="3" item="0"/>
        </tpls>
      </n>
      <n v="96239">
        <tpls c="3">
          <tpl fld="0" item="2"/>
          <tpl fld="4" item="1"/>
          <tpl fld="3" item="3"/>
        </tpls>
      </n>
      <n v="45832">
        <tpls c="3">
          <tpl fld="0" item="2"/>
          <tpl fld="4" item="3"/>
          <tpl fld="3" item="1"/>
        </tpls>
      </n>
      <n v="1159089">
        <tpls c="3">
          <tpl fld="0" item="0"/>
          <tpl fld="4" item="1"/>
          <tpl fld="3" item="3"/>
        </tpls>
      </n>
      <n v="1076139">
        <tpls c="3">
          <tpl fld="0" item="0"/>
          <tpl fld="4" item="3"/>
          <tpl fld="3" item="1"/>
        </tpls>
      </n>
      <n v="91481">
        <tpls c="3">
          <tpl fld="0" item="2"/>
          <tpl fld="4" item="3"/>
          <tpl fld="3" item="3"/>
        </tpls>
      </n>
      <n v="29402">
        <tpls c="3">
          <tpl fld="0" item="2"/>
          <tpl fld="4" item="1"/>
          <tpl fld="3" item="0"/>
        </tpls>
      </n>
      <n v="8754">
        <tpls c="3">
          <tpl fld="0" item="2"/>
          <tpl fld="4" item="2"/>
          <tpl fld="3" item="2"/>
        </tpls>
      </n>
      <n v="660907">
        <tpls c="3">
          <tpl fld="0" item="0"/>
          <tpl fld="4" item="2"/>
          <tpl fld="3" item="2"/>
        </tpls>
      </n>
      <n v="21748">
        <tpls c="3">
          <tpl fld="0" item="2"/>
          <tpl fld="4" item="0"/>
          <tpl fld="3" item="0"/>
        </tpls>
      </n>
      <n v="780051">
        <tpls c="3">
          <tpl fld="0" item="0"/>
          <tpl fld="4" item="0"/>
          <tpl fld="3" item="0"/>
        </tpls>
      </n>
      <n v="750814">
        <tpls c="2">
          <tpl fld="0" item="2"/>
          <tpl hier="10" item="4294967295"/>
        </tpls>
      </n>
      <n v="16274740">
        <tpls c="2">
          <tpl fld="0" item="0"/>
          <tpl hier="10" item="4294967295"/>
        </tpls>
      </n>
      <n v="4398">
        <tpls c="3">
          <tpl fld="0" item="2"/>
          <tpl fld="4" item="1"/>
          <tpl fld="3" item="2"/>
        </tpls>
      </n>
      <n v="1480528">
        <tpls c="3">
          <tpl fld="0" item="0"/>
          <tpl fld="4" item="1"/>
          <tpl fld="3" item="2"/>
        </tpls>
      </n>
      <n v="1205818">
        <tpls c="3">
          <tpl fld="0" item="0"/>
          <tpl fld="4" item="3"/>
          <tpl fld="3" item="0"/>
        </tpls>
      </n>
      <n v="80148">
        <tpls c="3">
          <tpl fld="0" item="2"/>
          <tpl fld="4" item="3"/>
          <tpl fld="3" item="0"/>
        </tpls>
      </n>
      <n v="71881">
        <tpls c="3">
          <tpl fld="0" item="2"/>
          <tpl fld="4" item="1"/>
          <tpl fld="3" item="1"/>
        </tpls>
      </n>
      <n v="1141139">
        <tpls c="3">
          <tpl fld="0" item="0"/>
          <tpl fld="4" item="1"/>
          <tpl fld="3" item="1"/>
        </tpls>
      </n>
    </entries>
    <sets count="2">
      <set count="4" maxRank="1" setDefinition="{([範圍 1].[年].&amp;[2016],[範圍 1].[種類].&amp;[柚子]),([範圍 1].[年].&amp;[2016],[範圍 1].[種類].&amp;[梅子]),([範圍 1].[年].&amp;[2016],[範圍 1].[種類].&amp;[葡萄]),([範圍 1].[年].&amp;[2016],[範圍 1].[種類].&amp;[蘋果])}">
        <tpls c="2">
          <tpl fld="3" item="1"/>
          <tpl fld="4" item="0"/>
        </tpls>
      </set>
      <set count="4" maxRank="1" setDefinition="{([範圍 1].[年].&amp;[2016],[範圍 1].[種類].&amp;[柚子]),([範圍 1].[年].&amp;[2016],[範圍 1].[種類].&amp;[梅子]),([範圍 1].[年].&amp;[2016],[範圍 1].[種類].&amp;[葡萄]),([範圍 1].[年].&amp;[2016],[範圍 1].[種類].&amp;[蘋果])}" sortType="descending">
        <tpls c="2">
          <tpl fld="3" item="1"/>
          <tpl fld="4" item="1"/>
        </tpls>
        <sortByTuple c="1">
          <tpl fld="0" item="0"/>
        </sortByTuple>
      </set>
    </sets>
    <queryCache count="21">
      <query mdx="[Measures].[以下資料的總和: 年度銷售量]">
        <tpls c="1">
          <tpl fld="0" item="0"/>
        </tpls>
      </query>
      <query mdx="[範圍].[年].&amp;[2016]">
        <tpls c="1">
          <tpl fld="1" item="0"/>
        </tpls>
      </query>
      <query mdx="[範圍].[種類].&amp;[梅子]">
        <tpls c="1">
          <tpl fld="2" item="0"/>
        </tpls>
      </query>
      <query mdx="[範圍].[年].&amp;[2017]">
        <tpls c="1">
          <tpl fld="1" item="1"/>
        </tpls>
      </query>
      <query mdx="[範圍].[種類].&amp;[蘋果]">
        <tpls c="1">
          <tpl fld="2" item="1"/>
        </tpls>
      </query>
      <query mdx="[Measures].[以下資料的總和: 本月銷售量]">
        <tpls c="1">
          <tpl fld="0" item="1"/>
        </tpls>
      </query>
      <query mdx="[範圍].[年].&amp;[2018]">
        <tpls c="1">
          <tpl fld="1" item="2"/>
        </tpls>
      </query>
      <query mdx="[範圍].[種類].&amp;[柚子]">
        <tpls c="1">
          <tpl fld="2" item="2"/>
        </tpls>
      </query>
      <query mdx="[範圍].[年].&amp;[2015]">
        <tpls c="1">
          <tpl fld="1" item="3"/>
        </tpls>
      </query>
      <query mdx="[範圍].[種類].&amp;[葡萄]">
        <tpls c="1">
          <tpl fld="2" item="3"/>
        </tpls>
      </query>
      <query mdx="[Measures].[以下資料的總和: 本月銷售量 2]">
        <tpls c="1">
          <tpl fld="0" item="2"/>
        </tpls>
      </query>
      <query mdx="[範圍 1].[年].&amp;[2015]">
        <tpls c="1">
          <tpl fld="3" item="0"/>
        </tpls>
      </query>
      <query mdx="[範圍 1].[種類].&amp;[柚子]">
        <tpls c="1">
          <tpl fld="4" item="0"/>
        </tpls>
      </query>
      <query mdx="[範圍 1].[種類].&amp;[梅子]">
        <tpls c="1">
          <tpl fld="4" item="1"/>
        </tpls>
      </query>
      <query mdx="[範圍 1].[種類].&amp;[葡萄]">
        <tpls c="1">
          <tpl fld="4" item="2"/>
        </tpls>
      </query>
      <query mdx="[範圍 1].[種類].&amp;[蘋果]">
        <tpls c="1">
          <tpl fld="4" item="3"/>
        </tpls>
      </query>
      <query mdx="[範圍 1].[年].&amp;[2016]">
        <tpls c="1">
          <tpl fld="3" item="1"/>
        </tpls>
      </query>
      <query mdx="[範圍 1].[年].&amp;[2017]">
        <tpls c="1">
          <tpl fld="3" item="2"/>
        </tpls>
      </query>
      <query mdx="[範圍 1].[年].&amp;[2018]">
        <tpls c="1">
          <tpl fld="3" item="3"/>
        </tpls>
      </query>
      <query mdx="[範圍 1].[年].[All]">
        <tpls c="1">
          <tpl hier="10" item="4294967295"/>
        </tpls>
      </query>
      <query mdx="[Measures].[以下資料的總和: 本月銷售量 ]"/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A1B64-DCBE-4153-B811-045D33E771EC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C24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上個月銷售量" fld="1" baseField="0" baseItem="0"/>
    <dataField name="以下資料的總和: 本月銷售量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本月剩餘數量!$A$1:$H$17">
        <x15:activeTabTopLevelEntity name="[範圍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F2BE-C9F8-4B93-A20B-4255E5BED4B4}">
  <dimension ref="A1:H17"/>
  <sheetViews>
    <sheetView tabSelected="1" workbookViewId="0"/>
  </sheetViews>
  <sheetFormatPr defaultRowHeight="16.149999999999999" x14ac:dyDescent="0.45"/>
  <cols>
    <col min="1" max="2" width="7.59765625" customWidth="1"/>
    <col min="3" max="3" width="12.59765625" customWidth="1"/>
    <col min="4" max="5" width="14.73046875" customWidth="1"/>
    <col min="6" max="6" width="12.73046875" customWidth="1"/>
    <col min="7" max="7" width="14.73046875" customWidth="1"/>
    <col min="8" max="8" width="11.46484375" customWidth="1"/>
  </cols>
  <sheetData>
    <row r="1" spans="1:8" s="1" customFormat="1" x14ac:dyDescent="0.45">
      <c r="A1" s="8" t="s">
        <v>2</v>
      </c>
      <c r="B1" s="9" t="s">
        <v>1</v>
      </c>
      <c r="C1" s="9" t="s">
        <v>0</v>
      </c>
      <c r="D1" s="9" t="s">
        <v>10</v>
      </c>
      <c r="E1" s="9" t="s">
        <v>7</v>
      </c>
      <c r="F1" s="9" t="s">
        <v>8</v>
      </c>
      <c r="G1" s="10" t="s">
        <v>23</v>
      </c>
      <c r="H1" s="10" t="s">
        <v>9</v>
      </c>
    </row>
    <row r="2" spans="1:8" x14ac:dyDescent="0.45">
      <c r="A2" s="11" t="s">
        <v>3</v>
      </c>
      <c r="B2" s="12">
        <v>2015</v>
      </c>
      <c r="C2" s="13">
        <v>550</v>
      </c>
      <c r="D2" s="14">
        <v>47997</v>
      </c>
      <c r="E2" s="14">
        <v>14992</v>
      </c>
      <c r="F2" s="14">
        <v>21748</v>
      </c>
      <c r="G2" s="15">
        <v>780051</v>
      </c>
      <c r="H2" s="2"/>
    </row>
    <row r="3" spans="1:8" x14ac:dyDescent="0.45">
      <c r="A3" s="16" t="s">
        <v>3</v>
      </c>
      <c r="B3" s="17">
        <v>2016</v>
      </c>
      <c r="C3" s="18">
        <v>500</v>
      </c>
      <c r="D3" s="19">
        <v>20364</v>
      </c>
      <c r="E3" s="19">
        <v>10874</v>
      </c>
      <c r="F3" s="19">
        <v>26371</v>
      </c>
      <c r="G3" s="20">
        <v>699423</v>
      </c>
      <c r="H3" s="2"/>
    </row>
    <row r="4" spans="1:8" x14ac:dyDescent="0.45">
      <c r="A4" s="11" t="s">
        <v>3</v>
      </c>
      <c r="B4" s="12">
        <v>2017</v>
      </c>
      <c r="C4" s="13">
        <v>700</v>
      </c>
      <c r="D4" s="14">
        <v>60179</v>
      </c>
      <c r="E4" s="14">
        <v>14265</v>
      </c>
      <c r="F4" s="14">
        <v>87393</v>
      </c>
      <c r="G4" s="15">
        <v>1276700</v>
      </c>
      <c r="H4" s="2"/>
    </row>
    <row r="5" spans="1:8" x14ac:dyDescent="0.45">
      <c r="A5" s="16" t="s">
        <v>3</v>
      </c>
      <c r="B5" s="17">
        <v>2018</v>
      </c>
      <c r="C5" s="18">
        <v>600</v>
      </c>
      <c r="D5" s="19">
        <v>16873</v>
      </c>
      <c r="E5" s="19">
        <v>20166</v>
      </c>
      <c r="F5" s="19">
        <v>48904</v>
      </c>
      <c r="G5" s="20">
        <v>974587</v>
      </c>
      <c r="H5" s="2"/>
    </row>
    <row r="6" spans="1:8" x14ac:dyDescent="0.45">
      <c r="A6" s="11" t="s">
        <v>4</v>
      </c>
      <c r="B6" s="12">
        <v>2015</v>
      </c>
      <c r="C6" s="13">
        <v>350</v>
      </c>
      <c r="D6" s="14">
        <v>35550</v>
      </c>
      <c r="E6" s="14">
        <v>15115</v>
      </c>
      <c r="F6" s="14">
        <v>80148</v>
      </c>
      <c r="G6" s="15">
        <v>1205818</v>
      </c>
      <c r="H6" s="2"/>
    </row>
    <row r="7" spans="1:8" x14ac:dyDescent="0.45">
      <c r="A7" s="16" t="s">
        <v>4</v>
      </c>
      <c r="B7" s="17">
        <v>2016</v>
      </c>
      <c r="C7" s="18">
        <v>250</v>
      </c>
      <c r="D7" s="19">
        <v>56549</v>
      </c>
      <c r="E7" s="19">
        <v>89116</v>
      </c>
      <c r="F7" s="19">
        <v>45832</v>
      </c>
      <c r="G7" s="20">
        <v>1076139</v>
      </c>
      <c r="H7" s="2"/>
    </row>
    <row r="8" spans="1:8" x14ac:dyDescent="0.45">
      <c r="A8" s="11" t="s">
        <v>4</v>
      </c>
      <c r="B8" s="12">
        <v>2017</v>
      </c>
      <c r="C8" s="13">
        <v>300</v>
      </c>
      <c r="D8" s="14">
        <v>90336</v>
      </c>
      <c r="E8" s="14">
        <v>6588</v>
      </c>
      <c r="F8" s="14">
        <v>6371</v>
      </c>
      <c r="G8" s="15">
        <v>1427357</v>
      </c>
      <c r="H8" s="2"/>
    </row>
    <row r="9" spans="1:8" x14ac:dyDescent="0.45">
      <c r="A9" s="16" t="s">
        <v>4</v>
      </c>
      <c r="B9" s="17">
        <v>2018</v>
      </c>
      <c r="C9" s="18">
        <v>250</v>
      </c>
      <c r="D9" s="19">
        <v>33186</v>
      </c>
      <c r="E9" s="19">
        <v>75232</v>
      </c>
      <c r="F9" s="19">
        <v>91481</v>
      </c>
      <c r="G9" s="20">
        <v>508740</v>
      </c>
      <c r="H9" s="2"/>
    </row>
    <row r="10" spans="1:8" x14ac:dyDescent="0.45">
      <c r="A10" s="11" t="s">
        <v>5</v>
      </c>
      <c r="B10" s="12">
        <v>2015</v>
      </c>
      <c r="C10" s="13">
        <v>220</v>
      </c>
      <c r="D10" s="14">
        <v>13799</v>
      </c>
      <c r="E10" s="14">
        <v>2456</v>
      </c>
      <c r="F10" s="14">
        <v>1031</v>
      </c>
      <c r="G10" s="15">
        <v>935251</v>
      </c>
      <c r="H10" s="2"/>
    </row>
    <row r="11" spans="1:8" x14ac:dyDescent="0.45">
      <c r="A11" s="16" t="s">
        <v>5</v>
      </c>
      <c r="B11" s="17">
        <v>2016</v>
      </c>
      <c r="C11" s="18">
        <v>200</v>
      </c>
      <c r="D11" s="19">
        <v>92398</v>
      </c>
      <c r="E11" s="19">
        <v>43252</v>
      </c>
      <c r="F11" s="19">
        <v>87297</v>
      </c>
      <c r="G11" s="20">
        <v>600220</v>
      </c>
      <c r="H11" s="2"/>
    </row>
    <row r="12" spans="1:8" x14ac:dyDescent="0.45">
      <c r="A12" s="11" t="s">
        <v>5</v>
      </c>
      <c r="B12" s="12">
        <v>2017</v>
      </c>
      <c r="C12" s="13">
        <v>180</v>
      </c>
      <c r="D12" s="14">
        <v>79578</v>
      </c>
      <c r="E12" s="14">
        <v>87011</v>
      </c>
      <c r="F12" s="14">
        <v>8754</v>
      </c>
      <c r="G12" s="15">
        <v>660907</v>
      </c>
      <c r="H12" s="2"/>
    </row>
    <row r="13" spans="1:8" x14ac:dyDescent="0.45">
      <c r="A13" s="16" t="s">
        <v>5</v>
      </c>
      <c r="B13" s="17">
        <v>2018</v>
      </c>
      <c r="C13" s="18">
        <v>200</v>
      </c>
      <c r="D13" s="19">
        <v>83418</v>
      </c>
      <c r="E13" s="19">
        <v>64219</v>
      </c>
      <c r="F13" s="19">
        <v>43564</v>
      </c>
      <c r="G13" s="20">
        <v>1331229</v>
      </c>
      <c r="H13" s="2"/>
    </row>
    <row r="14" spans="1:8" x14ac:dyDescent="0.45">
      <c r="A14" s="11" t="s">
        <v>6</v>
      </c>
      <c r="B14" s="12">
        <v>2015</v>
      </c>
      <c r="C14" s="13">
        <v>600</v>
      </c>
      <c r="D14" s="14">
        <v>55741</v>
      </c>
      <c r="E14" s="14">
        <v>63351</v>
      </c>
      <c r="F14" s="14">
        <v>29402</v>
      </c>
      <c r="G14" s="15">
        <v>1017562</v>
      </c>
      <c r="H14" s="2"/>
    </row>
    <row r="15" spans="1:8" x14ac:dyDescent="0.45">
      <c r="A15" s="16" t="s">
        <v>6</v>
      </c>
      <c r="B15" s="17">
        <v>2016</v>
      </c>
      <c r="C15" s="18">
        <v>500</v>
      </c>
      <c r="D15" s="19">
        <v>12668</v>
      </c>
      <c r="E15" s="19">
        <v>51743</v>
      </c>
      <c r="F15" s="19">
        <v>71881</v>
      </c>
      <c r="G15" s="20">
        <v>1141139</v>
      </c>
      <c r="H15" s="2"/>
    </row>
    <row r="16" spans="1:8" x14ac:dyDescent="0.45">
      <c r="A16" s="11" t="s">
        <v>6</v>
      </c>
      <c r="B16" s="12">
        <v>2017</v>
      </c>
      <c r="C16" s="13">
        <v>650</v>
      </c>
      <c r="D16" s="14">
        <v>53744</v>
      </c>
      <c r="E16" s="14">
        <v>61355</v>
      </c>
      <c r="F16" s="14">
        <v>4398</v>
      </c>
      <c r="G16" s="15">
        <v>1480528</v>
      </c>
      <c r="H16" s="2"/>
    </row>
    <row r="17" spans="1:8" x14ac:dyDescent="0.45">
      <c r="A17" s="4" t="s">
        <v>6</v>
      </c>
      <c r="B17" s="5">
        <v>2018</v>
      </c>
      <c r="C17" s="6">
        <v>450</v>
      </c>
      <c r="D17" s="7">
        <v>16794</v>
      </c>
      <c r="E17" s="7">
        <v>69368</v>
      </c>
      <c r="F17" s="7">
        <v>96239</v>
      </c>
      <c r="G17" s="3">
        <v>1159089</v>
      </c>
      <c r="H17" s="2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0013-65B9-472C-BF18-CAF17CEF3D71}">
  <dimension ref="A3:C24"/>
  <sheetViews>
    <sheetView workbookViewId="0">
      <selection activeCell="C6" sqref="C6"/>
    </sheetView>
  </sheetViews>
  <sheetFormatPr defaultRowHeight="16.149999999999999" x14ac:dyDescent="0.45"/>
  <cols>
    <col min="1" max="1" width="9.86328125" bestFit="1" customWidth="1"/>
    <col min="2" max="2" width="32.1328125" bestFit="1" customWidth="1"/>
    <col min="3" max="3" width="29.796875" bestFit="1" customWidth="1"/>
  </cols>
  <sheetData>
    <row r="3" spans="1:3" x14ac:dyDescent="0.45">
      <c r="A3" s="21" t="s">
        <v>11</v>
      </c>
      <c r="B3" t="s">
        <v>13</v>
      </c>
      <c r="C3" t="s">
        <v>14</v>
      </c>
    </row>
    <row r="4" spans="1:3" x14ac:dyDescent="0.45">
      <c r="A4" s="22" t="s">
        <v>3</v>
      </c>
      <c r="B4" s="23"/>
      <c r="C4" s="23"/>
    </row>
    <row r="5" spans="1:3" x14ac:dyDescent="0.45">
      <c r="A5" s="24">
        <v>2015</v>
      </c>
      <c r="B5" s="23">
        <v>14992</v>
      </c>
      <c r="C5" s="23">
        <v>21748</v>
      </c>
    </row>
    <row r="6" spans="1:3" x14ac:dyDescent="0.45">
      <c r="A6" s="24">
        <v>2016</v>
      </c>
      <c r="B6" s="23">
        <v>10874</v>
      </c>
      <c r="C6" s="23">
        <v>26371</v>
      </c>
    </row>
    <row r="7" spans="1:3" x14ac:dyDescent="0.45">
      <c r="A7" s="24">
        <v>2017</v>
      </c>
      <c r="B7" s="23">
        <v>14265</v>
      </c>
      <c r="C7" s="23">
        <v>87393</v>
      </c>
    </row>
    <row r="8" spans="1:3" x14ac:dyDescent="0.45">
      <c r="A8" s="24">
        <v>2018</v>
      </c>
      <c r="B8" s="23">
        <v>20166</v>
      </c>
      <c r="C8" s="23">
        <v>48904</v>
      </c>
    </row>
    <row r="9" spans="1:3" x14ac:dyDescent="0.45">
      <c r="A9" s="22" t="s">
        <v>6</v>
      </c>
      <c r="B9" s="23"/>
      <c r="C9" s="23"/>
    </row>
    <row r="10" spans="1:3" x14ac:dyDescent="0.45">
      <c r="A10" s="24">
        <v>2015</v>
      </c>
      <c r="B10" s="23">
        <v>63351</v>
      </c>
      <c r="C10" s="23">
        <v>29402</v>
      </c>
    </row>
    <row r="11" spans="1:3" x14ac:dyDescent="0.45">
      <c r="A11" s="24">
        <v>2016</v>
      </c>
      <c r="B11" s="23">
        <v>51743</v>
      </c>
      <c r="C11" s="23">
        <v>71881</v>
      </c>
    </row>
    <row r="12" spans="1:3" x14ac:dyDescent="0.45">
      <c r="A12" s="24">
        <v>2017</v>
      </c>
      <c r="B12" s="23">
        <v>61355</v>
      </c>
      <c r="C12" s="23">
        <v>4398</v>
      </c>
    </row>
    <row r="13" spans="1:3" x14ac:dyDescent="0.45">
      <c r="A13" s="24">
        <v>2018</v>
      </c>
      <c r="B13" s="23">
        <v>69368</v>
      </c>
      <c r="C13" s="23">
        <v>96239</v>
      </c>
    </row>
    <row r="14" spans="1:3" x14ac:dyDescent="0.45">
      <c r="A14" s="22" t="s">
        <v>5</v>
      </c>
      <c r="B14" s="23"/>
      <c r="C14" s="23"/>
    </row>
    <row r="15" spans="1:3" x14ac:dyDescent="0.45">
      <c r="A15" s="24">
        <v>2015</v>
      </c>
      <c r="B15" s="23">
        <v>2456</v>
      </c>
      <c r="C15" s="23">
        <v>1031</v>
      </c>
    </row>
    <row r="16" spans="1:3" x14ac:dyDescent="0.45">
      <c r="A16" s="24">
        <v>2016</v>
      </c>
      <c r="B16" s="23">
        <v>43252</v>
      </c>
      <c r="C16" s="23">
        <v>87297</v>
      </c>
    </row>
    <row r="17" spans="1:3" x14ac:dyDescent="0.45">
      <c r="A17" s="24">
        <v>2017</v>
      </c>
      <c r="B17" s="23">
        <v>87011</v>
      </c>
      <c r="C17" s="23">
        <v>8754</v>
      </c>
    </row>
    <row r="18" spans="1:3" x14ac:dyDescent="0.45">
      <c r="A18" s="24">
        <v>2018</v>
      </c>
      <c r="B18" s="23">
        <v>64219</v>
      </c>
      <c r="C18" s="23">
        <v>43564</v>
      </c>
    </row>
    <row r="19" spans="1:3" x14ac:dyDescent="0.45">
      <c r="A19" s="22" t="s">
        <v>4</v>
      </c>
      <c r="B19" s="23"/>
      <c r="C19" s="23"/>
    </row>
    <row r="20" spans="1:3" x14ac:dyDescent="0.45">
      <c r="A20" s="24">
        <v>2015</v>
      </c>
      <c r="B20" s="23">
        <v>15115</v>
      </c>
      <c r="C20" s="23">
        <v>80148</v>
      </c>
    </row>
    <row r="21" spans="1:3" x14ac:dyDescent="0.45">
      <c r="A21" s="24">
        <v>2016</v>
      </c>
      <c r="B21" s="23">
        <v>89116</v>
      </c>
      <c r="C21" s="23">
        <v>45832</v>
      </c>
    </row>
    <row r="22" spans="1:3" x14ac:dyDescent="0.45">
      <c r="A22" s="24">
        <v>2017</v>
      </c>
      <c r="B22" s="23">
        <v>6588</v>
      </c>
      <c r="C22" s="23">
        <v>6371</v>
      </c>
    </row>
    <row r="23" spans="1:3" x14ac:dyDescent="0.45">
      <c r="A23" s="24">
        <v>2018</v>
      </c>
      <c r="B23" s="23">
        <v>75232</v>
      </c>
      <c r="C23" s="23">
        <v>91481</v>
      </c>
    </row>
    <row r="24" spans="1:3" x14ac:dyDescent="0.45">
      <c r="A24" s="22" t="s">
        <v>12</v>
      </c>
      <c r="B24" s="23">
        <v>689103</v>
      </c>
      <c r="C24" s="23">
        <v>750814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F514-2173-4F50-9573-0143CC7D0CAD}">
  <dimension ref="A2:E24"/>
  <sheetViews>
    <sheetView workbookViewId="0">
      <selection activeCell="F2" sqref="F2"/>
    </sheetView>
  </sheetViews>
  <sheetFormatPr defaultRowHeight="16.149999999999999" x14ac:dyDescent="0.45"/>
  <cols>
    <col min="1" max="1" width="9.86328125" bestFit="1" customWidth="1"/>
    <col min="2" max="3" width="29.796875" bestFit="1" customWidth="1"/>
    <col min="4" max="4" width="12.9296875" customWidth="1"/>
    <col min="5" max="5" width="21.3984375" bestFit="1" customWidth="1"/>
  </cols>
  <sheetData>
    <row r="2" spans="1:5" x14ac:dyDescent="0.45">
      <c r="E2" s="27" t="s">
        <v>24</v>
      </c>
    </row>
    <row r="3" spans="1:5" x14ac:dyDescent="0.45">
      <c r="A3" t="s">
        <v>11</v>
      </c>
      <c r="B3" t="str" vm="7">
        <f>CUBEMEMBER("ThisWorkbookDataModel","[Measures].[以下資料的總和: 本月銷售量 2]")</f>
        <v>以下資料的總和: 本月銷售量 2</v>
      </c>
      <c r="C3" t="str" vm="1">
        <f>CUBEMEMBER("ThisWorkbookDataModel","[Measures].[以下資料的總和: 年度銷售量]")</f>
        <v>以下資料的總和: 年度銷售量</v>
      </c>
    </row>
    <row r="4" spans="1:5" x14ac:dyDescent="0.45">
      <c r="A4" s="22" t="str" vm="10">
        <f>CUBEMEMBER("ThisWorkbookDataModel","[範圍 1].[年].&amp;[2015]")</f>
        <v>2015</v>
      </c>
    </row>
    <row r="5" spans="1:5" x14ac:dyDescent="0.45">
      <c r="A5" s="24" t="str" vm="18">
        <f>CUBEMEMBER("ThisWorkbookDataModel",{"[範圍 1].[年].&amp;[2015]","[範圍 1].[種類].&amp;[柚子]"})</f>
        <v>柚子</v>
      </c>
      <c r="B5" vm="48">
        <f t="shared" ref="B5:C8" si="0">CUBEVALUE("ThisWorkbookDataModel",$A5,B$3)</f>
        <v>21748</v>
      </c>
      <c r="C5" vm="49">
        <f t="shared" si="0"/>
        <v>780051</v>
      </c>
    </row>
    <row r="6" spans="1:5" x14ac:dyDescent="0.45">
      <c r="A6" s="24" t="str" vm="6">
        <f>CUBEMEMBER("ThisWorkbookDataModel",{"[範圍 1].[年].&amp;[2015]","[範圍 1].[種類].&amp;[梅子]"})</f>
        <v>梅子</v>
      </c>
      <c r="B6" vm="45">
        <f t="shared" si="0"/>
        <v>29402</v>
      </c>
      <c r="C6" vm="27">
        <f t="shared" si="0"/>
        <v>1017562</v>
      </c>
    </row>
    <row r="7" spans="1:5" x14ac:dyDescent="0.45">
      <c r="A7" s="24" t="str" vm="13">
        <f>CUBEMEMBER("ThisWorkbookDataModel",{"[範圍 1].[年].&amp;[2015]","[範圍 1].[種類].&amp;[葡萄]"})</f>
        <v>葡萄</v>
      </c>
      <c r="B7" vm="39">
        <f t="shared" si="0"/>
        <v>1031</v>
      </c>
      <c r="C7" vm="33">
        <f t="shared" si="0"/>
        <v>935251</v>
      </c>
    </row>
    <row r="8" spans="1:5" x14ac:dyDescent="0.45">
      <c r="A8" s="24" t="str" vm="21">
        <f>CUBEMEMBER("ThisWorkbookDataModel",{"[範圍 1].[年].&amp;[2015]","[範圍 1].[種類].&amp;[蘋果]"})</f>
        <v>蘋果</v>
      </c>
      <c r="B8" vm="55">
        <f t="shared" si="0"/>
        <v>80148</v>
      </c>
      <c r="C8" vm="54">
        <f t="shared" si="0"/>
        <v>1205818</v>
      </c>
    </row>
    <row r="9" spans="1:5" x14ac:dyDescent="0.45">
      <c r="A9" s="22" t="str" vm="17">
        <f>CUBEMEMBER("ThisWorkbookDataModel","[範圍 1].[年].&amp;[2016]")</f>
        <v>2016</v>
      </c>
    </row>
    <row r="10" spans="1:5" x14ac:dyDescent="0.45">
      <c r="A10" s="24" t="str" vm="5">
        <f>CUBEMEMBER("ThisWorkbookDataModel",{"[範圍 1].[年].&amp;[2016]","[範圍 1].[種類].&amp;[柚子]"})</f>
        <v>柚子</v>
      </c>
      <c r="B10" vm="38">
        <f t="shared" ref="B10:C13" si="1">CUBEVALUE("ThisWorkbookDataModel",$A10,B$3)</f>
        <v>26371</v>
      </c>
      <c r="C10" vm="25">
        <f t="shared" si="1"/>
        <v>699423</v>
      </c>
    </row>
    <row r="11" spans="1:5" x14ac:dyDescent="0.45">
      <c r="A11" s="24" t="str" vm="23">
        <f>CUBEMEMBER("ThisWorkbookDataModel",{"[範圍 1].[年].&amp;[2016]","[範圍 1].[種類].&amp;[梅子]"})</f>
        <v>梅子</v>
      </c>
      <c r="B11" vm="56">
        <f t="shared" si="1"/>
        <v>71881</v>
      </c>
      <c r="C11" vm="57">
        <f t="shared" si="1"/>
        <v>1141139</v>
      </c>
    </row>
    <row r="12" spans="1:5" x14ac:dyDescent="0.45">
      <c r="A12" s="24" t="str" vm="9">
        <f>CUBEMEMBER("ThisWorkbookDataModel",{"[範圍 1].[年].&amp;[2016]","[範圍 1].[種類].&amp;[葡萄]"})</f>
        <v>葡萄</v>
      </c>
      <c r="B12" vm="37">
        <f t="shared" si="1"/>
        <v>87297</v>
      </c>
      <c r="C12" vm="29">
        <f t="shared" si="1"/>
        <v>600220</v>
      </c>
    </row>
    <row r="13" spans="1:5" x14ac:dyDescent="0.45">
      <c r="A13" s="24" t="str" vm="16">
        <f>CUBEMEMBER("ThisWorkbookDataModel",{"[範圍 1].[年].&amp;[2016]","[範圍 1].[種類].&amp;[蘋果]"})</f>
        <v>蘋果</v>
      </c>
      <c r="B13" vm="41">
        <f t="shared" si="1"/>
        <v>45832</v>
      </c>
      <c r="C13" vm="43">
        <f t="shared" si="1"/>
        <v>1076139</v>
      </c>
    </row>
    <row r="14" spans="1:5" x14ac:dyDescent="0.45">
      <c r="A14" s="22" t="str" vm="4">
        <f>CUBEMEMBER("ThisWorkbookDataModel","[範圍 1].[年].&amp;[2017]")</f>
        <v>2017</v>
      </c>
    </row>
    <row r="15" spans="1:5" x14ac:dyDescent="0.45">
      <c r="A15" s="24" t="str" vm="12">
        <f>CUBEMEMBER("ThisWorkbookDataModel",{"[範圍 1].[年].&amp;[2017]","[範圍 1].[種類].&amp;[柚子]"})</f>
        <v>柚子</v>
      </c>
      <c r="B15" vm="36">
        <f t="shared" ref="B15:C18" si="2">CUBEVALUE("ThisWorkbookDataModel",$A15,B$3)</f>
        <v>87393</v>
      </c>
      <c r="C15" vm="32">
        <f t="shared" si="2"/>
        <v>1276700</v>
      </c>
    </row>
    <row r="16" spans="1:5" x14ac:dyDescent="0.45">
      <c r="A16" s="24" t="str" vm="20">
        <f>CUBEMEMBER("ThisWorkbookDataModel",{"[範圍 1].[年].&amp;[2017]","[範圍 1].[種類].&amp;[梅子]"})</f>
        <v>梅子</v>
      </c>
      <c r="B16" vm="52">
        <f t="shared" si="2"/>
        <v>4398</v>
      </c>
      <c r="C16" vm="53">
        <f t="shared" si="2"/>
        <v>1480528</v>
      </c>
    </row>
    <row r="17" spans="1:3" x14ac:dyDescent="0.45">
      <c r="A17" s="24" t="str" vm="15">
        <f>CUBEMEMBER("ThisWorkbookDataModel",{"[範圍 1].[年].&amp;[2017]","[範圍 1].[種類].&amp;[葡萄]"})</f>
        <v>葡萄</v>
      </c>
      <c r="B17" vm="46">
        <f t="shared" si="2"/>
        <v>8754</v>
      </c>
      <c r="C17" vm="47">
        <f t="shared" si="2"/>
        <v>660907</v>
      </c>
    </row>
    <row r="18" spans="1:3" x14ac:dyDescent="0.45">
      <c r="A18" s="24" t="str" vm="3">
        <f>CUBEMEMBER("ThisWorkbookDataModel",{"[範圍 1].[年].&amp;[2017]","[範圍 1].[種類].&amp;[蘋果]"})</f>
        <v>蘋果</v>
      </c>
      <c r="B18" vm="30">
        <f t="shared" si="2"/>
        <v>6371</v>
      </c>
      <c r="C18" vm="26">
        <f t="shared" si="2"/>
        <v>1427357</v>
      </c>
    </row>
    <row r="19" spans="1:3" x14ac:dyDescent="0.45">
      <c r="A19" s="22" t="str" vm="22">
        <f>CUBEMEMBER("ThisWorkbookDataModel","[範圍 1].[年].&amp;[2018]")</f>
        <v>2018</v>
      </c>
    </row>
    <row r="20" spans="1:3" x14ac:dyDescent="0.45">
      <c r="A20" s="24" t="str" vm="8">
        <f>CUBEMEMBER("ThisWorkbookDataModel",{"[範圍 1].[年].&amp;[2018]","[範圍 1].[種類].&amp;[柚子]"})</f>
        <v>柚子</v>
      </c>
      <c r="B20" vm="35">
        <f t="shared" ref="B20:C24" si="3">CUBEVALUE("ThisWorkbookDataModel",$A20,B$3)</f>
        <v>48904</v>
      </c>
      <c r="C20" vm="28">
        <f t="shared" si="3"/>
        <v>974587</v>
      </c>
    </row>
    <row r="21" spans="1:3" x14ac:dyDescent="0.45">
      <c r="A21" s="24" t="str" vm="14">
        <f>CUBEMEMBER("ThisWorkbookDataModel",{"[範圍 1].[年].&amp;[2018]","[範圍 1].[種類].&amp;[梅子]"})</f>
        <v>梅子</v>
      </c>
      <c r="B21" vm="40">
        <f t="shared" si="3"/>
        <v>96239</v>
      </c>
      <c r="C21" vm="42">
        <f t="shared" si="3"/>
        <v>1159089</v>
      </c>
    </row>
    <row r="22" spans="1:3" x14ac:dyDescent="0.45">
      <c r="A22" s="24" t="str" vm="2">
        <f>CUBEMEMBER("ThisWorkbookDataModel",{"[範圍 1].[年].&amp;[2018]","[範圍 1].[種類].&amp;[葡萄]"})</f>
        <v>葡萄</v>
      </c>
      <c r="B22" vm="34">
        <f t="shared" si="3"/>
        <v>43564</v>
      </c>
      <c r="C22" vm="24">
        <f t="shared" si="3"/>
        <v>1331229</v>
      </c>
    </row>
    <row r="23" spans="1:3" x14ac:dyDescent="0.45">
      <c r="A23" s="24" t="str" vm="11">
        <f>CUBEMEMBER("ThisWorkbookDataModel",{"[範圍 1].[年].&amp;[2018]","[範圍 1].[種類].&amp;[蘋果]"})</f>
        <v>蘋果</v>
      </c>
      <c r="B23" vm="44">
        <f t="shared" si="3"/>
        <v>91481</v>
      </c>
      <c r="C23" vm="31">
        <f t="shared" si="3"/>
        <v>508740</v>
      </c>
    </row>
    <row r="24" spans="1:3" x14ac:dyDescent="0.45">
      <c r="A24" s="22" t="str" vm="19">
        <f>CUBEMEMBER("ThisWorkbookDataModel","[範圍 1].[年].[All]","總計")</f>
        <v>總計</v>
      </c>
      <c r="B24" vm="50">
        <f t="shared" si="3"/>
        <v>750814</v>
      </c>
      <c r="C24" vm="51">
        <f t="shared" si="3"/>
        <v>16274740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7F79-48E8-4A7B-AD5D-B5E010B9B9BD}">
  <dimension ref="A1:E6"/>
  <sheetViews>
    <sheetView workbookViewId="0">
      <selection activeCell="E6" sqref="E6"/>
    </sheetView>
  </sheetViews>
  <sheetFormatPr defaultRowHeight="16.149999999999999" x14ac:dyDescent="0.45"/>
  <cols>
    <col min="1" max="1" width="10.86328125" customWidth="1"/>
    <col min="2" max="2" width="14.73046875" bestFit="1" customWidth="1"/>
    <col min="4" max="4" width="16.73046875" customWidth="1"/>
    <col min="5" max="5" width="12.73046875" customWidth="1"/>
  </cols>
  <sheetData>
    <row r="1" spans="1:5" ht="24" customHeight="1" x14ac:dyDescent="0.45">
      <c r="A1" s="29" t="s">
        <v>15</v>
      </c>
      <c r="B1" s="29"/>
      <c r="C1" s="29"/>
      <c r="D1" s="29"/>
      <c r="E1" s="29"/>
    </row>
    <row r="2" spans="1:5" x14ac:dyDescent="0.45">
      <c r="A2" s="27"/>
    </row>
    <row r="3" spans="1:5" x14ac:dyDescent="0.45">
      <c r="A3" s="27" t="s">
        <v>18</v>
      </c>
      <c r="B3" s="28">
        <v>1000000</v>
      </c>
      <c r="D3" s="27" t="s">
        <v>19</v>
      </c>
      <c r="E3" s="26">
        <v>0.05</v>
      </c>
    </row>
    <row r="4" spans="1:5" x14ac:dyDescent="0.45">
      <c r="A4" s="27" t="s">
        <v>16</v>
      </c>
      <c r="B4" s="25">
        <v>0.05</v>
      </c>
      <c r="D4" s="27" t="s">
        <v>20</v>
      </c>
      <c r="E4">
        <v>100000</v>
      </c>
    </row>
    <row r="5" spans="1:5" x14ac:dyDescent="0.45">
      <c r="A5" s="27" t="s">
        <v>17</v>
      </c>
      <c r="B5" s="28">
        <f>B3+B3*B4</f>
        <v>1050000</v>
      </c>
      <c r="D5" s="27" t="s">
        <v>22</v>
      </c>
      <c r="E5">
        <v>8</v>
      </c>
    </row>
    <row r="6" spans="1:5" x14ac:dyDescent="0.45">
      <c r="D6" s="27" t="s">
        <v>21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627A37-5CEE-43A0-A2E4-FF5BA0CD3B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5A838C-276D-4B55-A2A0-B53209A04340}"/>
</file>

<file path=customXml/itemProps3.xml><?xml version="1.0" encoding="utf-8"?>
<ds:datastoreItem xmlns:ds="http://schemas.openxmlformats.org/officeDocument/2006/customXml" ds:itemID="{91F8A878-5C51-40E6-816F-B7625B674D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本月剩餘數量</vt:lpstr>
      <vt:lpstr>分析</vt:lpstr>
      <vt:lpstr>熱賣</vt:lpstr>
      <vt:lpstr>分期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2018-09-09T11:35:16Z</dcterms:created>
  <dcterms:modified xsi:type="dcterms:W3CDTF">2018-10-19T03:06:29Z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