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AutoGSlide" sheetId="1" r:id="rId4"/>
    <sheet state="hidden" name="Rumus AutoGslide" sheetId="2" r:id="rId5"/>
    <sheet state="visible" name="STG" sheetId="3" r:id="rId6"/>
    <sheet state="visible" name="REKAP 2024" sheetId="4" r:id="rId7"/>
    <sheet state="visible" name="Rekap Ach Telkom" sheetId="5" r:id="rId8"/>
    <sheet state="visible" name="Update Text (Looker Studio)" sheetId="6" r:id="rId9"/>
    <sheet state="visible" name="MTDProgress NCX" sheetId="7" r:id="rId10"/>
    <sheet state="visible" name="YTDProgress NCX" sheetId="8" r:id="rId11"/>
    <sheet state="visible" name="UNIT NCX" sheetId="9" r:id="rId12"/>
    <sheet state="visible" name="INPUTER NCX" sheetId="10" r:id="rId13"/>
    <sheet state="visible" name="AM NCX" sheetId="11" r:id="rId14"/>
    <sheet state="visible" name="TIPE ORDER NCX" sheetId="12" r:id="rId15"/>
    <sheet state="visible" name="BRANCH NCX" sheetId="13" r:id="rId16"/>
    <sheet state="visible" name="UMUR ORDER NCX" sheetId="14" r:id="rId17"/>
    <sheet state="hidden" name="TARGET REVENUE" sheetId="15" r:id="rId18"/>
    <sheet state="hidden" name="NGTMA" sheetId="16" r:id="rId19"/>
    <sheet state="hidden" name="TARGET OPERASIONAL" sheetId="17" r:id="rId20"/>
    <sheet state="hidden" name="LOW HANGING FRUIT" sheetId="18" r:id="rId21"/>
    <sheet state="hidden" name="REVENUE PRODIGI" sheetId="19" r:id="rId22"/>
    <sheet state="hidden" name="SALES PRODIGI" sheetId="20" r:id="rId23"/>
  </sheets>
  <definedNames>
    <definedName hidden="1" localSheetId="0" name="_xlnm._FilterDatabase">DataAutoGSlide!$A$1:$F$189</definedName>
    <definedName hidden="1" localSheetId="2" name="_xlnm._FilterDatabase">STG!$A$1:$Y$433</definedName>
    <definedName hidden="1" localSheetId="3" name="_xlnm._FilterDatabase">'REKAP 2024'!$A$1:$Q$152</definedName>
    <definedName hidden="1" localSheetId="14" name="_xlnm._FilterDatabase">'TARGET REVENUE'!$B$2:$R$206</definedName>
    <definedName hidden="1" localSheetId="15" name="_xlnm._FilterDatabase">NGTMA!$B$2:$Q$26</definedName>
    <definedName hidden="1" localSheetId="16" name="_xlnm._FilterDatabase">'TARGET OPERASIONAL'!$B$2:$R$1634</definedName>
    <definedName hidden="1" localSheetId="17" name="_xlnm._FilterDatabase">'LOW HANGING FRUIT'!$B$2:$R$50</definedName>
    <definedName hidden="1" localSheetId="18" name="_xlnm._FilterDatabase">'REVENUE PRODIGI'!$B$2:$R$445</definedName>
  </definedNames>
  <calcPr/>
</workbook>
</file>

<file path=xl/sharedStrings.xml><?xml version="1.0" encoding="utf-8"?>
<sst xmlns="http://schemas.openxmlformats.org/spreadsheetml/2006/main" count="13447" uniqueCount="434">
  <si>
    <t>Index</t>
  </si>
  <si>
    <t>Slide</t>
  </si>
  <si>
    <t>Bagian Slide</t>
  </si>
  <si>
    <t>Label</t>
  </si>
  <si>
    <t>Data Connector - Input Disini!</t>
  </si>
  <si>
    <t>Data Clean</t>
  </si>
  <si>
    <t>RKAP WBS SULBAGTENG
Target Finansial &amp; Operational</t>
  </si>
  <si>
    <t>TOTAL</t>
  </si>
  <si>
    <t>SUSTAIN</t>
  </si>
  <si>
    <t>SCALING</t>
  </si>
  <si>
    <t>NGTMA</t>
  </si>
  <si>
    <t>INDIBIZ HSI</t>
  </si>
  <si>
    <t>INDIBIZ WMS</t>
  </si>
  <si>
    <t>INDIBIZ VPN</t>
  </si>
  <si>
    <t>INDIBIZ ASTINET</t>
  </si>
  <si>
    <t>SDWAN</t>
  </si>
  <si>
    <t>NEUCENTRIX</t>
  </si>
  <si>
    <t>Sales OCA</t>
  </si>
  <si>
    <t>Sales NETMONK</t>
  </si>
  <si>
    <t>Sales ANTAREZ EAZY</t>
  </si>
  <si>
    <t>Sales PIJAR</t>
  </si>
  <si>
    <t>Rev. OCA</t>
  </si>
  <si>
    <t>Rev. NETMONK</t>
  </si>
  <si>
    <t>Rev. ANTAREZ EAZY</t>
  </si>
  <si>
    <t>Rev. PIJAR</t>
  </si>
  <si>
    <t>TARGET H1
Target Finansial &amp; Operational</t>
  </si>
  <si>
    <t>TARGET AM WBS SULBAGTENG
Moh. Indra Pramono Rauf, ST. / 403671</t>
  </si>
  <si>
    <t>INDIBIZ HSI/WMS</t>
  </si>
  <si>
    <t>"TARGET AM WBS SULBAGTENG
Agung Nugroho / 405992"</t>
  </si>
  <si>
    <t>TARGET AM WBS SULBAGTENG
RIVO NOVEM ABRAHAM BAWIAS / 40312</t>
  </si>
  <si>
    <t>TARGET AM WBS SULBAGTENG
Moh. Marwan Fajar / 405261</t>
  </si>
  <si>
    <t>TARGET WBS DATEL LUWUK
Area : Luwuk Banggai, Bangkep, Balut</t>
  </si>
  <si>
    <t>NEW CT0 HSI</t>
  </si>
  <si>
    <t>NEW CT0 WMS</t>
  </si>
  <si>
    <t>CHURN HSI</t>
  </si>
  <si>
    <t>CHURN WMS</t>
  </si>
  <si>
    <t>CHURN BANDWITH</t>
  </si>
  <si>
    <t>TARGET WBS DATEL MOROWALI
Area : Morowali Utara , Morowali</t>
  </si>
  <si>
    <t>TARGET WBS DATEL GORONTALO
Area : Kota Gorontalo, Bone Bolango, STO Telaga</t>
  </si>
  <si>
    <t>TARGET WBS DATEL TOLIS
Area : Buol, Toli-toli, Parigi Moutong</t>
  </si>
  <si>
    <t>TARGET WBS DATEL MARISA
Area : Pohuwato, Boalemo, STO Isimu</t>
  </si>
  <si>
    <t>TARGET WBS DATEL POSO
Area : Poso, Tojo Una-Una</t>
  </si>
  <si>
    <t>TARGET WBS DATEL KWANDANG
Area : Gorontalo Utara, Kab. Gorontalo : STO Limboto</t>
  </si>
  <si>
    <t>Data Connector</t>
  </si>
  <si>
    <t>Sales ANTAREZ EAZY'</t>
  </si>
  <si>
    <t>TARGET</t>
  </si>
  <si>
    <t>KPI</t>
  </si>
  <si>
    <t>SEGMENT</t>
  </si>
  <si>
    <t>WITEL</t>
  </si>
  <si>
    <t>TELDA</t>
  </si>
  <si>
    <t>Q1</t>
  </si>
  <si>
    <t>Q2</t>
  </si>
  <si>
    <t>Q3</t>
  </si>
  <si>
    <t>Q4</t>
  </si>
  <si>
    <t>Growth</t>
  </si>
  <si>
    <t>FY 2024</t>
  </si>
  <si>
    <t>FY 2025</t>
  </si>
  <si>
    <t>REVENUE</t>
  </si>
  <si>
    <t>Revenue Sold</t>
  </si>
  <si>
    <t>SMES</t>
  </si>
  <si>
    <t xml:space="preserve"> SULBAGTENG</t>
  </si>
  <si>
    <t>SULBAGTENG</t>
  </si>
  <si>
    <t>GORONTALO</t>
  </si>
  <si>
    <t>INNER - PALU</t>
  </si>
  <si>
    <t>KWANDANG</t>
  </si>
  <si>
    <t>LUWUK</t>
  </si>
  <si>
    <t>MARISA</t>
  </si>
  <si>
    <t>MOROWALI</t>
  </si>
  <si>
    <t>POSO</t>
  </si>
  <si>
    <t>TOLI-TOLI</t>
  </si>
  <si>
    <t>DGS</t>
  </si>
  <si>
    <t>DPS</t>
  </si>
  <si>
    <t>DSS</t>
  </si>
  <si>
    <t>OPERASIONAL</t>
  </si>
  <si>
    <t>SALES HSI</t>
  </si>
  <si>
    <t>-</t>
  </si>
  <si>
    <t>SALES WMS</t>
  </si>
  <si>
    <t>SALES Bandwitdh</t>
  </si>
  <si>
    <t>NEW-CT0 HSI</t>
  </si>
  <si>
    <t>NEW-CT0 WMS</t>
  </si>
  <si>
    <t>CHURN Bandwitdh</t>
  </si>
  <si>
    <t>REV PRODIGI</t>
  </si>
  <si>
    <t>REVENUE OCA</t>
  </si>
  <si>
    <t>TOLITOLI</t>
  </si>
  <si>
    <t>Revenue Netmonk</t>
  </si>
  <si>
    <t>Revenue Antares Eazy</t>
  </si>
  <si>
    <t>Revenue Pijar Sekolah</t>
  </si>
  <si>
    <t>Revenue BigBox</t>
  </si>
  <si>
    <t>Revenue OCA</t>
  </si>
  <si>
    <t>Revenue NETMONK</t>
  </si>
  <si>
    <t>SALES PRODIGI</t>
  </si>
  <si>
    <t>LOW HANGING FRUIT</t>
  </si>
  <si>
    <t>NeuCentrIx</t>
  </si>
  <si>
    <t>COLLECTION</t>
  </si>
  <si>
    <t>CR</t>
  </si>
  <si>
    <t>CYC</t>
  </si>
  <si>
    <t>Percentage</t>
  </si>
  <si>
    <t>Jenis Penjualan</t>
  </si>
  <si>
    <t>Wilayah</t>
  </si>
  <si>
    <t>Satuan</t>
  </si>
  <si>
    <t>JAN</t>
  </si>
  <si>
    <t>FEB</t>
  </si>
  <si>
    <t>MAR</t>
  </si>
  <si>
    <t>APR</t>
  </si>
  <si>
    <t>MEI</t>
  </si>
  <si>
    <t>JUN</t>
  </si>
  <si>
    <t>JUL</t>
  </si>
  <si>
    <t>AGS</t>
  </si>
  <si>
    <t>SEP</t>
  </si>
  <si>
    <t>OKT</t>
  </si>
  <si>
    <t>NOV</t>
  </si>
  <si>
    <t>DES</t>
  </si>
  <si>
    <t>H1 2025</t>
  </si>
  <si>
    <t>INDIKATOR</t>
  </si>
  <si>
    <t>UNIT</t>
  </si>
  <si>
    <t>Rev Smes</t>
  </si>
  <si>
    <t>PAPUA</t>
  </si>
  <si>
    <t>Rp</t>
  </si>
  <si>
    <t>2.669.541.189</t>
  </si>
  <si>
    <t>2.624.100.107</t>
  </si>
  <si>
    <t>2.450.577.724</t>
  </si>
  <si>
    <t>2.527.438.506</t>
  </si>
  <si>
    <t>2.553.917.437</t>
  </si>
  <si>
    <t>2.527.619.635</t>
  </si>
  <si>
    <t>2.620.650.747</t>
  </si>
  <si>
    <t>2.588.966.263</t>
  </si>
  <si>
    <t>2.565.101.008</t>
  </si>
  <si>
    <t>2.661.335.105</t>
  </si>
  <si>
    <t>2.694.023.757</t>
  </si>
  <si>
    <t>2.671.850.467</t>
  </si>
  <si>
    <t>31.155.121.945</t>
  </si>
  <si>
    <t>PAPUA BARAT</t>
  </si>
  <si>
    <t>2.510.784.589</t>
  </si>
  <si>
    <t>2.491.700.754</t>
  </si>
  <si>
    <t>2.375.193.596</t>
  </si>
  <si>
    <t>2.449.690.004</t>
  </si>
  <si>
    <t>2.475.354.396</t>
  </si>
  <si>
    <t>2.449.865.560</t>
  </si>
  <si>
    <t>2.540.034.870</t>
  </si>
  <si>
    <t>2.522.851.090</t>
  </si>
  <si>
    <t>2.499.595.289</t>
  </si>
  <si>
    <t>2.593.371.828</t>
  </si>
  <si>
    <t>2.625.225.700</t>
  </si>
  <si>
    <t>2.603.618.656</t>
  </si>
  <si>
    <t>30.137.286.332</t>
  </si>
  <si>
    <t>SULBAGSEL</t>
  </si>
  <si>
    <t>11.766.948.744</t>
  </si>
  <si>
    <t>12.157.178.418</t>
  </si>
  <si>
    <t>11.992.910.991</t>
  </si>
  <si>
    <t>12.394.060.872</t>
  </si>
  <si>
    <t>12.523.646.422</t>
  </si>
  <si>
    <t>12.394.947.300</t>
  </si>
  <si>
    <t>12.850.233.347</t>
  </si>
  <si>
    <t>13.059.582.891</t>
  </si>
  <si>
    <t>12.939.429.282</t>
  </si>
  <si>
    <t>13.423.935.907</t>
  </si>
  <si>
    <t>13.588.512.382</t>
  </si>
  <si>
    <t>13.476.877.254</t>
  </si>
  <si>
    <t>152.568.263.809</t>
  </si>
  <si>
    <t>SUMALUT</t>
  </si>
  <si>
    <t>85.777.627.814</t>
  </si>
  <si>
    <t>TREG 5</t>
  </si>
  <si>
    <t>377.235.761.145</t>
  </si>
  <si>
    <t>Rev Sustain</t>
  </si>
  <si>
    <t>25.915.977.884</t>
  </si>
  <si>
    <t>25.046.392.258</t>
  </si>
  <si>
    <t>126.476.952.212</t>
  </si>
  <si>
    <t>71.117.829.047</t>
  </si>
  <si>
    <t>312.879.259.339</t>
  </si>
  <si>
    <t>Rev Scaling</t>
  </si>
  <si>
    <t>5.239.144.061</t>
  </si>
  <si>
    <t>5.090.894.074</t>
  </si>
  <si>
    <t>26.091.311.598</t>
  </si>
  <si>
    <t>14.659.798.767</t>
  </si>
  <si>
    <t>64.356.501.806</t>
  </si>
  <si>
    <t>138.514.287</t>
  </si>
  <si>
    <t>133.950.007</t>
  </si>
  <si>
    <t>677.649.923</t>
  </si>
  <si>
    <t>32.085.120</t>
  </si>
  <si>
    <t>31.558.454</t>
  </si>
  <si>
    <t>28.666.801</t>
  </si>
  <si>
    <t>28.490.207</t>
  </si>
  <si>
    <t>30.192.523</t>
  </si>
  <si>
    <t>30.558.632</t>
  </si>
  <si>
    <t>34.916.881</t>
  </si>
  <si>
    <t>32.852.913</t>
  </si>
  <si>
    <t>32.423.086</t>
  </si>
  <si>
    <t>35.041.040</t>
  </si>
  <si>
    <t>31.649.295</t>
  </si>
  <si>
    <t>32.574.612</t>
  </si>
  <si>
    <t>381.009.564</t>
  </si>
  <si>
    <t>142.241.682</t>
  </si>
  <si>
    <t>139.867.864</t>
  </si>
  <si>
    <t>125.500.017</t>
  </si>
  <si>
    <t>125.624.955</t>
  </si>
  <si>
    <t>133.121.223</t>
  </si>
  <si>
    <t>134.745.414</t>
  </si>
  <si>
    <t>153.923.366</t>
  </si>
  <si>
    <t>143.928.342</t>
  </si>
  <si>
    <t>142.054.275</t>
  </si>
  <si>
    <t>153.486.084</t>
  </si>
  <si>
    <t>138.618.486</t>
  </si>
  <si>
    <t>142.678.964</t>
  </si>
  <si>
    <t>1.675.790.671</t>
  </si>
  <si>
    <t>HSI</t>
  </si>
  <si>
    <t>SSL</t>
  </si>
  <si>
    <t>Wifi</t>
  </si>
  <si>
    <t>AP</t>
  </si>
  <si>
    <t>VPN</t>
  </si>
  <si>
    <t>Mbps</t>
  </si>
  <si>
    <t>ASTINET</t>
  </si>
  <si>
    <t>Node</t>
  </si>
  <si>
    <t>Unit</t>
  </si>
  <si>
    <t>Sekolah</t>
  </si>
  <si>
    <t>3.317.567</t>
  </si>
  <si>
    <t>3.234.061</t>
  </si>
  <si>
    <t>3.152.812</t>
  </si>
  <si>
    <t>3.073.802</t>
  </si>
  <si>
    <t>2.995.832</t>
  </si>
  <si>
    <t>2.918.883</t>
  </si>
  <si>
    <t>2.841.759</t>
  </si>
  <si>
    <t>2.764.441</t>
  </si>
  <si>
    <t>2.688.090</t>
  </si>
  <si>
    <t>2.612.689</t>
  </si>
  <si>
    <t>2.539.400</t>
  </si>
  <si>
    <t>2.467.027</t>
  </si>
  <si>
    <t>34.606.363</t>
  </si>
  <si>
    <t>3.231.396</t>
  </si>
  <si>
    <t>3.150.059</t>
  </si>
  <si>
    <t>3.070.921</t>
  </si>
  <si>
    <t>2.993.963</t>
  </si>
  <si>
    <t>2.918.018</t>
  </si>
  <si>
    <t>2.843.068</t>
  </si>
  <si>
    <t>2.767.947</t>
  </si>
  <si>
    <t>2.692.637</t>
  </si>
  <si>
    <t>2.618.269</t>
  </si>
  <si>
    <t>2.544.827</t>
  </si>
  <si>
    <t>2.473.441</t>
  </si>
  <si>
    <t>2.402.948</t>
  </si>
  <si>
    <t>33.707.494</t>
  </si>
  <si>
    <t>13.218.206</t>
  </si>
  <si>
    <t>12.885.492</t>
  </si>
  <si>
    <t>12.561.773</t>
  </si>
  <si>
    <t>12.246.971</t>
  </si>
  <si>
    <t>11.936.315</t>
  </si>
  <si>
    <t>11.629.728</t>
  </si>
  <si>
    <t>11.322.441</t>
  </si>
  <si>
    <t>11.014.382</t>
  </si>
  <si>
    <t>10.710.176</t>
  </si>
  <si>
    <t>10.409.756</t>
  </si>
  <si>
    <t>10.117.749</t>
  </si>
  <si>
    <t>9.829.392</t>
  </si>
  <si>
    <t>137.882.381</t>
  </si>
  <si>
    <t>95.017.682</t>
  </si>
  <si>
    <t>374.527.723</t>
  </si>
  <si>
    <t>84.652.414</t>
  </si>
  <si>
    <t>154.657.715</t>
  </si>
  <si>
    <t>334.111.307</t>
  </si>
  <si>
    <t>227.405.278</t>
  </si>
  <si>
    <t>1.104.225.589</t>
  </si>
  <si>
    <t>6.028.428</t>
  </si>
  <si>
    <t>6.462.091</t>
  </si>
  <si>
    <t>11.332.637</t>
  </si>
  <si>
    <t>14.903.255</t>
  </si>
  <si>
    <t>49.144.914</t>
  </si>
  <si>
    <t>51.587.739</t>
  </si>
  <si>
    <t>54.045.178</t>
  </si>
  <si>
    <t>433.312.362</t>
  </si>
  <si>
    <t>21.239.880</t>
  </si>
  <si>
    <t>22.063.119</t>
  </si>
  <si>
    <t>22.824.891</t>
  </si>
  <si>
    <t>23.524.640</t>
  </si>
  <si>
    <t>24.321.703</t>
  </si>
  <si>
    <t>25.215.558</t>
  </si>
  <si>
    <t>26.205.698</t>
  </si>
  <si>
    <t>27.211.699</t>
  </si>
  <si>
    <t>28.153.146</t>
  </si>
  <si>
    <t>29.189.452</t>
  </si>
  <si>
    <t>30.240.233</t>
  </si>
  <si>
    <t>31.225.118</t>
  </si>
  <si>
    <t>311.415.137</t>
  </si>
  <si>
    <t>73.468.830</t>
  </si>
  <si>
    <t>76.316.417</t>
  </si>
  <si>
    <t>78.951.389</t>
  </si>
  <si>
    <t>81.371.824</t>
  </si>
  <si>
    <t>84.128.867</t>
  </si>
  <si>
    <t>87.220.715</t>
  </si>
  <si>
    <t>90.645.615</t>
  </si>
  <si>
    <t>94.125.375</t>
  </si>
  <si>
    <t>97.381.844</t>
  </si>
  <si>
    <t>100.966.431</t>
  </si>
  <si>
    <t>104.601.086</t>
  </si>
  <si>
    <t>108.007.806</t>
  </si>
  <si>
    <t>1.077.186.199</t>
  </si>
  <si>
    <t>Churn HSI</t>
  </si>
  <si>
    <t>Churn WMS</t>
  </si>
  <si>
    <t>Churn Astinet</t>
  </si>
  <si>
    <t>8911,8</t>
  </si>
  <si>
    <t>Churn VPN</t>
  </si>
  <si>
    <t>0,9</t>
  </si>
  <si>
    <t>0,0</t>
  </si>
  <si>
    <t>1,8</t>
  </si>
  <si>
    <t>41,4</t>
  </si>
  <si>
    <t>New CT0 HSI</t>
  </si>
  <si>
    <t>New CT0 WMS</t>
  </si>
  <si>
    <t>Sales Platform HSI &amp; WMS</t>
  </si>
  <si>
    <t>Sales Platform Digital Product</t>
  </si>
  <si>
    <t>Order</t>
  </si>
  <si>
    <t>Periode</t>
  </si>
  <si>
    <t>Refrensi</t>
  </si>
  <si>
    <t>Indikator</t>
  </si>
  <si>
    <t>Target (YTD)</t>
  </si>
  <si>
    <t>Realisasi (YTD)</t>
  </si>
  <si>
    <t>Achieve YTD (%)</t>
  </si>
  <si>
    <t>Target (MTD)</t>
  </si>
  <si>
    <t>Realisasi (MTD)</t>
  </si>
  <si>
    <t>Achieve MTD (%)</t>
  </si>
  <si>
    <t>BS</t>
  </si>
  <si>
    <t>Enterprise Revenue</t>
  </si>
  <si>
    <t>Revenue BS</t>
  </si>
  <si>
    <t>Revenue NGTMA BS</t>
  </si>
  <si>
    <t>Digital Product Revenue</t>
  </si>
  <si>
    <t>Revenue Digital BS</t>
  </si>
  <si>
    <t>GS</t>
  </si>
  <si>
    <t>Revenue Sold Gov</t>
  </si>
  <si>
    <t>Revenue NGTMA Gov</t>
  </si>
  <si>
    <t>Revenue Digital Gov</t>
  </si>
  <si>
    <t>Tanggal</t>
  </si>
  <si>
    <t>05 Juni 2025</t>
  </si>
  <si>
    <t>Insight Unit</t>
  </si>
  <si>
    <t>[Update 04 June 2025, 17:00 WITA]
Berdasarkan data, terlihat perbedaan signifikan antara segmen RBS dengan segmen lainnya seperti DGS, DSS, dan DPS. RBS unggul dalam penyelesaian (Complete) dan tingkat otomatisasi (ACH), namun segmen lain menghadapi kendala di "Provision Issued" dan "In Progress Total," terutama penundaan di "Pending BASO." Hal ini menunjukkan alur kerja yang kurang efisien setelah penerbitan dan selama proses berlangsung.
Untuk perbaikan, prioritaskan optimalisasi proses setelah "Provision Issued" dengan mempercepat validasi BASO. Implementasikan sistem notifikasi otomatis untuk mengingatkan pihak terkait tentang penundaan di setiap tahapan. Pertimbangkan pelatihan tambahan untuk meningkatkan pemahaman tim mengenai prosedur yang efisien.</t>
  </si>
  <si>
    <t>Insight Inputer</t>
  </si>
  <si>
    <t>[Update 04 June 2025, 17:00 WITA]
Terlihat adanya variasi signifikan dalam performa antar inputer NCX, terutama dalam total input dan status "Pending BASO". Sebagian inputer, seperti Yanto, memiliki jumlah "Pending BASO" yang jauh lebih tinggi, mengindikasikan adanya potensi hambatan dalam proses validasi atau persetujuan. Tantangan utamanya adalah mengurangi angka "Pending BASO" untuk mempercepat penyelesaian input dan meningkatkan efisiensi secara keseluruhan.
Untuk meningkatkan efektivitas, fokuslah pada pelatihan yang ditargetkan. Berikan pelatihan intensif kepada inputer dengan jumlah "Pending BASO" tertinggi mengenai prosedur validasi dan kriteria yang diperlukan untuk persetujuan, sehingga mengurangi kesalahan input dan mempercepat proses.</t>
  </si>
  <si>
    <t>Insight AM</t>
  </si>
  <si>
    <t>[Update 04 June 2025, 17:00 WITA]
Dari data, terlihat kinerja Account Manager (AM) sangat bervariasi. Beberapa AM memiliki banyak *task* yang *in progress* dan *pending*, sementara yang lain tidak memiliki *task* sama sekali. Kendala utama tampaknya ada pada proses *provisioning* dan *billing* karena banyak *task* yang tertunda di tahap tersebut.
Untuk meningkatkan kinerja, fokuslah pada mempercepat proses *provisioning* dan *billing*. Pastikan ada komunikasi yang jelas antara tim terkait untuk mengurangi *task* yang *pending*. Berikan pelatihan tambahan jika diperlukan agar semua AM memiliki pemahaman yang sama tentang proses yang efektif.</t>
  </si>
  <si>
    <t>Insight Tipe Order</t>
  </si>
  <si>
    <t>[Update 04 June 2025, 17:00 WITA]
Order "New Install" memiliki jumlah total tertinggi dan banyak yang "Provision Issued" serta "In Progress," menunjukkan potensi bottleneck. Order "Renewal Agreement" dan "Pending BASO" juga signifikan, mengindikasikan perlunya perhatian khusus pada proses persetujuan internal. Beberapa order memiliki banyak yang masih berjalan (In Progress) dan tertunda (Pending BASO) menunjukkan masalah koordinasi.
Untuk meningkatkan efisiensi, implementasikan sistem pelacakan progres order secara *real-time* yang transparan bagi semua pihak terkait. Ini akan memungkinkan identifikasi dan resolusi hambatan dengan lebih cepat serta memastikan setiap orang mengetahui status order. Dengan visibilitas yang lebih baik diharapkan order dapat diselesaikan dengan cepat.</t>
  </si>
  <si>
    <t>Insight Branch</t>
  </si>
  <si>
    <t>[Update 04 June 2025, 17:00 WITA]
Capaian antar cabang NCX sangat bervariasi, dengan INNER - PALU menunjukkan volume tertinggi secara signifikan. Hambatan utama tampaknya terletak pada proses *Pending BASO* dan *Provision Issued*, yang jumlahnya cukup besar di beberapa cabang seperti Poso dan INNER - PALU, menghambat penyelesaian (*Complete*). Minimnya *Provision Design* juga menjadi isu yang perlu diperhatikan.
Untuk perbaikan cepat, setiap cabang sebaiknya memprioritaskan penyelesaian *Pending BASO* dengan melakukan koordinasi intensif dan memastikan kelengkapan dokumen. Hal ini akan membantu mempercepat proses dan meningkatkan persentase penyelesaian (*% ACH*) secara keseluruhan. Selain itu, perlu adanya komunikasi yang lebih baik antar tim terkait *Provision Design* untuk mempercepat proses awal.</t>
  </si>
  <si>
    <t>Insight Umur Order</t>
  </si>
  <si>
    <t>[Update 04 June 2025, 17:00 WITA]
Umur order NCX bervariasi, namun sebagian besar order diselesaikan dalam 3 bulan pertama. Kendala utama terlihat pada banyaknya order yang tertunda di tahap "Pending BASO" dan "Provision Issued," terutama untuk order yang lebih muda. Hal ini menunjukkan potensi adanya hambatan di proses validasi atau penerbitan order.
Untuk mempercepat penyelesaian, fokuslah pada penanganan order yang tertunda di "Pending BASO" dan "Provision Issued". Prioritaskan validasi dan penerbitan order yang masih dalam rentang waktu 1-3 bulan untuk mencegah penumpukan dan mempercepat siklus order.</t>
  </si>
  <si>
    <t>Ach Last Month</t>
  </si>
  <si>
    <t>Total Orders</t>
  </si>
  <si>
    <t>Insight Revenue BS</t>
  </si>
  <si>
    <t>- AI BELUM BEKERJA -</t>
  </si>
  <si>
    <t>Insight Operational BS</t>
  </si>
  <si>
    <t>Insight Collection BS</t>
  </si>
  <si>
    <t>Insight Revenue GS</t>
  </si>
  <si>
    <t>Insight Operational GS</t>
  </si>
  <si>
    <t>Insight Collection GS</t>
  </si>
  <si>
    <t>Insight Revenue ES - PS</t>
  </si>
  <si>
    <t>Insight Operational ES - PS</t>
  </si>
  <si>
    <t>Insight Collection ES - PS</t>
  </si>
  <si>
    <t>Insight Revenue ES - EOS</t>
  </si>
  <si>
    <t>Insight Operational ES - EOS</t>
  </si>
  <si>
    <t>Insight Collection ES - EOS</t>
  </si>
  <si>
    <t>Status</t>
  </si>
  <si>
    <t>Count</t>
  </si>
  <si>
    <t>COMPLETE</t>
  </si>
  <si>
    <t>IN PROGRESS</t>
  </si>
  <si>
    <t>PENDING BASO</t>
  </si>
  <si>
    <t>PENDING BILLING APROVAL</t>
  </si>
  <si>
    <t>Bulan</t>
  </si>
  <si>
    <t>Total Orders Complete</t>
  </si>
  <si>
    <t>% Ach Last Month</t>
  </si>
  <si>
    <t>Total</t>
  </si>
  <si>
    <t>Failed</t>
  </si>
  <si>
    <t>Provision Start</t>
  </si>
  <si>
    <t>Provision Design</t>
  </si>
  <si>
    <t>Provision Issued</t>
  </si>
  <si>
    <t>In Progress Total</t>
  </si>
  <si>
    <t>Pending BASO</t>
  </si>
  <si>
    <t>Pending Bill Fulfill</t>
  </si>
  <si>
    <t>Pending Bill Approval</t>
  </si>
  <si>
    <t>Complete</t>
  </si>
  <si>
    <t>Cancel Abandoned</t>
  </si>
  <si>
    <t>% ACH</t>
  </si>
  <si>
    <t>Rank</t>
  </si>
  <si>
    <t>Inputer</t>
  </si>
  <si>
    <t>Account Manager</t>
  </si>
  <si>
    <t>Tipe Order</t>
  </si>
  <si>
    <t>HOTDA</t>
  </si>
  <si>
    <t>Umur Order</t>
  </si>
  <si>
    <t>ABEPURA</t>
  </si>
  <si>
    <t>BIAK</t>
  </si>
  <si>
    <t>INNER - JAYAPURA</t>
  </si>
  <si>
    <t>MERAUKE</t>
  </si>
  <si>
    <t>SENTANI</t>
  </si>
  <si>
    <t>TANAH MERAH</t>
  </si>
  <si>
    <t>WAMENA</t>
  </si>
  <si>
    <t>BINTUNI</t>
  </si>
  <si>
    <t>FAK FAK</t>
  </si>
  <si>
    <t>INNER - SORONG</t>
  </si>
  <si>
    <t>MANOKWARI</t>
  </si>
  <si>
    <t>NABIRE</t>
  </si>
  <si>
    <t>RAJA AMPAT</t>
  </si>
  <si>
    <t>TIMIKA</t>
  </si>
  <si>
    <t>BANTAENG</t>
  </si>
  <si>
    <t>BAU BAU</t>
  </si>
  <si>
    <t>BONE</t>
  </si>
  <si>
    <t>BULUKUMBA</t>
  </si>
  <si>
    <t>GOWA</t>
  </si>
  <si>
    <t>INNER - MAKASSAR</t>
  </si>
  <si>
    <t>KENDARI</t>
  </si>
  <si>
    <t>KOLAKA</t>
  </si>
  <si>
    <t>MAJENE</t>
  </si>
  <si>
    <t>MALILI</t>
  </si>
  <si>
    <t>MAMUJU</t>
  </si>
  <si>
    <t>MAROS</t>
  </si>
  <si>
    <t>PALOPO</t>
  </si>
  <si>
    <t>PARE PARE</t>
  </si>
  <si>
    <t>PINRANG</t>
  </si>
  <si>
    <t>TORAJA</t>
  </si>
  <si>
    <t>UNAHA</t>
  </si>
  <si>
    <t>AMBON</t>
  </si>
  <si>
    <t>BITUNG</t>
  </si>
  <si>
    <t>HALMAHERA UTARA</t>
  </si>
  <si>
    <t>INNER - MANADO</t>
  </si>
  <si>
    <t>KOTAMOBAGU</t>
  </si>
  <si>
    <t>LABUHA</t>
  </si>
  <si>
    <t>MASOHI</t>
  </si>
  <si>
    <t>MINAHASA</t>
  </si>
  <si>
    <t>SOFIFI</t>
  </si>
  <si>
    <t>TAHUNA</t>
  </si>
  <si>
    <t>TERNATE</t>
  </si>
  <si>
    <t>TUAL</t>
  </si>
  <si>
    <t>Total FY 2025 SULBAGTENG:</t>
  </si>
  <si>
    <t>TREG V</t>
  </si>
  <si>
    <t>SATUAN</t>
  </si>
  <si>
    <t xml:space="preserve"> </t>
  </si>
  <si>
    <t>Rack</t>
  </si>
  <si>
    <t>Product</t>
  </si>
  <si>
    <t>SEGMEN</t>
  </si>
  <si>
    <t>BRANCH</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</si>
</sst>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
    <numFmt numFmtId="165" formatCode="mmm-d"/>
    <numFmt numFmtId="166" formatCode="mmmm-d"/>
    <numFmt numFmtId="167" formatCode="yyyy-mm"/>
    <numFmt numFmtId="168" formatCode="[$Rp]#,##0"/>
    <numFmt numFmtId="169" formatCode="_(* #,##0_);_(* \(#,##0\);_(* &quot;-&quot;??_);_(@_)"/>
  </numFmts>
  <fonts count="52">
    <font>
      <sz val="12.0"/>
      <color theme="1"/>
      <name val="Aptos Narrow"/>
      <scheme val="minor"/>
    </font>
    <font>
      <b/>
      <color theme="1"/>
      <name val="Aptos Narrow"/>
      <scheme val="minor"/>
    </font>
    <font>
      <b/>
      <color theme="1"/>
      <name val="Arial"/>
    </font>
    <font>
      <b/>
      <i/>
      <color rgb="FFFFFFFF"/>
      <name val="Aptos Narrow"/>
      <scheme val="minor"/>
    </font>
    <font>
      <b/>
      <i/>
      <color theme="1"/>
      <name val="Aptos Narrow"/>
      <scheme val="minor"/>
    </font>
    <font>
      <i/>
      <color theme="1"/>
      <name val="Aptos Narrow"/>
      <scheme val="minor"/>
    </font>
    <font>
      <color theme="1"/>
      <name val="Arial"/>
    </font>
    <font>
      <b/>
      <i/>
      <color theme="1"/>
      <name val="Arial"/>
    </font>
    <font>
      <color theme="1"/>
      <name val="Aptos Narrow"/>
      <scheme val="minor"/>
    </font>
    <font>
      <b/>
      <sz val="12.0"/>
      <color rgb="FF434343"/>
      <name val="Arial"/>
    </font>
    <font>
      <b/>
      <i/>
      <sz val="12.0"/>
      <color rgb="FFFFFFFF"/>
      <name val="Roboto"/>
    </font>
    <font>
      <i/>
      <sz val="12.0"/>
      <color rgb="FFFFFFFF"/>
      <name val="Roboto"/>
    </font>
    <font>
      <b/>
      <sz val="12.0"/>
      <color rgb="FFFFFFFF"/>
      <name val="Roboto"/>
    </font>
    <font>
      <sz val="12.0"/>
      <color rgb="FFFFFFFF"/>
      <name val="Arial"/>
    </font>
    <font>
      <b/>
      <color rgb="FFFFFFFF"/>
      <name val="Aptos Narrow"/>
      <scheme val="minor"/>
    </font>
    <font>
      <b/>
      <sz val="12.0"/>
      <color rgb="FFFFFFFF"/>
      <name val="Arial"/>
    </font>
    <font>
      <b/>
      <color rgb="FF434343"/>
      <name val="Aptos Narrow"/>
      <scheme val="minor"/>
    </font>
    <font>
      <b/>
      <i/>
      <sz val="12.0"/>
      <color rgb="FF434343"/>
      <name val="Roboto"/>
    </font>
    <font>
      <i/>
      <sz val="12.0"/>
      <color rgb="FF434343"/>
      <name val="Roboto"/>
    </font>
    <font>
      <b/>
      <sz val="12.0"/>
      <color rgb="FF434343"/>
      <name val="Roboto"/>
    </font>
    <font>
      <sz val="12.0"/>
      <color theme="1"/>
      <name val="Arial"/>
    </font>
    <font>
      <color rgb="FFFFFFFF"/>
      <name val="Arial"/>
    </font>
    <font>
      <sz val="12.0"/>
      <color rgb="FF434343"/>
      <name val="Arial"/>
    </font>
    <font>
      <b/>
      <color rgb="FFFFFFFF"/>
      <name val="Arial"/>
    </font>
    <font>
      <b/>
      <color rgb="FF34A853"/>
      <name val="Arial"/>
    </font>
    <font>
      <b/>
      <color rgb="FFEA4335"/>
      <name val="Arial"/>
    </font>
    <font>
      <sz val="12.0"/>
      <color rgb="FF000000"/>
      <name val="Arial"/>
    </font>
    <font>
      <b/>
      <i/>
      <sz val="12.0"/>
      <color rgb="FF000000"/>
      <name val="Arial"/>
    </font>
    <font>
      <sz val="12.0"/>
      <color rgb="FF000000"/>
      <name val="&quot;Aptos Narrow&quot;"/>
    </font>
    <font>
      <b/>
      <sz val="13.0"/>
      <color rgb="FFFFFFFF"/>
      <name val="Calibri"/>
    </font>
    <font>
      <sz val="13.0"/>
      <color rgb="FF000000"/>
      <name val="Calibri"/>
    </font>
    <font>
      <b/>
      <sz val="13.0"/>
      <color rgb="FF000000"/>
      <name val="Calibri"/>
    </font>
    <font>
      <sz val="8.0"/>
      <color rgb="FF0D0D0D"/>
      <name val="Calibri"/>
    </font>
    <font>
      <b/>
      <sz val="10.0"/>
      <color rgb="FFFFFFFF"/>
      <name val="Arial"/>
    </font>
    <font>
      <i/>
      <sz val="10.0"/>
      <color theme="1"/>
      <name val="Lexend"/>
    </font>
    <font>
      <sz val="10.0"/>
      <color theme="1"/>
      <name val="Lexend"/>
    </font>
    <font>
      <color rgb="FFFFFFFF"/>
      <name val="Lexend"/>
    </font>
    <font>
      <color theme="1"/>
      <name val="Lexend"/>
    </font>
    <font>
      <color rgb="FF000000"/>
      <name val="Arial"/>
    </font>
    <font>
      <sz val="11.0"/>
      <color theme="0"/>
      <name val="Aptos Narrow"/>
    </font>
    <font>
      <b/>
      <sz val="11.0"/>
      <color theme="0"/>
      <name val="Aptos Narrow"/>
    </font>
    <font>
      <b/>
      <sz val="11.0"/>
      <color rgb="FFFFFFFF"/>
      <name val="Arial"/>
    </font>
    <font>
      <sz val="12.0"/>
      <color theme="1"/>
      <name val="Aptos Narrow"/>
    </font>
    <font>
      <b/>
      <sz val="11.0"/>
      <color theme="1"/>
      <name val="Aptos Narrow"/>
    </font>
    <font>
      <b/>
      <sz val="12.0"/>
      <color theme="1"/>
      <name val="Aptos Narrow"/>
    </font>
    <font>
      <sz val="11.0"/>
      <color rgb="FFFFFFFF"/>
      <name val="Arial"/>
    </font>
    <font>
      <sz val="11.0"/>
      <color rgb="FF000000"/>
      <name val="Aptos Narrow"/>
    </font>
    <font>
      <sz val="13.0"/>
      <color theme="1"/>
      <name val="Calibri"/>
    </font>
    <font>
      <b/>
      <sz val="11.0"/>
      <color rgb="FFFFFFFF"/>
      <name val="Aptos Narrow"/>
    </font>
    <font>
      <b/>
      <sz val="11.0"/>
      <color theme="0"/>
      <name val="Calibri"/>
    </font>
    <font>
      <b/>
      <sz val="11.0"/>
      <color rgb="FFFFFFFF"/>
      <name val="Calibri"/>
    </font>
    <font>
      <b/>
      <sz val="13.0"/>
      <color theme="1"/>
      <name val="Calibri"/>
    </font>
  </fonts>
  <fills count="40">
    <fill>
      <patternFill patternType="none"/>
    </fill>
    <fill>
      <patternFill patternType="lightGray"/>
    </fill>
    <fill>
      <patternFill patternType="solid">
        <fgColor rgb="FF356854"/>
        <bgColor rgb="FF356854"/>
      </patternFill>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D9D2E9"/>
        <bgColor rgb="FFD9D2E9"/>
      </patternFill>
    </fill>
    <fill>
      <patternFill patternType="solid">
        <fgColor rgb="FFEAD1DC"/>
        <bgColor rgb="FFEAD1DC"/>
      </patternFill>
    </fill>
    <fill>
      <patternFill patternType="solid">
        <fgColor rgb="FF6AA84F"/>
        <bgColor rgb="FF6AA84F"/>
      </patternFill>
    </fill>
    <fill>
      <patternFill patternType="solid">
        <fgColor rgb="FF990000"/>
        <bgColor rgb="FF990000"/>
      </patternFill>
    </fill>
    <fill>
      <patternFill patternType="solid">
        <fgColor rgb="FFB45F06"/>
        <bgColor rgb="FFB45F06"/>
      </patternFill>
    </fill>
    <fill>
      <patternFill patternType="solid">
        <fgColor rgb="FFCC4125"/>
        <bgColor rgb="FFCC4125"/>
      </patternFill>
    </fill>
    <fill>
      <patternFill patternType="solid">
        <fgColor rgb="FF134F5C"/>
        <bgColor rgb="FF134F5C"/>
      </patternFill>
    </fill>
    <fill>
      <patternFill patternType="solid">
        <fgColor rgb="FF0B1D2F"/>
        <bgColor rgb="FF0B1D2F"/>
      </patternFill>
    </fill>
    <fill>
      <patternFill patternType="solid">
        <fgColor rgb="FF0B5394"/>
        <bgColor rgb="FF0B5394"/>
      </patternFill>
    </fill>
    <fill>
      <patternFill patternType="solid">
        <fgColor rgb="FF999999"/>
        <bgColor rgb="FF999999"/>
      </patternFill>
    </fill>
    <fill>
      <patternFill patternType="solid">
        <fgColor rgb="FF153D64"/>
        <bgColor rgb="FF153D64"/>
      </patternFill>
    </fill>
    <fill>
      <patternFill patternType="solid">
        <fgColor rgb="FFDAE9F8"/>
        <bgColor rgb="FFDAE9F8"/>
      </patternFill>
    </fill>
    <fill>
      <patternFill patternType="solid">
        <fgColor rgb="FFFBE2D5"/>
        <bgColor rgb="FFFBE2D5"/>
      </patternFill>
    </fill>
    <fill>
      <patternFill patternType="solid">
        <fgColor rgb="FFFF0000"/>
        <bgColor rgb="FFFF0000"/>
      </patternFill>
    </fill>
    <fill>
      <patternFill patternType="solid">
        <fgColor rgb="FF9900FF"/>
        <bgColor rgb="FF9900FF"/>
      </patternFill>
    </fill>
    <fill>
      <patternFill patternType="solid">
        <fgColor rgb="FF0000FF"/>
        <bgColor rgb="FF0000FF"/>
      </patternFill>
    </fill>
    <fill>
      <patternFill patternType="solid">
        <fgColor rgb="FFD0E0E3"/>
        <bgColor rgb="FFD0E0E3"/>
      </patternFill>
    </fill>
    <fill>
      <patternFill patternType="solid">
        <fgColor rgb="FFA4C2F4"/>
        <bgColor rgb="FFA4C2F4"/>
      </patternFill>
    </fill>
    <fill>
      <patternFill patternType="solid">
        <fgColor rgb="FFFF9900"/>
        <bgColor rgb="FFFF9900"/>
      </patternFill>
    </fill>
    <fill>
      <patternFill patternType="solid">
        <fgColor rgb="FFFF00FF"/>
        <bgColor rgb="FFFF00FF"/>
      </patternFill>
    </fill>
    <fill>
      <patternFill patternType="solid">
        <fgColor rgb="FF4A86E8"/>
        <bgColor rgb="FF4A86E8"/>
      </patternFill>
    </fill>
    <fill>
      <patternFill patternType="solid">
        <fgColor rgb="FF1C4587"/>
        <bgColor rgb="FF1C4587"/>
      </patternFill>
    </fill>
    <fill>
      <patternFill patternType="solid">
        <fgColor rgb="FF3C78D8"/>
        <bgColor rgb="FF3C78D8"/>
      </patternFill>
    </fill>
    <fill>
      <patternFill patternType="solid">
        <fgColor rgb="FF674EA7"/>
        <bgColor rgb="FF674EA7"/>
      </patternFill>
    </fill>
    <fill>
      <patternFill patternType="solid">
        <fgColor rgb="FFA64D79"/>
        <bgColor rgb="FFA64D79"/>
      </patternFill>
    </fill>
    <fill>
      <patternFill patternType="solid">
        <fgColor rgb="FFCC0000"/>
        <bgColor rgb="FFCC0000"/>
      </patternFill>
    </fill>
    <fill>
      <patternFill patternType="solid">
        <fgColor rgb="FF666666"/>
        <bgColor rgb="FF666666"/>
      </patternFill>
    </fill>
    <fill>
      <patternFill patternType="solid">
        <fgColor rgb="FF38761D"/>
        <bgColor rgb="FF38761D"/>
      </patternFill>
    </fill>
    <fill>
      <patternFill patternType="solid">
        <fgColor rgb="FF0A1E30"/>
        <bgColor rgb="FF0A1E30"/>
      </patternFill>
    </fill>
    <fill>
      <patternFill patternType="solid">
        <fgColor rgb="FFDBE9F7"/>
        <bgColor rgb="FFDBE9F7"/>
      </patternFill>
    </fill>
    <fill>
      <patternFill patternType="solid">
        <fgColor rgb="FF0A3041"/>
        <bgColor rgb="FF0A3041"/>
      </patternFill>
    </fill>
  </fills>
  <borders count="6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356854"/>
      </right>
      <top style="thin">
        <color rgb="FF356854"/>
      </top>
      <bottom style="thin">
        <color rgb="FF356854"/>
      </bottom>
    </border>
    <border>
      <left style="thin">
        <color rgb="FF000000"/>
      </left>
      <right style="thin">
        <color rgb="FF000000"/>
      </right>
      <top style="thin">
        <color rgb="FFFCE5CD"/>
      </top>
      <bottom style="thin">
        <color rgb="FF000000"/>
      </bottom>
    </border>
    <border>
      <left style="thin">
        <color rgb="FFFCE5CD"/>
      </left>
      <right style="thin">
        <color rgb="FF000000"/>
      </right>
      <top style="thin">
        <color rgb="FF000000"/>
      </top>
      <bottom style="thin">
        <color rgb="FF000000"/>
      </bottom>
    </border>
    <border>
      <left style="thin">
        <color rgb="FF000000"/>
      </left>
      <right style="thin">
        <color rgb="FFFCE5CD"/>
      </right>
      <top style="thin">
        <color rgb="FFFCE5CD"/>
      </top>
      <bottom style="thin">
        <color rgb="FF000000"/>
      </bottom>
    </border>
    <border>
      <left style="double">
        <color rgb="FF000000"/>
      </left>
      <right style="double">
        <color rgb="FF000000"/>
      </right>
      <top style="double">
        <color rgb="FF000000"/>
      </top>
      <bottom style="double">
        <color rgb="FF000000"/>
      </bottom>
    </border>
    <border>
      <left style="thin">
        <color rgb="FF000000"/>
      </left>
      <right style="thin">
        <color rgb="FF000000"/>
      </right>
      <top style="thin">
        <color rgb="FF000000"/>
      </top>
      <bottom style="thin">
        <color rgb="FF000000"/>
      </bottom>
    </border>
    <border>
      <left style="thin">
        <color rgb="FF000000"/>
      </left>
      <right style="thin">
        <color rgb="FFFCE5CD"/>
      </right>
      <top style="thin">
        <color rgb="FF000000"/>
      </top>
      <bottom style="thin">
        <color rgb="FF000000"/>
      </bottom>
    </border>
    <border>
      <left style="thin">
        <color rgb="FF000000"/>
      </left>
      <right style="thin">
        <color rgb="FF000000"/>
      </right>
      <top style="thin">
        <color rgb="FFFFF2CC"/>
      </top>
      <bottom style="thin">
        <color rgb="FF000000"/>
      </bottom>
    </border>
    <border>
      <left style="thin">
        <color rgb="FFFFF2CC"/>
      </left>
      <right style="thin">
        <color rgb="FF000000"/>
      </right>
      <top style="thin">
        <color rgb="FF000000"/>
      </top>
      <bottom style="thin">
        <color rgb="FF000000"/>
      </bottom>
    </border>
    <border>
      <left style="thin">
        <color rgb="FF000000"/>
      </left>
      <right style="thin">
        <color rgb="FFFFF2CC"/>
      </right>
      <top style="thin">
        <color rgb="FFFFF2CC"/>
      </top>
      <bottom style="thin">
        <color rgb="FF000000"/>
      </bottom>
    </border>
    <border>
      <left style="thin">
        <color rgb="FF000000"/>
      </left>
      <right style="thin">
        <color rgb="FFFFF2CC"/>
      </right>
      <top style="thin">
        <color rgb="FF000000"/>
      </top>
      <bottom style="thin">
        <color rgb="FF000000"/>
      </bottom>
    </border>
    <border>
      <left style="thin">
        <color rgb="FF000000"/>
      </left>
      <right style="thin">
        <color rgb="FF000000"/>
      </right>
      <top style="thin">
        <color rgb="FFCFE2F3"/>
      </top>
      <bottom style="thin">
        <color rgb="FF000000"/>
      </bottom>
    </border>
    <border>
      <left style="thin">
        <color rgb="FFCFE2F3"/>
      </left>
      <right style="thin">
        <color rgb="FF000000"/>
      </right>
      <top style="thin">
        <color rgb="FF000000"/>
      </top>
      <bottom style="thin">
        <color rgb="FF000000"/>
      </bottom>
    </border>
    <border>
      <left style="thin">
        <color rgb="FF000000"/>
      </left>
      <right style="thin">
        <color rgb="FFCFE2F3"/>
      </right>
      <top style="thin">
        <color rgb="FFCFE2F3"/>
      </top>
      <bottom style="thin">
        <color rgb="FF000000"/>
      </bottom>
    </border>
    <border>
      <left style="thin">
        <color rgb="FF000000"/>
      </left>
      <right style="thin">
        <color rgb="FF000000"/>
      </right>
      <top style="thin">
        <color rgb="FF9FC5E8"/>
      </top>
      <bottom style="thin">
        <color rgb="FF000000"/>
      </bottom>
    </border>
    <border>
      <left style="thin">
        <color rgb="FF9FC5E8"/>
      </left>
      <right style="thin">
        <color rgb="FF000000"/>
      </right>
      <top style="thin">
        <color rgb="FF000000"/>
      </top>
      <bottom style="thin">
        <color rgb="FF000000"/>
      </bottom>
    </border>
    <border>
      <left style="thin">
        <color rgb="FF000000"/>
      </left>
      <right style="thin">
        <color rgb="FF9FC5E8"/>
      </right>
      <top style="thin">
        <color rgb="FF9FC5E8"/>
      </top>
      <bottom style="thin">
        <color rgb="FF000000"/>
      </bottom>
    </border>
    <border>
      <left style="thin">
        <color rgb="FF000000"/>
      </left>
      <right style="thin">
        <color rgb="FF000000"/>
      </right>
      <top style="thin">
        <color rgb="FFFFFFFF"/>
      </top>
      <bottom style="thin">
        <color rgb="FF000000"/>
      </bottom>
    </border>
    <border>
      <left style="thin">
        <color rgb="FF6FA8DC"/>
      </left>
      <right style="thin">
        <color rgb="FF000000"/>
      </right>
      <top style="thin">
        <color rgb="FF000000"/>
      </top>
      <bottom style="thin">
        <color rgb="FF000000"/>
      </bottom>
    </border>
    <border>
      <left style="thin">
        <color rgb="FF000000"/>
      </left>
      <right style="thin">
        <color rgb="FF6FA8DC"/>
      </right>
      <top style="thin">
        <color rgb="FFFFFFFF"/>
      </top>
      <bottom style="thin">
        <color rgb="FF000000"/>
      </bottom>
    </border>
    <border>
      <left style="thin">
        <color rgb="FF000000"/>
      </left>
      <right style="thin">
        <color rgb="FF6FA8DC"/>
      </right>
      <top style="thin">
        <color rgb="FFF8F9FA"/>
      </top>
      <bottom style="thin">
        <color rgb="FF000000"/>
      </bottom>
    </border>
    <border>
      <left style="thin">
        <color rgb="FF3D85C6"/>
      </left>
      <right style="thin">
        <color rgb="FF000000"/>
      </right>
      <top style="thin">
        <color rgb="FF000000"/>
      </top>
      <bottom style="thin">
        <color rgb="FF000000"/>
      </bottom>
    </border>
    <border>
      <left style="thin">
        <color rgb="FF000000"/>
      </left>
      <right style="thin">
        <color rgb="FF3D85C6"/>
      </right>
      <top style="thin">
        <color rgb="FFFFFFFF"/>
      </top>
      <bottom style="thin">
        <color rgb="FF000000"/>
      </bottom>
    </border>
    <border>
      <left style="thin">
        <color rgb="FF000000"/>
      </left>
      <right style="thin">
        <color rgb="FF3D85C6"/>
      </right>
      <top style="thin">
        <color rgb="FFF8F9FA"/>
      </top>
      <bottom style="thin">
        <color rgb="FF000000"/>
      </bottom>
    </border>
    <border>
      <left style="thin">
        <color rgb="FF000000"/>
      </left>
      <right style="thin">
        <color rgb="FF000000"/>
      </right>
      <top style="thin">
        <color rgb="FFD9D2E9"/>
      </top>
      <bottom style="thin">
        <color rgb="FF000000"/>
      </bottom>
    </border>
    <border>
      <left style="thin">
        <color rgb="FFD9D2E9"/>
      </left>
      <right style="thin">
        <color rgb="FF000000"/>
      </right>
      <top style="thin">
        <color rgb="FF000000"/>
      </top>
      <bottom style="thin">
        <color rgb="FF000000"/>
      </bottom>
    </border>
    <border>
      <left style="thin">
        <color rgb="FF000000"/>
      </left>
      <right style="thin">
        <color rgb="FFD9D2E9"/>
      </right>
      <top style="thin">
        <color rgb="FFD9D2E9"/>
      </top>
      <bottom style="thin">
        <color rgb="FF000000"/>
      </bottom>
    </border>
    <border>
      <left style="thin">
        <color rgb="FF000000"/>
      </left>
      <right style="thin">
        <color rgb="FFD9D2E9"/>
      </right>
      <top style="thin">
        <color rgb="FF000000"/>
      </top>
      <bottom style="thin">
        <color rgb="FF000000"/>
      </bottom>
    </border>
    <border>
      <left style="thin">
        <color rgb="FF000000"/>
      </left>
      <right style="thin">
        <color rgb="FF000000"/>
      </right>
      <top style="thin">
        <color rgb="FFEAD1DC"/>
      </top>
      <bottom style="thin">
        <color rgb="FF000000"/>
      </bottom>
    </border>
    <border>
      <left style="thin">
        <color rgb="FFEAD1DC"/>
      </left>
      <right style="thin">
        <color rgb="FF000000"/>
      </right>
      <top style="thin">
        <color rgb="FF000000"/>
      </top>
      <bottom style="thin">
        <color rgb="FF000000"/>
      </bottom>
    </border>
    <border>
      <left style="thin">
        <color rgb="FF000000"/>
      </left>
      <right style="thin">
        <color rgb="FFEAD1DC"/>
      </right>
      <top style="thin">
        <color rgb="FFEAD1DC"/>
      </top>
      <bottom style="thin">
        <color rgb="FF000000"/>
      </bottom>
    </border>
    <border>
      <left style="thin">
        <color rgb="FF000000"/>
      </left>
      <right style="thin">
        <color rgb="FFEAD1DC"/>
      </right>
      <top style="thin">
        <color rgb="FF000000"/>
      </top>
      <bottom style="thin">
        <color rgb="FF000000"/>
      </bottom>
    </border>
    <border>
      <left style="thin">
        <color rgb="FF6AA84F"/>
      </left>
      <right style="thin">
        <color rgb="FF000000"/>
      </right>
      <top style="thin">
        <color rgb="FF000000"/>
      </top>
      <bottom style="thin">
        <color rgb="FF000000"/>
      </bottom>
    </border>
    <border>
      <left style="thin">
        <color rgb="FF000000"/>
      </left>
      <right style="thin">
        <color rgb="FF6AA84F"/>
      </right>
      <top style="thin">
        <color rgb="FF6AA84F"/>
      </top>
      <bottom style="thin">
        <color rgb="FF000000"/>
      </bottom>
    </border>
    <border>
      <left style="thin">
        <color rgb="FF000000"/>
      </left>
      <right style="thin">
        <color rgb="FF6AA84F"/>
      </right>
      <top style="thin">
        <color rgb="FF000000"/>
      </top>
      <bottom style="thin">
        <color rgb="FF000000"/>
      </bottom>
    </border>
    <border>
      <left style="thin">
        <color rgb="FF990000"/>
      </left>
      <right style="thin">
        <color rgb="FF000000"/>
      </right>
      <top style="thin">
        <color rgb="FF000000"/>
      </top>
      <bottom style="thin">
        <color rgb="FF000000"/>
      </bottom>
    </border>
    <border>
      <left style="thin">
        <color rgb="FF000000"/>
      </left>
      <right style="thin">
        <color rgb="FF990000"/>
      </right>
      <top style="thin">
        <color rgb="FF990000"/>
      </top>
      <bottom style="thin">
        <color rgb="FF000000"/>
      </bottom>
    </border>
    <border>
      <left style="thin">
        <color rgb="FF000000"/>
      </left>
      <right style="thin">
        <color rgb="FF990000"/>
      </right>
      <top style="thin">
        <color rgb="FF000000"/>
      </top>
      <bottom style="thin">
        <color rgb="FF000000"/>
      </bottom>
    </border>
    <border>
      <left style="thin">
        <color rgb="FFB45F06"/>
      </left>
      <right style="thin">
        <color rgb="FF000000"/>
      </right>
      <top style="thin">
        <color rgb="FF000000"/>
      </top>
      <bottom style="thin">
        <color rgb="FF000000"/>
      </bottom>
    </border>
    <border>
      <left style="thin">
        <color rgb="FF000000"/>
      </left>
      <right style="thin">
        <color rgb="FFB45F06"/>
      </right>
      <top style="thin">
        <color rgb="FFB45F06"/>
      </top>
      <bottom style="thin">
        <color rgb="FF000000"/>
      </bottom>
    </border>
    <border>
      <left style="thin">
        <color rgb="FF000000"/>
      </left>
      <right style="thin">
        <color rgb="FFB45F06"/>
      </right>
      <top style="thin">
        <color rgb="FF000000"/>
      </top>
      <bottom style="thin">
        <color rgb="FF000000"/>
      </bottom>
    </border>
    <border>
      <left style="thin">
        <color rgb="FFCC4125"/>
      </left>
      <right style="thin">
        <color rgb="FF000000"/>
      </right>
      <top style="thin">
        <color rgb="FF000000"/>
      </top>
      <bottom style="thin">
        <color rgb="FF000000"/>
      </bottom>
    </border>
    <border>
      <left style="thin">
        <color rgb="FF000000"/>
      </left>
      <right style="thin">
        <color rgb="FFCC4125"/>
      </right>
      <top style="thin">
        <color rgb="FFCC4125"/>
      </top>
      <bottom style="thin">
        <color rgb="FF000000"/>
      </bottom>
    </border>
    <border>
      <left style="thin">
        <color rgb="FF000000"/>
      </left>
      <right style="thin">
        <color rgb="FFCC4125"/>
      </right>
      <top style="thin">
        <color rgb="FF000000"/>
      </top>
      <bottom style="thin">
        <color rgb="FF000000"/>
      </bottom>
    </border>
    <border>
      <left style="thin">
        <color rgb="FF134F5C"/>
      </left>
      <right style="thin">
        <color rgb="FF000000"/>
      </right>
      <top style="thin">
        <color rgb="FF000000"/>
      </top>
      <bottom style="thin">
        <color rgb="FF000000"/>
      </bottom>
    </border>
    <border>
      <left style="thin">
        <color rgb="FF000000"/>
      </left>
      <right style="thin">
        <color rgb="FF134F5C"/>
      </right>
      <top style="thin">
        <color rgb="FF134F5C"/>
      </top>
      <bottom style="thin">
        <color rgb="FF000000"/>
      </bottom>
    </border>
    <border>
      <left style="thin">
        <color rgb="FF000000"/>
      </left>
      <right style="thin">
        <color rgb="FF134F5C"/>
      </right>
      <top style="thin">
        <color rgb="FF000000"/>
      </top>
      <bottom style="thin">
        <color rgb="FF000000"/>
      </bottom>
    </border>
    <border>
      <left style="thin">
        <color rgb="FF284E3F"/>
      </left>
      <right style="thin">
        <color rgb="FF356854"/>
      </right>
      <top style="thin">
        <color rgb="FF356854"/>
      </top>
      <bottom style="thin">
        <color rgb="FF284E3F"/>
      </bottom>
    </border>
    <border>
      <left style="thin">
        <color rgb="FF000000"/>
      </left>
      <right style="thin">
        <color rgb="FF000000"/>
      </right>
      <bottom style="thin">
        <color rgb="FF000000"/>
      </bottom>
    </border>
    <border>
      <left style="thin">
        <color rgb="FF000000"/>
      </left>
      <right style="thin">
        <color rgb="FF000000"/>
      </right>
      <top style="thin">
        <color rgb="FFF8F9FA"/>
      </top>
      <bottom style="thin">
        <color rgb="FF000000"/>
      </bottom>
    </border>
    <border>
      <left style="thin">
        <color rgb="FFFFFFFF"/>
      </left>
      <right style="thin">
        <color rgb="FFFFFFFF"/>
      </right>
      <top style="thin">
        <color rgb="FFFFFFFF"/>
      </top>
    </border>
    <border>
      <left style="thick">
        <color rgb="FF000000"/>
      </left>
      <right style="thick">
        <color rgb="FF000000"/>
      </right>
      <top style="thick">
        <color rgb="FF000000"/>
      </top>
      <bottom style="thick">
        <color rgb="FF000000"/>
      </bottom>
    </border>
    <border>
      <left style="medium">
        <color rgb="FF000000"/>
      </left>
      <right style="medium">
        <color rgb="FF000000"/>
      </right>
      <top style="medium">
        <color rgb="FF000000"/>
      </top>
    </border>
    <border>
      <left/>
      <right/>
      <top/>
      <bottom/>
    </border>
    <border>
      <left/>
      <right/>
      <top/>
      <bottom style="thin">
        <color rgb="FF45B0E1"/>
      </bottom>
    </border>
    <border>
      <bottom style="thin">
        <color rgb="FF45B0E1"/>
      </bottom>
    </border>
  </borders>
  <cellStyleXfs count="1">
    <xf borderId="0" fillId="0" fontId="0" numFmtId="0" applyAlignment="1" applyFont="1"/>
  </cellStyleXfs>
  <cellXfs count="29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2" numFmtId="0" xfId="0" applyAlignment="1" applyBorder="1" applyFont="1">
      <alignment horizontal="center" readingOrder="0" shrinkToFit="0" vertical="center" wrapText="0"/>
    </xf>
    <xf borderId="3" fillId="0" fontId="2" numFmtId="0" xfId="0" applyAlignment="1" applyBorder="1" applyFont="1">
      <alignment horizontal="center" readingOrder="0" shrinkToFit="0" vertical="center" wrapText="0"/>
    </xf>
    <xf borderId="4" fillId="2" fontId="3" numFmtId="0" xfId="0" applyAlignment="1" applyBorder="1" applyFill="1" applyFont="1">
      <alignment horizontal="center" readingOrder="0" shrinkToFit="0" vertical="center" wrapText="0"/>
    </xf>
    <xf borderId="5" fillId="3" fontId="4" numFmtId="0" xfId="0" applyAlignment="1" applyBorder="1" applyFill="1" applyFont="1">
      <alignment horizontal="center" readingOrder="0" shrinkToFit="0" vertical="center" wrapText="0"/>
    </xf>
    <xf borderId="6" fillId="3" fontId="5" numFmtId="0" xfId="0" applyAlignment="1" applyBorder="1" applyFont="1">
      <alignment horizontal="center" readingOrder="0" shrinkToFit="0" vertical="center" wrapText="0"/>
    </xf>
    <xf borderId="5" fillId="3" fontId="1" numFmtId="0" xfId="0" applyAlignment="1" applyBorder="1" applyFont="1">
      <alignment readingOrder="0" shrinkToFit="0" vertical="center" wrapText="0"/>
    </xf>
    <xf borderId="7" fillId="3" fontId="6" numFmtId="3" xfId="0" applyAlignment="1" applyBorder="1" applyFont="1" applyNumberFormat="1">
      <alignment horizontal="center" readingOrder="0" shrinkToFit="0" vertical="center" wrapText="0"/>
    </xf>
    <xf borderId="8" fillId="3" fontId="1" numFmtId="0" xfId="0" applyAlignment="1" applyBorder="1" applyFont="1">
      <alignment horizontal="center" readingOrder="0" shrinkToFit="0" vertical="center" wrapText="0"/>
    </xf>
    <xf borderId="9" fillId="3" fontId="4" numFmtId="0" xfId="0" applyAlignment="1" applyBorder="1" applyFont="1">
      <alignment horizontal="center" readingOrder="0" shrinkToFit="0" vertical="center" wrapText="0"/>
    </xf>
    <xf borderId="9" fillId="3" fontId="2" numFmtId="0" xfId="0" applyAlignment="1" applyBorder="1" applyFont="1">
      <alignment readingOrder="0" shrinkToFit="0" vertical="center" wrapText="0"/>
    </xf>
    <xf borderId="10" fillId="3" fontId="6" numFmtId="3" xfId="0" applyAlignment="1" applyBorder="1" applyFont="1" applyNumberFormat="1">
      <alignment horizontal="center" readingOrder="0" shrinkToFit="0" vertical="center" wrapText="0"/>
    </xf>
    <xf borderId="9" fillId="3" fontId="7" numFmtId="0" xfId="0" applyAlignment="1" applyBorder="1" applyFont="1">
      <alignment horizontal="center" readingOrder="0" shrinkToFit="0" vertical="center" wrapText="0"/>
    </xf>
    <xf borderId="10" fillId="3" fontId="8" numFmtId="0" xfId="0" applyAlignment="1" applyBorder="1" applyFont="1">
      <alignment horizontal="center" readingOrder="0" shrinkToFit="0" vertical="center" wrapText="0"/>
    </xf>
    <xf borderId="9" fillId="3" fontId="9" numFmtId="0" xfId="0" applyAlignment="1" applyBorder="1" applyFont="1">
      <alignment readingOrder="0" shrinkToFit="0" vertical="center" wrapText="0"/>
    </xf>
    <xf borderId="10" fillId="3" fontId="8" numFmtId="3" xfId="0" applyAlignment="1" applyBorder="1" applyFont="1" applyNumberFormat="1">
      <alignment horizontal="center" readingOrder="0" shrinkToFit="0" vertical="center" wrapText="0"/>
    </xf>
    <xf borderId="11" fillId="4" fontId="4" numFmtId="0" xfId="0" applyAlignment="1" applyBorder="1" applyFill="1" applyFont="1">
      <alignment horizontal="center" readingOrder="0" shrinkToFit="0" vertical="center" wrapText="0"/>
    </xf>
    <xf borderId="12" fillId="4" fontId="5" numFmtId="0" xfId="0" applyAlignment="1" applyBorder="1" applyFont="1">
      <alignment horizontal="center" readingOrder="0" shrinkToFit="0" vertical="center" wrapText="0"/>
    </xf>
    <xf borderId="11" fillId="4" fontId="1" numFmtId="0" xfId="0" applyAlignment="1" applyBorder="1" applyFont="1">
      <alignment readingOrder="0" shrinkToFit="0" vertical="center" wrapText="0"/>
    </xf>
    <xf borderId="13" fillId="4" fontId="6" numFmtId="3" xfId="0" applyAlignment="1" applyBorder="1" applyFont="1" applyNumberFormat="1">
      <alignment horizontal="center" shrinkToFit="0" vertical="center" wrapText="0"/>
    </xf>
    <xf borderId="8" fillId="4" fontId="1" numFmtId="0" xfId="0" applyAlignment="1" applyBorder="1" applyFont="1">
      <alignment horizontal="center" readingOrder="0" shrinkToFit="0" vertical="center" wrapText="0"/>
    </xf>
    <xf borderId="9" fillId="4" fontId="4" numFmtId="0" xfId="0" applyAlignment="1" applyBorder="1" applyFont="1">
      <alignment horizontal="center" readingOrder="0" shrinkToFit="0" vertical="center" wrapText="0"/>
    </xf>
    <xf borderId="9" fillId="4" fontId="2" numFmtId="0" xfId="0" applyAlignment="1" applyBorder="1" applyFont="1">
      <alignment readingOrder="0" shrinkToFit="0" vertical="center" wrapText="0"/>
    </xf>
    <xf borderId="14" fillId="4" fontId="6" numFmtId="3" xfId="0" applyAlignment="1" applyBorder="1" applyFont="1" applyNumberFormat="1">
      <alignment horizontal="center" shrinkToFit="0" vertical="center" wrapText="0"/>
    </xf>
    <xf borderId="14" fillId="4" fontId="8" numFmtId="0" xfId="0" applyAlignment="1" applyBorder="1" applyFont="1">
      <alignment horizontal="center" shrinkToFit="0" vertical="center" wrapText="0"/>
    </xf>
    <xf borderId="14" fillId="4" fontId="8" numFmtId="0" xfId="0" applyAlignment="1" applyBorder="1" applyFont="1">
      <alignment horizontal="center" readingOrder="0" shrinkToFit="0" vertical="center" wrapText="0"/>
    </xf>
    <xf borderId="9" fillId="4" fontId="9" numFmtId="0" xfId="0" applyAlignment="1" applyBorder="1" applyFont="1">
      <alignment readingOrder="0" shrinkToFit="0" vertical="center" wrapText="0"/>
    </xf>
    <xf borderId="14" fillId="4" fontId="8" numFmtId="3" xfId="0" applyAlignment="1" applyBorder="1" applyFont="1" applyNumberFormat="1">
      <alignment horizontal="center" shrinkToFit="0" vertical="center" wrapText="0"/>
    </xf>
    <xf borderId="15" fillId="5" fontId="4" numFmtId="0" xfId="0" applyAlignment="1" applyBorder="1" applyFill="1" applyFont="1">
      <alignment horizontal="center" readingOrder="0" shrinkToFit="0" vertical="center" wrapText="0"/>
    </xf>
    <xf borderId="16" fillId="5" fontId="5" numFmtId="0" xfId="0" applyAlignment="1" applyBorder="1" applyFont="1">
      <alignment horizontal="center" readingOrder="0" shrinkToFit="0" vertical="center" wrapText="0"/>
    </xf>
    <xf borderId="15" fillId="5" fontId="1" numFmtId="0" xfId="0" applyAlignment="1" applyBorder="1" applyFont="1">
      <alignment readingOrder="0" shrinkToFit="0" vertical="center" wrapText="0"/>
    </xf>
    <xf borderId="17" fillId="5" fontId="6" numFmtId="0" xfId="0" applyAlignment="1" applyBorder="1" applyFont="1">
      <alignment horizontal="center" readingOrder="0" shrinkToFit="0" vertical="center" wrapText="0"/>
    </xf>
    <xf borderId="8" fillId="5" fontId="1" numFmtId="0" xfId="0" applyAlignment="1" applyBorder="1" applyFont="1">
      <alignment horizontal="center" readingOrder="0" shrinkToFit="0" vertical="center" wrapText="0"/>
    </xf>
    <xf borderId="9" fillId="5" fontId="2" numFmtId="0" xfId="0" applyAlignment="1" applyBorder="1" applyFont="1">
      <alignment readingOrder="0" shrinkToFit="0" vertical="center" wrapText="0"/>
    </xf>
    <xf borderId="9" fillId="5" fontId="9" numFmtId="0" xfId="0" applyAlignment="1" applyBorder="1" applyFont="1">
      <alignment readingOrder="0" shrinkToFit="0" vertical="center" wrapText="0"/>
    </xf>
    <xf borderId="18" fillId="6" fontId="4" numFmtId="0" xfId="0" applyAlignment="1" applyBorder="1" applyFill="1" applyFont="1">
      <alignment horizontal="center" readingOrder="0" shrinkToFit="0" vertical="center" wrapText="0"/>
    </xf>
    <xf borderId="19" fillId="6" fontId="5" numFmtId="0" xfId="0" applyAlignment="1" applyBorder="1" applyFont="1">
      <alignment horizontal="center" readingOrder="0" shrinkToFit="0" vertical="center" wrapText="0"/>
    </xf>
    <xf borderId="18" fillId="6" fontId="1" numFmtId="0" xfId="0" applyAlignment="1" applyBorder="1" applyFont="1">
      <alignment readingOrder="0" shrinkToFit="0" vertical="center" wrapText="0"/>
    </xf>
    <xf borderId="20" fillId="6" fontId="6" numFmtId="0" xfId="0" applyAlignment="1" applyBorder="1" applyFont="1">
      <alignment horizontal="center" readingOrder="0" shrinkToFit="0" vertical="center" wrapText="0"/>
    </xf>
    <xf borderId="8" fillId="6" fontId="1" numFmtId="0" xfId="0" applyAlignment="1" applyBorder="1" applyFont="1">
      <alignment horizontal="center" readingOrder="0" shrinkToFit="0" vertical="center" wrapText="0"/>
    </xf>
    <xf borderId="9" fillId="6" fontId="2" numFmtId="0" xfId="0" applyAlignment="1" applyBorder="1" applyFont="1">
      <alignment readingOrder="0" shrinkToFit="0" vertical="center" wrapText="0"/>
    </xf>
    <xf borderId="9" fillId="6" fontId="9" numFmtId="0" xfId="0" applyAlignment="1" applyBorder="1" applyFont="1">
      <alignment readingOrder="0" shrinkToFit="0" vertical="center" wrapText="0"/>
    </xf>
    <xf borderId="21" fillId="7" fontId="10" numFmtId="0" xfId="0" applyAlignment="1" applyBorder="1" applyFill="1" applyFont="1">
      <alignment horizontal="center" readingOrder="0" shrinkToFit="0" vertical="center" wrapText="0"/>
    </xf>
    <xf borderId="22" fillId="7" fontId="11" numFmtId="0" xfId="0" applyAlignment="1" applyBorder="1" applyFont="1">
      <alignment horizontal="center" readingOrder="0" shrinkToFit="0" vertical="center" wrapText="0"/>
    </xf>
    <xf borderId="21" fillId="7" fontId="12" numFmtId="0" xfId="0" applyAlignment="1" applyBorder="1" applyFont="1">
      <alignment readingOrder="0" shrinkToFit="0" vertical="center" wrapText="0"/>
    </xf>
    <xf borderId="23" fillId="7" fontId="13" numFmtId="0" xfId="0" applyAlignment="1" applyBorder="1" applyFont="1">
      <alignment horizontal="center" readingOrder="0" shrinkToFit="0" vertical="center" wrapText="0"/>
    </xf>
    <xf borderId="8" fillId="7" fontId="14" numFmtId="0" xfId="0" applyAlignment="1" applyBorder="1" applyFont="1">
      <alignment horizontal="center" readingOrder="0" shrinkToFit="0" vertical="center" wrapText="0"/>
    </xf>
    <xf borderId="9" fillId="7" fontId="15" numFmtId="0" xfId="0" applyAlignment="1" applyBorder="1" applyFont="1">
      <alignment readingOrder="0" shrinkToFit="0" vertical="center" wrapText="0"/>
    </xf>
    <xf borderId="24" fillId="7" fontId="13" numFmtId="0" xfId="0" applyAlignment="1" applyBorder="1" applyFont="1">
      <alignment horizontal="center" readingOrder="0" shrinkToFit="0" vertical="center" wrapText="0"/>
    </xf>
    <xf borderId="21" fillId="8" fontId="10" numFmtId="0" xfId="0" applyAlignment="1" applyBorder="1" applyFill="1" applyFont="1">
      <alignment horizontal="center" readingOrder="0" shrinkToFit="0" vertical="center" wrapText="0"/>
    </xf>
    <xf borderId="25" fillId="8" fontId="11" numFmtId="0" xfId="0" applyAlignment="1" applyBorder="1" applyFont="1">
      <alignment horizontal="center" readingOrder="0" shrinkToFit="0" vertical="center" wrapText="0"/>
    </xf>
    <xf borderId="21" fillId="8" fontId="12" numFmtId="0" xfId="0" applyAlignment="1" applyBorder="1" applyFont="1">
      <alignment readingOrder="0" shrinkToFit="0" vertical="center" wrapText="0"/>
    </xf>
    <xf borderId="26" fillId="8" fontId="13" numFmtId="0" xfId="0" applyAlignment="1" applyBorder="1" applyFont="1">
      <alignment horizontal="center" readingOrder="0" shrinkToFit="0" vertical="center" wrapText="0"/>
    </xf>
    <xf borderId="8" fillId="8" fontId="14" numFmtId="0" xfId="0" applyAlignment="1" applyBorder="1" applyFont="1">
      <alignment horizontal="center" readingOrder="0" shrinkToFit="0" vertical="center" wrapText="0"/>
    </xf>
    <xf borderId="9" fillId="8" fontId="15" numFmtId="0" xfId="0" applyAlignment="1" applyBorder="1" applyFont="1">
      <alignment readingOrder="0" shrinkToFit="0" vertical="center" wrapText="0"/>
    </xf>
    <xf borderId="27" fillId="8" fontId="13" numFmtId="0" xfId="0" applyAlignment="1" applyBorder="1" applyFont="1">
      <alignment horizontal="center" readingOrder="0" shrinkToFit="0" vertical="center" wrapText="0"/>
    </xf>
    <xf borderId="28" fillId="9" fontId="4" numFmtId="0" xfId="0" applyAlignment="1" applyBorder="1" applyFill="1" applyFont="1">
      <alignment horizontal="center" readingOrder="0" shrinkToFit="0" vertical="center" wrapText="0"/>
    </xf>
    <xf borderId="29" fillId="9" fontId="5" numFmtId="0" xfId="0" applyAlignment="1" applyBorder="1" applyFont="1">
      <alignment horizontal="center" readingOrder="0" shrinkToFit="0" vertical="center" wrapText="0"/>
    </xf>
    <xf borderId="28" fillId="9" fontId="1" numFmtId="0" xfId="0" applyAlignment="1" applyBorder="1" applyFont="1">
      <alignment readingOrder="0" shrinkToFit="0" vertical="center" wrapText="0"/>
    </xf>
    <xf borderId="30" fillId="9" fontId="6" numFmtId="0" xfId="0" applyAlignment="1" applyBorder="1" applyFont="1">
      <alignment horizontal="center" readingOrder="0" shrinkToFit="0" vertical="center" wrapText="0"/>
    </xf>
    <xf borderId="8" fillId="9" fontId="1" numFmtId="0" xfId="0" applyAlignment="1" applyBorder="1" applyFont="1">
      <alignment horizontal="center" readingOrder="0" shrinkToFit="0" vertical="center" wrapText="0"/>
    </xf>
    <xf borderId="9" fillId="9" fontId="2" numFmtId="0" xfId="0" applyAlignment="1" applyBorder="1" applyFont="1">
      <alignment readingOrder="0" shrinkToFit="0" vertical="center" wrapText="0"/>
    </xf>
    <xf borderId="31" fillId="9" fontId="6" numFmtId="0" xfId="0" applyAlignment="1" applyBorder="1" applyFont="1">
      <alignment horizontal="center" readingOrder="0" shrinkToFit="0" vertical="center" wrapText="0"/>
    </xf>
    <xf borderId="31" fillId="9" fontId="8" numFmtId="0" xfId="0" applyAlignment="1" applyBorder="1" applyFont="1">
      <alignment horizontal="center" readingOrder="0" shrinkToFit="0" vertical="center" wrapText="0"/>
    </xf>
    <xf borderId="8" fillId="9" fontId="16" numFmtId="0" xfId="0" applyAlignment="1" applyBorder="1" applyFont="1">
      <alignment horizontal="center" readingOrder="0" shrinkToFit="0" vertical="center" wrapText="0"/>
    </xf>
    <xf borderId="9" fillId="9" fontId="9" numFmtId="0" xfId="0" applyAlignment="1" applyBorder="1" applyFont="1">
      <alignment readingOrder="0" shrinkToFit="0" vertical="center" wrapText="0"/>
    </xf>
    <xf borderId="32" fillId="10" fontId="4" numFmtId="0" xfId="0" applyAlignment="1" applyBorder="1" applyFill="1" applyFont="1">
      <alignment horizontal="center" readingOrder="0" shrinkToFit="0" vertical="center" wrapText="0"/>
    </xf>
    <xf borderId="33" fillId="10" fontId="5" numFmtId="0" xfId="0" applyAlignment="1" applyBorder="1" applyFont="1">
      <alignment horizontal="center" readingOrder="0" shrinkToFit="0" vertical="center" wrapText="0"/>
    </xf>
    <xf borderId="32" fillId="10" fontId="1" numFmtId="0" xfId="0" applyAlignment="1" applyBorder="1" applyFont="1">
      <alignment readingOrder="0" shrinkToFit="0" vertical="center" wrapText="0"/>
    </xf>
    <xf borderId="34" fillId="10" fontId="6" numFmtId="0" xfId="0" applyAlignment="1" applyBorder="1" applyFont="1">
      <alignment horizontal="center" readingOrder="0" shrinkToFit="0" vertical="center" wrapText="0"/>
    </xf>
    <xf borderId="8" fillId="10" fontId="1" numFmtId="0" xfId="0" applyAlignment="1" applyBorder="1" applyFont="1">
      <alignment horizontal="center" readingOrder="0" shrinkToFit="0" vertical="center" wrapText="0"/>
    </xf>
    <xf borderId="9" fillId="10" fontId="2" numFmtId="0" xfId="0" applyAlignment="1" applyBorder="1" applyFont="1">
      <alignment readingOrder="0" shrinkToFit="0" vertical="center" wrapText="0"/>
    </xf>
    <xf borderId="35" fillId="10" fontId="6" numFmtId="0" xfId="0" applyAlignment="1" applyBorder="1" applyFont="1">
      <alignment horizontal="center" readingOrder="0" shrinkToFit="0" vertical="center" wrapText="0"/>
    </xf>
    <xf borderId="35" fillId="10" fontId="8" numFmtId="0" xfId="0" applyAlignment="1" applyBorder="1" applyFont="1">
      <alignment horizontal="center" readingOrder="0" shrinkToFit="0" vertical="center" wrapText="0"/>
    </xf>
    <xf borderId="8" fillId="10" fontId="16" numFmtId="0" xfId="0" applyAlignment="1" applyBorder="1" applyFont="1">
      <alignment horizontal="center" readingOrder="0" shrinkToFit="0" vertical="center" wrapText="0"/>
    </xf>
    <xf borderId="9" fillId="10" fontId="9" numFmtId="0" xfId="0" applyAlignment="1" applyBorder="1" applyFont="1">
      <alignment readingOrder="0" shrinkToFit="0" vertical="center" wrapText="0"/>
    </xf>
    <xf borderId="21" fillId="11" fontId="17" numFmtId="0" xfId="0" applyAlignment="1" applyBorder="1" applyFill="1" applyFont="1">
      <alignment horizontal="center" readingOrder="0" shrinkToFit="0" vertical="center" wrapText="0"/>
    </xf>
    <xf borderId="36" fillId="11" fontId="18" numFmtId="0" xfId="0" applyAlignment="1" applyBorder="1" applyFont="1">
      <alignment horizontal="center" readingOrder="0" shrinkToFit="0" vertical="center" wrapText="0"/>
    </xf>
    <xf borderId="21" fillId="11" fontId="19" numFmtId="0" xfId="0" applyAlignment="1" applyBorder="1" applyFont="1">
      <alignment readingOrder="0" shrinkToFit="0" vertical="center" wrapText="0"/>
    </xf>
    <xf borderId="37" fillId="11" fontId="6" numFmtId="0" xfId="0" applyAlignment="1" applyBorder="1" applyFont="1">
      <alignment horizontal="center" readingOrder="0" shrinkToFit="0" vertical="center" wrapText="0"/>
    </xf>
    <xf borderId="8" fillId="11" fontId="1" numFmtId="0" xfId="0" applyAlignment="1" applyBorder="1" applyFont="1">
      <alignment horizontal="center" readingOrder="0" shrinkToFit="0" vertical="center" wrapText="0"/>
    </xf>
    <xf borderId="9" fillId="11" fontId="9" numFmtId="0" xfId="0" applyAlignment="1" applyBorder="1" applyFont="1">
      <alignment readingOrder="0" shrinkToFit="0" vertical="center" wrapText="0"/>
    </xf>
    <xf borderId="38" fillId="11" fontId="6" numFmtId="0" xfId="0" applyAlignment="1" applyBorder="1" applyFont="1">
      <alignment horizontal="center" readingOrder="0" shrinkToFit="0" vertical="center" wrapText="0"/>
    </xf>
    <xf borderId="38" fillId="11" fontId="20" numFmtId="0" xfId="0" applyAlignment="1" applyBorder="1" applyFont="1">
      <alignment horizontal="center" readingOrder="0" shrinkToFit="0" vertical="center" wrapText="0"/>
    </xf>
    <xf borderId="8" fillId="11" fontId="16" numFmtId="0" xfId="0" applyAlignment="1" applyBorder="1" applyFont="1">
      <alignment horizontal="center" readingOrder="0" shrinkToFit="0" vertical="center" wrapText="0"/>
    </xf>
    <xf borderId="21" fillId="12" fontId="10" numFmtId="0" xfId="0" applyAlignment="1" applyBorder="1" applyFill="1" applyFont="1">
      <alignment horizontal="center" readingOrder="0" shrinkToFit="0" vertical="center" wrapText="0"/>
    </xf>
    <xf borderId="39" fillId="12" fontId="11" numFmtId="0" xfId="0" applyAlignment="1" applyBorder="1" applyFont="1">
      <alignment horizontal="center" readingOrder="0" shrinkToFit="0" vertical="center" wrapText="0"/>
    </xf>
    <xf borderId="21" fillId="12" fontId="12" numFmtId="0" xfId="0" applyAlignment="1" applyBorder="1" applyFont="1">
      <alignment readingOrder="0" shrinkToFit="0" vertical="center" wrapText="0"/>
    </xf>
    <xf borderId="40" fillId="12" fontId="21" numFmtId="0" xfId="0" applyAlignment="1" applyBorder="1" applyFont="1">
      <alignment horizontal="center" readingOrder="0" shrinkToFit="0" vertical="center" wrapText="0"/>
    </xf>
    <xf borderId="8" fillId="12" fontId="14" numFmtId="0" xfId="0" applyAlignment="1" applyBorder="1" applyFont="1">
      <alignment horizontal="center" readingOrder="0" shrinkToFit="0" vertical="center" wrapText="0"/>
    </xf>
    <xf borderId="9" fillId="12" fontId="15" numFmtId="0" xfId="0" applyAlignment="1" applyBorder="1" applyFont="1">
      <alignment readingOrder="0" shrinkToFit="0" vertical="center" wrapText="0"/>
    </xf>
    <xf borderId="41" fillId="12" fontId="21" numFmtId="0" xfId="0" applyAlignment="1" applyBorder="1" applyFont="1">
      <alignment horizontal="center" readingOrder="0" shrinkToFit="0" vertical="center" wrapText="0"/>
    </xf>
    <xf borderId="41" fillId="12" fontId="13" numFmtId="0" xfId="0" applyAlignment="1" applyBorder="1" applyFont="1">
      <alignment horizontal="center" readingOrder="0" shrinkToFit="0" vertical="center" wrapText="0"/>
    </xf>
    <xf borderId="21" fillId="13" fontId="10" numFmtId="0" xfId="0" applyAlignment="1" applyBorder="1" applyFill="1" applyFont="1">
      <alignment horizontal="center" readingOrder="0" shrinkToFit="0" vertical="center" wrapText="0"/>
    </xf>
    <xf borderId="42" fillId="13" fontId="11" numFmtId="0" xfId="0" applyAlignment="1" applyBorder="1" applyFont="1">
      <alignment horizontal="center" readingOrder="0" shrinkToFit="0" vertical="center" wrapText="0"/>
    </xf>
    <xf borderId="21" fillId="13" fontId="12" numFmtId="0" xfId="0" applyAlignment="1" applyBorder="1" applyFont="1">
      <alignment readingOrder="0" shrinkToFit="0" vertical="center" wrapText="0"/>
    </xf>
    <xf borderId="43" fillId="13" fontId="21" numFmtId="0" xfId="0" applyAlignment="1" applyBorder="1" applyFont="1">
      <alignment horizontal="center" readingOrder="0" shrinkToFit="0" vertical="center" wrapText="0"/>
    </xf>
    <xf borderId="8" fillId="13" fontId="14" numFmtId="0" xfId="0" applyAlignment="1" applyBorder="1" applyFont="1">
      <alignment horizontal="center" readingOrder="0" shrinkToFit="0" vertical="center" wrapText="0"/>
    </xf>
    <xf borderId="9" fillId="13" fontId="15" numFmtId="0" xfId="0" applyAlignment="1" applyBorder="1" applyFont="1">
      <alignment readingOrder="0" shrinkToFit="0" vertical="center" wrapText="0"/>
    </xf>
    <xf borderId="44" fillId="13" fontId="21" numFmtId="0" xfId="0" applyAlignment="1" applyBorder="1" applyFont="1">
      <alignment horizontal="center" readingOrder="0" shrinkToFit="0" vertical="center" wrapText="0"/>
    </xf>
    <xf borderId="44" fillId="13" fontId="13" numFmtId="0" xfId="0" applyAlignment="1" applyBorder="1" applyFont="1">
      <alignment horizontal="center" readingOrder="0" shrinkToFit="0" vertical="center" wrapText="0"/>
    </xf>
    <xf borderId="21" fillId="14" fontId="10" numFmtId="0" xfId="0" applyAlignment="1" applyBorder="1" applyFill="1" applyFont="1">
      <alignment horizontal="center" readingOrder="0" shrinkToFit="0" vertical="center" wrapText="0"/>
    </xf>
    <xf borderId="45" fillId="14" fontId="11" numFmtId="0" xfId="0" applyAlignment="1" applyBorder="1" applyFont="1">
      <alignment horizontal="center" readingOrder="0" shrinkToFit="0" vertical="center" wrapText="0"/>
    </xf>
    <xf borderId="21" fillId="14" fontId="12" numFmtId="0" xfId="0" applyAlignment="1" applyBorder="1" applyFont="1">
      <alignment readingOrder="0" shrinkToFit="0" vertical="center" wrapText="0"/>
    </xf>
    <xf borderId="46" fillId="14" fontId="21" numFmtId="0" xfId="0" applyAlignment="1" applyBorder="1" applyFont="1">
      <alignment horizontal="center" readingOrder="0" shrinkToFit="0" vertical="center" wrapText="0"/>
    </xf>
    <xf borderId="8" fillId="14" fontId="14" numFmtId="0" xfId="0" applyAlignment="1" applyBorder="1" applyFont="1">
      <alignment horizontal="center" readingOrder="0" shrinkToFit="0" vertical="center" wrapText="0"/>
    </xf>
    <xf borderId="9" fillId="14" fontId="15" numFmtId="0" xfId="0" applyAlignment="1" applyBorder="1" applyFont="1">
      <alignment readingOrder="0" shrinkToFit="0" vertical="center" wrapText="0"/>
    </xf>
    <xf borderId="47" fillId="14" fontId="21" numFmtId="0" xfId="0" applyAlignment="1" applyBorder="1" applyFont="1">
      <alignment horizontal="center" readingOrder="0" shrinkToFit="0" vertical="center" wrapText="0"/>
    </xf>
    <xf borderId="47" fillId="14" fontId="13" numFmtId="0" xfId="0" applyAlignment="1" applyBorder="1" applyFont="1">
      <alignment horizontal="center" readingOrder="0" shrinkToFit="0" vertical="center" wrapText="0"/>
    </xf>
    <xf borderId="21" fillId="15" fontId="10" numFmtId="0" xfId="0" applyAlignment="1" applyBorder="1" applyFill="1" applyFont="1">
      <alignment horizontal="center" readingOrder="0" shrinkToFit="0" vertical="center" wrapText="0"/>
    </xf>
    <xf borderId="48" fillId="15" fontId="11" numFmtId="0" xfId="0" applyAlignment="1" applyBorder="1" applyFont="1">
      <alignment horizontal="center" readingOrder="0" shrinkToFit="0" vertical="center" wrapText="0"/>
    </xf>
    <xf borderId="21" fillId="15" fontId="12" numFmtId="0" xfId="0" applyAlignment="1" applyBorder="1" applyFont="1">
      <alignment readingOrder="0" shrinkToFit="0" vertical="center" wrapText="0"/>
    </xf>
    <xf borderId="49" fillId="15" fontId="21" numFmtId="0" xfId="0" applyAlignment="1" applyBorder="1" applyFont="1">
      <alignment horizontal="center" readingOrder="0" shrinkToFit="0" vertical="center" wrapText="0"/>
    </xf>
    <xf borderId="8" fillId="15" fontId="14" numFmtId="0" xfId="0" applyAlignment="1" applyBorder="1" applyFont="1">
      <alignment horizontal="center" readingOrder="0" shrinkToFit="0" vertical="center" wrapText="0"/>
    </xf>
    <xf borderId="9" fillId="15" fontId="15" numFmtId="0" xfId="0" applyAlignment="1" applyBorder="1" applyFont="1">
      <alignment readingOrder="0" shrinkToFit="0" vertical="center" wrapText="0"/>
    </xf>
    <xf borderId="50" fillId="15" fontId="21" numFmtId="0" xfId="0" applyAlignment="1" applyBorder="1" applyFont="1">
      <alignment horizontal="center" readingOrder="0" shrinkToFit="0" vertical="center" wrapText="0"/>
    </xf>
    <xf borderId="50" fillId="15" fontId="13" numFmtId="0" xfId="0" applyAlignment="1" applyBorder="1" applyFont="1">
      <alignment horizontal="center" readingOrder="0" shrinkToFit="0" vertical="center" wrapText="0"/>
    </xf>
    <xf borderId="51" fillId="2" fontId="3" numFmtId="0" xfId="0" applyAlignment="1" applyBorder="1" applyFont="1">
      <alignment horizontal="center" readingOrder="0" shrinkToFit="0" vertical="center" wrapText="0"/>
    </xf>
    <xf borderId="0" fillId="0" fontId="8" numFmtId="0" xfId="0" applyAlignment="1" applyFont="1">
      <alignment horizontal="center"/>
    </xf>
    <xf borderId="21" fillId="0" fontId="8" numFmtId="0" xfId="0" applyAlignment="1" applyBorder="1" applyFont="1">
      <alignment horizontal="center" readingOrder="0" shrinkToFit="0" vertical="center" wrapText="0"/>
    </xf>
    <xf borderId="21" fillId="0" fontId="8" numFmtId="0" xfId="0" applyAlignment="1" applyBorder="1" applyFont="1">
      <alignment readingOrder="0" shrinkToFit="0" vertical="center" wrapText="0"/>
    </xf>
    <xf borderId="21" fillId="0" fontId="6" numFmtId="0" xfId="0" applyAlignment="1" applyBorder="1" applyFont="1">
      <alignment horizontal="center" readingOrder="0" shrinkToFit="0" vertical="center" wrapText="0"/>
    </xf>
    <xf borderId="21" fillId="0" fontId="8" numFmtId="0" xfId="0" applyAlignment="1" applyBorder="1" applyFont="1">
      <alignment horizontal="center" shrinkToFit="0" vertical="center" wrapText="0"/>
    </xf>
    <xf borderId="52" fillId="0" fontId="6" numFmtId="0" xfId="0" applyAlignment="1" applyBorder="1" applyFont="1">
      <alignment horizontal="center" readingOrder="0"/>
    </xf>
    <xf borderId="9" fillId="0" fontId="8" numFmtId="0" xfId="0" applyAlignment="1" applyBorder="1" applyFont="1">
      <alignment horizontal="center" readingOrder="0" shrinkToFit="0" vertical="center" wrapText="0"/>
    </xf>
    <xf borderId="9" fillId="0" fontId="6" numFmtId="0" xfId="0" applyAlignment="1" applyBorder="1" applyFont="1">
      <alignment readingOrder="0" shrinkToFit="0" vertical="center" wrapText="0"/>
    </xf>
    <xf borderId="53" fillId="0" fontId="6" numFmtId="0" xfId="0" applyAlignment="1" applyBorder="1" applyFont="1">
      <alignment horizontal="center" readingOrder="0" shrinkToFit="0" vertical="center" wrapText="0"/>
    </xf>
    <xf borderId="9" fillId="0" fontId="8" numFmtId="0" xfId="0" applyAlignment="1" applyBorder="1" applyFont="1">
      <alignment horizontal="center" shrinkToFit="0" vertical="center" wrapText="0"/>
    </xf>
    <xf borderId="9" fillId="0" fontId="6" numFmtId="0" xfId="0" applyAlignment="1" applyBorder="1" applyFont="1">
      <alignment horizontal="center" readingOrder="0"/>
    </xf>
    <xf borderId="9" fillId="0" fontId="6" numFmtId="0" xfId="0" applyAlignment="1" applyBorder="1" applyFont="1">
      <alignment horizontal="center" readingOrder="0" shrinkToFit="0" vertical="center" wrapText="0"/>
    </xf>
    <xf borderId="9" fillId="0" fontId="8" numFmtId="0" xfId="0" applyAlignment="1" applyBorder="1" applyFont="1">
      <alignment horizontal="center"/>
    </xf>
    <xf borderId="9" fillId="0" fontId="8" numFmtId="164" xfId="0" applyAlignment="1" applyBorder="1" applyFont="1" applyNumberFormat="1">
      <alignment horizontal="center" readingOrder="0"/>
    </xf>
    <xf borderId="9" fillId="0" fontId="6" numFmtId="0" xfId="0" applyAlignment="1" applyBorder="1" applyFont="1">
      <alignment horizontal="center" readingOrder="0" shrinkToFit="0" vertical="center" wrapText="0"/>
    </xf>
    <xf borderId="9" fillId="0" fontId="22" numFmtId="0" xfId="0" applyAlignment="1" applyBorder="1" applyFont="1">
      <alignment readingOrder="0" shrinkToFit="0" vertical="bottom" wrapText="0"/>
    </xf>
    <xf borderId="9" fillId="0" fontId="8" numFmtId="0" xfId="0" applyAlignment="1" applyBorder="1" applyFont="1">
      <alignment horizontal="center" readingOrder="0"/>
    </xf>
    <xf borderId="9" fillId="0" fontId="8" numFmtId="0" xfId="0" applyAlignment="1" applyBorder="1" applyFont="1">
      <alignment horizontal="center" shrinkToFit="0" vertical="center" wrapText="0"/>
    </xf>
    <xf borderId="54" fillId="16" fontId="23" numFmtId="0" xfId="0" applyAlignment="1" applyBorder="1" applyFill="1" applyFont="1">
      <alignment horizontal="center" vertical="bottom"/>
    </xf>
    <xf borderId="54" fillId="17" fontId="23" numFmtId="0" xfId="0" applyAlignment="1" applyBorder="1" applyFill="1" applyFont="1">
      <alignment horizontal="center" vertical="bottom"/>
    </xf>
    <xf borderId="54" fillId="7" fontId="23" numFmtId="10" xfId="0" applyAlignment="1" applyBorder="1" applyFont="1" applyNumberFormat="1">
      <alignment horizontal="center" vertical="bottom"/>
    </xf>
    <xf borderId="54" fillId="18" fontId="23" numFmtId="0" xfId="0" applyAlignment="1" applyBorder="1" applyFill="1" applyFont="1">
      <alignment horizontal="center" vertical="bottom"/>
    </xf>
    <xf borderId="54" fillId="0" fontId="6" numFmtId="0" xfId="0" applyAlignment="1" applyBorder="1" applyFont="1">
      <alignment vertical="bottom"/>
    </xf>
    <xf borderId="0" fillId="0" fontId="2" numFmtId="0" xfId="0" applyAlignment="1" applyFont="1">
      <alignment vertical="bottom"/>
    </xf>
    <xf borderId="0" fillId="0" fontId="6" numFmtId="0" xfId="0" applyAlignment="1" applyFont="1">
      <alignment vertical="bottom"/>
    </xf>
    <xf borderId="0" fillId="0" fontId="2" numFmtId="3" xfId="0" applyAlignment="1" applyFont="1" applyNumberFormat="1">
      <alignment horizontal="right" vertical="bottom"/>
    </xf>
    <xf borderId="0" fillId="0" fontId="24" numFmtId="10" xfId="0" applyAlignment="1" applyFont="1" applyNumberFormat="1">
      <alignment horizontal="center" vertical="bottom"/>
    </xf>
    <xf borderId="0" fillId="0" fontId="6" numFmtId="3" xfId="0" applyAlignment="1" applyFont="1" applyNumberFormat="1">
      <alignment horizontal="right" vertical="bottom"/>
    </xf>
    <xf borderId="0" fillId="0" fontId="6" numFmtId="3" xfId="0" applyAlignment="1" applyFont="1" applyNumberFormat="1">
      <alignment vertical="bottom"/>
    </xf>
    <xf borderId="0" fillId="0" fontId="6" numFmtId="10" xfId="0" applyAlignment="1" applyFont="1" applyNumberFormat="1">
      <alignment horizontal="center" vertical="bottom"/>
    </xf>
    <xf borderId="0" fillId="0" fontId="6" numFmtId="0" xfId="0" applyAlignment="1" applyFont="1">
      <alignment horizontal="right" vertical="bottom"/>
    </xf>
    <xf borderId="0" fillId="0" fontId="25" numFmtId="10" xfId="0" applyAlignment="1" applyFont="1" applyNumberFormat="1">
      <alignment horizontal="center" vertical="bottom"/>
    </xf>
    <xf borderId="0" fillId="0" fontId="6" numFmtId="4" xfId="0" applyAlignment="1" applyFont="1" applyNumberFormat="1">
      <alignment horizontal="right" vertical="bottom"/>
    </xf>
    <xf borderId="0" fillId="0" fontId="6" numFmtId="10" xfId="0" applyAlignment="1" applyFont="1" applyNumberFormat="1">
      <alignment vertical="bottom"/>
    </xf>
    <xf borderId="9" fillId="0" fontId="26" numFmtId="0" xfId="0" applyAlignment="1" applyBorder="1" applyFont="1">
      <alignment readingOrder="0" shrinkToFit="0" vertical="bottom" wrapText="0"/>
    </xf>
    <xf borderId="9" fillId="0" fontId="26" numFmtId="0" xfId="0" applyAlignment="1" applyBorder="1" applyFont="1">
      <alignment horizontal="center" readingOrder="0" shrinkToFit="0" vertical="bottom" wrapText="0"/>
    </xf>
    <xf borderId="9" fillId="0" fontId="26" numFmtId="0" xfId="0" applyAlignment="1" applyBorder="1" applyFont="1">
      <alignment horizontal="right" readingOrder="0" shrinkToFit="0" vertical="bottom" wrapText="0"/>
    </xf>
    <xf borderId="9" fillId="0" fontId="27" numFmtId="0" xfId="0" applyAlignment="1" applyBorder="1" applyFont="1">
      <alignment horizontal="center" readingOrder="0" shrinkToFit="0" vertical="bottom" wrapText="0"/>
    </xf>
    <xf borderId="9" fillId="0" fontId="28" numFmtId="0" xfId="0" applyAlignment="1" applyBorder="1" applyFont="1">
      <alignment shrinkToFit="0" vertical="bottom" wrapText="0"/>
    </xf>
    <xf borderId="9" fillId="19" fontId="29" numFmtId="0" xfId="0" applyAlignment="1" applyBorder="1" applyFill="1" applyFont="1">
      <alignment horizontal="center" readingOrder="0" shrinkToFit="0" vertical="bottom" wrapText="0"/>
    </xf>
    <xf borderId="9" fillId="19" fontId="29" numFmtId="165" xfId="0" applyAlignment="1" applyBorder="1" applyFont="1" applyNumberFormat="1">
      <alignment horizontal="center" readingOrder="0" shrinkToFit="0" vertical="bottom" wrapText="0"/>
    </xf>
    <xf borderId="9" fillId="19" fontId="29" numFmtId="166" xfId="0" applyAlignment="1" applyBorder="1" applyFont="1" applyNumberFormat="1">
      <alignment horizontal="center" readingOrder="0" shrinkToFit="0" vertical="bottom" wrapText="0"/>
    </xf>
    <xf borderId="9" fillId="0" fontId="8" numFmtId="0" xfId="0" applyBorder="1" applyFont="1"/>
    <xf borderId="9" fillId="0" fontId="30" numFmtId="0" xfId="0" applyAlignment="1" applyBorder="1" applyFont="1">
      <alignment readingOrder="0" shrinkToFit="0" vertical="bottom" wrapText="0"/>
    </xf>
    <xf borderId="9" fillId="0" fontId="30" numFmtId="0" xfId="0" applyAlignment="1" applyBorder="1" applyFont="1">
      <alignment horizontal="center" readingOrder="0" shrinkToFit="0" vertical="bottom" wrapText="0"/>
    </xf>
    <xf borderId="9" fillId="0" fontId="30" numFmtId="3" xfId="0" applyAlignment="1" applyBorder="1" applyFont="1" applyNumberFormat="1">
      <alignment readingOrder="0" shrinkToFit="0" vertical="bottom" wrapText="0"/>
    </xf>
    <xf borderId="9" fillId="0" fontId="8" numFmtId="3" xfId="0" applyBorder="1" applyFont="1" applyNumberFormat="1"/>
    <xf borderId="0" fillId="0" fontId="30" numFmtId="0" xfId="0" applyAlignment="1" applyFont="1">
      <alignment readingOrder="0" shrinkToFit="0" vertical="bottom" wrapText="0"/>
    </xf>
    <xf borderId="9" fillId="20" fontId="31" numFmtId="0" xfId="0" applyAlignment="1" applyBorder="1" applyFill="1" applyFont="1">
      <alignment readingOrder="0" shrinkToFit="0" vertical="bottom" wrapText="0"/>
    </xf>
    <xf borderId="9" fillId="20" fontId="31" numFmtId="0" xfId="0" applyAlignment="1" applyBorder="1" applyFont="1">
      <alignment horizontal="center" readingOrder="0" shrinkToFit="0" vertical="bottom" wrapText="0"/>
    </xf>
    <xf borderId="9" fillId="20" fontId="31" numFmtId="3" xfId="0" applyAlignment="1" applyBorder="1" applyFont="1" applyNumberFormat="1">
      <alignment readingOrder="0" shrinkToFit="0" vertical="bottom" wrapText="0"/>
    </xf>
    <xf borderId="9" fillId="0" fontId="30" numFmtId="0" xfId="0" applyAlignment="1" applyBorder="1" applyFont="1">
      <alignment horizontal="right" readingOrder="0" shrinkToFit="0" vertical="bottom" wrapText="0"/>
    </xf>
    <xf borderId="9" fillId="0" fontId="28" numFmtId="0" xfId="0" applyAlignment="1" applyBorder="1" applyFont="1">
      <alignment horizontal="center" readingOrder="0" shrinkToFit="0" vertical="bottom" wrapText="0"/>
    </xf>
    <xf borderId="9" fillId="20" fontId="28" numFmtId="0" xfId="0" applyAlignment="1" applyBorder="1" applyFont="1">
      <alignment horizontal="center" readingOrder="0" shrinkToFit="0" vertical="bottom" wrapText="0"/>
    </xf>
    <xf borderId="9" fillId="0" fontId="28" numFmtId="0" xfId="0" applyAlignment="1" applyBorder="1" applyFont="1">
      <alignment horizontal="right" readingOrder="0" shrinkToFit="0" vertical="bottom" wrapText="0"/>
    </xf>
    <xf borderId="9" fillId="0" fontId="28" numFmtId="3" xfId="0" applyAlignment="1" applyBorder="1" applyFont="1" applyNumberFormat="1">
      <alignment horizontal="right" readingOrder="0" shrinkToFit="0" vertical="bottom" wrapText="0"/>
    </xf>
    <xf borderId="9" fillId="0" fontId="26" numFmtId="3" xfId="0" applyAlignment="1" applyBorder="1" applyFont="1" applyNumberFormat="1">
      <alignment horizontal="right" readingOrder="0" shrinkToFit="0" vertical="bottom" wrapText="0"/>
    </xf>
    <xf borderId="9" fillId="0" fontId="28" numFmtId="9" xfId="0" applyAlignment="1" applyBorder="1" applyFont="1" applyNumberFormat="1">
      <alignment horizontal="right" readingOrder="0" shrinkToFit="0" vertical="bottom" wrapText="0"/>
    </xf>
    <xf borderId="9" fillId="21" fontId="31" numFmtId="0" xfId="0" applyAlignment="1" applyBorder="1" applyFill="1" applyFont="1">
      <alignment readingOrder="0" shrinkToFit="0" vertical="bottom" wrapText="0"/>
    </xf>
    <xf borderId="9" fillId="21" fontId="28" numFmtId="0" xfId="0" applyAlignment="1" applyBorder="1" applyFont="1">
      <alignment horizontal="center" readingOrder="0" shrinkToFit="0" vertical="bottom" wrapText="0"/>
    </xf>
    <xf borderId="9" fillId="21" fontId="31" numFmtId="0" xfId="0" applyAlignment="1" applyBorder="1" applyFont="1">
      <alignment horizontal="right" readingOrder="0" shrinkToFit="0" vertical="bottom" wrapText="0"/>
    </xf>
    <xf borderId="9" fillId="0" fontId="32" numFmtId="0" xfId="0" applyAlignment="1" applyBorder="1" applyFont="1">
      <alignment shrinkToFit="0" vertical="bottom" wrapText="0"/>
    </xf>
    <xf borderId="9" fillId="20" fontId="31" numFmtId="0" xfId="0" applyAlignment="1" applyBorder="1" applyFont="1">
      <alignment horizontal="right" readingOrder="0" shrinkToFit="0" vertical="bottom" wrapText="0"/>
    </xf>
    <xf borderId="9" fillId="0" fontId="28" numFmtId="0" xfId="0" applyAlignment="1" applyBorder="1" applyFont="1">
      <alignment readingOrder="0" shrinkToFit="0" vertical="bottom" wrapText="0"/>
    </xf>
    <xf borderId="0" fillId="0" fontId="32" numFmtId="0" xfId="0" applyAlignment="1" applyFont="1">
      <alignment shrinkToFit="0" vertical="bottom" wrapText="0"/>
    </xf>
    <xf borderId="0" fillId="0" fontId="28" numFmtId="0" xfId="0" applyAlignment="1" applyFont="1">
      <alignment horizontal="center" readingOrder="0" shrinkToFit="0" vertical="bottom" wrapText="0"/>
    </xf>
    <xf borderId="0" fillId="0" fontId="28" numFmtId="0" xfId="0" applyAlignment="1" applyFont="1">
      <alignment readingOrder="0" shrinkToFit="0" vertical="bottom" wrapText="0"/>
    </xf>
    <xf borderId="0" fillId="0" fontId="30" numFmtId="0" xfId="0" applyAlignment="1" applyFont="1">
      <alignment horizontal="right" readingOrder="0" shrinkToFit="0" vertical="bottom" wrapText="0"/>
    </xf>
    <xf borderId="0" fillId="0" fontId="28" numFmtId="0" xfId="0" applyAlignment="1" applyFont="1">
      <alignment shrinkToFit="0" vertical="bottom" wrapText="0"/>
    </xf>
    <xf borderId="0" fillId="20" fontId="31" numFmtId="0" xfId="0" applyAlignment="1" applyFont="1">
      <alignment readingOrder="0" shrinkToFit="0" vertical="bottom" wrapText="0"/>
    </xf>
    <xf borderId="0" fillId="20" fontId="28" numFmtId="0" xfId="0" applyAlignment="1" applyFont="1">
      <alignment horizontal="center" readingOrder="0" shrinkToFit="0" vertical="bottom" wrapText="0"/>
    </xf>
    <xf borderId="0" fillId="20" fontId="28" numFmtId="0" xfId="0" applyAlignment="1" applyFont="1">
      <alignment horizontal="right" readingOrder="0" shrinkToFit="0" vertical="bottom" wrapText="0"/>
    </xf>
    <xf borderId="0" fillId="20" fontId="31" numFmtId="0" xfId="0" applyAlignment="1" applyFont="1">
      <alignment horizontal="right" readingOrder="0" shrinkToFit="0" vertical="bottom" wrapText="0"/>
    </xf>
    <xf borderId="0" fillId="0" fontId="30" numFmtId="0" xfId="0" applyAlignment="1" applyFont="1">
      <alignment shrinkToFit="0" vertical="bottom" wrapText="0"/>
    </xf>
    <xf borderId="0" fillId="0" fontId="28" numFmtId="0" xfId="0" applyAlignment="1" applyFont="1">
      <alignment horizontal="center" shrinkToFit="0" vertical="bottom" wrapText="0"/>
    </xf>
    <xf borderId="0" fillId="0" fontId="31" numFmtId="0" xfId="0" applyAlignment="1" applyFont="1">
      <alignment shrinkToFit="0" vertical="bottom" wrapText="0"/>
    </xf>
    <xf borderId="55" fillId="22" fontId="33" numFmtId="0" xfId="0" applyAlignment="1" applyBorder="1" applyFill="1" applyFont="1">
      <alignment horizontal="center" readingOrder="0"/>
    </xf>
    <xf borderId="55" fillId="23" fontId="33" numFmtId="0" xfId="0" applyAlignment="1" applyBorder="1" applyFill="1" applyFont="1">
      <alignment horizontal="center" readingOrder="0"/>
    </xf>
    <xf borderId="55" fillId="23" fontId="33" numFmtId="10" xfId="0" applyAlignment="1" applyBorder="1" applyFont="1" applyNumberFormat="1">
      <alignment horizontal="center" readingOrder="0"/>
    </xf>
    <xf borderId="55" fillId="24" fontId="33" numFmtId="0" xfId="0" applyAlignment="1" applyBorder="1" applyFill="1" applyFont="1">
      <alignment horizontal="center" readingOrder="0"/>
    </xf>
    <xf borderId="55" fillId="24" fontId="33" numFmtId="10" xfId="0" applyAlignment="1" applyBorder="1" applyFont="1" applyNumberFormat="1">
      <alignment horizontal="center" readingOrder="0"/>
    </xf>
    <xf borderId="52" fillId="25" fontId="34" numFmtId="167" xfId="0" applyAlignment="1" applyBorder="1" applyFill="1" applyFont="1" applyNumberFormat="1">
      <alignment horizontal="center" readingOrder="0"/>
    </xf>
    <xf borderId="52" fillId="25" fontId="34" numFmtId="0" xfId="0" applyAlignment="1" applyBorder="1" applyFont="1">
      <alignment horizontal="center" readingOrder="0"/>
    </xf>
    <xf borderId="52" fillId="25" fontId="34" numFmtId="168" xfId="0" applyAlignment="1" applyBorder="1" applyFont="1" applyNumberFormat="1">
      <alignment horizontal="center" readingOrder="0"/>
    </xf>
    <xf borderId="52" fillId="25" fontId="35" numFmtId="10" xfId="0" applyAlignment="1" applyBorder="1" applyFont="1" applyNumberFormat="1">
      <alignment horizontal="center"/>
    </xf>
    <xf borderId="9" fillId="25" fontId="34" numFmtId="0" xfId="0" applyAlignment="1" applyBorder="1" applyFont="1">
      <alignment horizontal="center" readingOrder="0"/>
    </xf>
    <xf borderId="9" fillId="25" fontId="34" numFmtId="168" xfId="0" applyAlignment="1" applyBorder="1" applyFont="1" applyNumberFormat="1">
      <alignment horizontal="center" readingOrder="0"/>
    </xf>
    <xf borderId="52" fillId="26" fontId="34" numFmtId="167" xfId="0" applyAlignment="1" applyBorder="1" applyFill="1" applyFont="1" applyNumberFormat="1">
      <alignment horizontal="center" readingOrder="0"/>
    </xf>
    <xf borderId="52" fillId="26" fontId="34" numFmtId="0" xfId="0" applyAlignment="1" applyBorder="1" applyFont="1">
      <alignment horizontal="center" readingOrder="0"/>
    </xf>
    <xf borderId="52" fillId="26" fontId="34" numFmtId="168" xfId="0" applyAlignment="1" applyBorder="1" applyFont="1" applyNumberFormat="1">
      <alignment horizontal="center" readingOrder="0"/>
    </xf>
    <xf borderId="9" fillId="26" fontId="35" numFmtId="10" xfId="0" applyAlignment="1" applyBorder="1" applyFont="1" applyNumberFormat="1">
      <alignment horizontal="center"/>
    </xf>
    <xf borderId="9" fillId="26" fontId="34" numFmtId="167" xfId="0" applyAlignment="1" applyBorder="1" applyFont="1" applyNumberFormat="1">
      <alignment horizontal="center" readingOrder="0"/>
    </xf>
    <xf borderId="9" fillId="26" fontId="34" numFmtId="168" xfId="0" applyAlignment="1" applyBorder="1" applyFont="1" applyNumberFormat="1">
      <alignment horizontal="center" readingOrder="0"/>
    </xf>
    <xf borderId="52" fillId="9" fontId="34" numFmtId="167" xfId="0" applyAlignment="1" applyBorder="1" applyFont="1" applyNumberFormat="1">
      <alignment horizontal="center" readingOrder="0"/>
    </xf>
    <xf borderId="52" fillId="9" fontId="34" numFmtId="0" xfId="0" applyAlignment="1" applyBorder="1" applyFont="1">
      <alignment horizontal="center" readingOrder="0"/>
    </xf>
    <xf borderId="52" fillId="9" fontId="34" numFmtId="168" xfId="0" applyAlignment="1" applyBorder="1" applyFont="1" applyNumberFormat="1">
      <alignment horizontal="center" readingOrder="0"/>
    </xf>
    <xf borderId="9" fillId="9" fontId="35" numFmtId="10" xfId="0" applyAlignment="1" applyBorder="1" applyFont="1" applyNumberFormat="1">
      <alignment horizontal="center"/>
    </xf>
    <xf borderId="9" fillId="9" fontId="34" numFmtId="167" xfId="0" applyAlignment="1" applyBorder="1" applyFont="1" applyNumberFormat="1">
      <alignment horizontal="center" readingOrder="0"/>
    </xf>
    <xf borderId="9" fillId="9" fontId="34" numFmtId="168" xfId="0" applyAlignment="1" applyBorder="1" applyFont="1" applyNumberFormat="1">
      <alignment horizontal="center" readingOrder="0"/>
    </xf>
    <xf borderId="0" fillId="0" fontId="8" numFmtId="0" xfId="0" applyFont="1"/>
    <xf borderId="0" fillId="0" fontId="35" numFmtId="10" xfId="0" applyAlignment="1" applyFont="1" applyNumberFormat="1">
      <alignment horizontal="center"/>
    </xf>
    <xf borderId="9" fillId="23" fontId="36" numFmtId="0" xfId="0" applyAlignment="1" applyBorder="1" applyFont="1">
      <alignment horizontal="center" readingOrder="0" shrinkToFit="0" vertical="center" wrapText="1"/>
    </xf>
    <xf borderId="9" fillId="0" fontId="37" numFmtId="0" xfId="0" applyAlignment="1" applyBorder="1" applyFont="1">
      <alignment horizontal="center" readingOrder="0" shrinkToFit="0" vertical="center" wrapText="1"/>
    </xf>
    <xf borderId="0" fillId="24" fontId="21" numFmtId="0" xfId="0" applyAlignment="1" applyFont="1">
      <alignment horizontal="center" readingOrder="0" shrinkToFit="0" vertical="center" wrapText="1"/>
    </xf>
    <xf borderId="9" fillId="0" fontId="6" numFmtId="0" xfId="0" applyAlignment="1" applyBorder="1" applyFont="1">
      <alignment readingOrder="0" shrinkToFit="0" vertical="top" wrapText="1"/>
    </xf>
    <xf borderId="9" fillId="0" fontId="6" numFmtId="0" xfId="0" applyAlignment="1" applyBorder="1" applyFont="1">
      <alignment readingOrder="0" shrinkToFit="0" vertical="top" wrapText="1"/>
    </xf>
    <xf borderId="9" fillId="0" fontId="37" numFmtId="2" xfId="0" applyAlignment="1" applyBorder="1" applyFont="1" applyNumberFormat="1">
      <alignment horizontal="center" readingOrder="0" shrinkToFit="0" vertical="center" wrapText="1"/>
    </xf>
    <xf borderId="9" fillId="0" fontId="37" numFmtId="0" xfId="0" applyAlignment="1" applyBorder="1" applyFont="1">
      <alignment horizontal="center" shrinkToFit="0" vertical="center" wrapText="1"/>
    </xf>
    <xf borderId="0" fillId="27" fontId="38" numFmtId="0" xfId="0" applyAlignment="1" applyFill="1" applyFont="1">
      <alignment horizontal="center" readingOrder="0" shrinkToFit="0" vertical="center" wrapText="1"/>
    </xf>
    <xf borderId="9" fillId="0" fontId="6" numFmtId="0" xfId="0" applyAlignment="1" applyBorder="1" applyFont="1">
      <alignment horizontal="left" readingOrder="0" shrinkToFit="0" vertical="top" wrapText="1"/>
    </xf>
    <xf borderId="0" fillId="28" fontId="21" numFmtId="0" xfId="0" applyAlignment="1" applyFill="1" applyFont="1">
      <alignment horizontal="center" readingOrder="0" shrinkToFit="0" vertical="center" wrapText="1"/>
    </xf>
    <xf borderId="0" fillId="29" fontId="21" numFmtId="0" xfId="0" applyAlignment="1" applyFill="1" applyFont="1">
      <alignment horizontal="center" readingOrder="0" shrinkToFit="0" vertical="center" wrapText="1"/>
    </xf>
    <xf borderId="0" fillId="30" fontId="21" numFmtId="0" xfId="0" applyAlignment="1" applyFill="1" applyFont="1">
      <alignment horizontal="center" readingOrder="0" shrinkToFit="0" vertical="center" wrapText="1"/>
    </xf>
    <xf borderId="0" fillId="0" fontId="8" numFmtId="0" xfId="0" applyAlignment="1" applyFont="1">
      <alignment shrinkToFit="0" wrapText="1"/>
    </xf>
    <xf borderId="0" fillId="0" fontId="8" numFmtId="0" xfId="0" applyAlignment="1" applyFont="1">
      <alignment horizontal="center" shrinkToFit="0" wrapText="1"/>
    </xf>
    <xf borderId="56" fillId="31" fontId="23" numFmtId="0" xfId="0" applyAlignment="1" applyBorder="1" applyFill="1" applyFont="1">
      <alignment horizontal="center" readingOrder="0" vertical="center"/>
    </xf>
    <xf borderId="56" fillId="32" fontId="23" numFmtId="0" xfId="0" applyAlignment="1" applyBorder="1" applyFill="1" applyFont="1">
      <alignment horizontal="center" readingOrder="0" vertical="center"/>
    </xf>
    <xf borderId="9" fillId="0" fontId="6" numFmtId="0" xfId="0" applyAlignment="1" applyBorder="1" applyFont="1">
      <alignment readingOrder="0"/>
    </xf>
    <xf borderId="9" fillId="31" fontId="14" numFmtId="0" xfId="0" applyAlignment="1" applyBorder="1" applyFont="1">
      <alignment horizontal="center" readingOrder="0" vertical="center"/>
    </xf>
    <xf borderId="9" fillId="32" fontId="23" numFmtId="3" xfId="0" applyAlignment="1" applyBorder="1" applyFont="1" applyNumberFormat="1">
      <alignment horizontal="center" readingOrder="0" vertical="center"/>
    </xf>
    <xf borderId="9" fillId="33" fontId="23" numFmtId="2" xfId="0" applyAlignment="1" applyBorder="1" applyFill="1" applyFont="1" applyNumberFormat="1">
      <alignment horizontal="center" readingOrder="0" vertical="center"/>
    </xf>
    <xf borderId="9" fillId="0" fontId="6" numFmtId="167" xfId="0" applyAlignment="1" applyBorder="1" applyFont="1" applyNumberFormat="1">
      <alignment readingOrder="0" vertical="top"/>
    </xf>
    <xf borderId="9" fillId="0" fontId="6" numFmtId="3" xfId="0" applyAlignment="1" applyBorder="1" applyFont="1" applyNumberFormat="1">
      <alignment readingOrder="0" vertical="top"/>
    </xf>
    <xf borderId="9" fillId="0" fontId="6" numFmtId="2" xfId="0" applyAlignment="1" applyBorder="1" applyFont="1" applyNumberFormat="1">
      <alignment readingOrder="0"/>
    </xf>
    <xf borderId="9" fillId="0" fontId="8" numFmtId="167" xfId="0" applyAlignment="1" applyBorder="1" applyFont="1" applyNumberFormat="1">
      <alignment readingOrder="0" vertical="top"/>
    </xf>
    <xf borderId="9" fillId="0" fontId="8" numFmtId="2" xfId="0" applyBorder="1" applyFont="1" applyNumberFormat="1"/>
    <xf borderId="9" fillId="0" fontId="8" numFmtId="3" xfId="0" applyAlignment="1" applyBorder="1" applyFont="1" applyNumberFormat="1">
      <alignment readingOrder="0" vertical="top"/>
    </xf>
    <xf borderId="0" fillId="0" fontId="8" numFmtId="3" xfId="0" applyFont="1" applyNumberFormat="1"/>
    <xf borderId="0" fillId="0" fontId="8" numFmtId="2" xfId="0" applyFont="1" applyNumberFormat="1"/>
    <xf borderId="56" fillId="34" fontId="23" numFmtId="0" xfId="0" applyAlignment="1" applyBorder="1" applyFill="1" applyFont="1">
      <alignment horizontal="center" readingOrder="0" vertical="center"/>
    </xf>
    <xf borderId="56" fillId="35" fontId="14" numFmtId="0" xfId="0" applyAlignment="1" applyBorder="1" applyFill="1" applyFont="1">
      <alignment horizontal="center" readingOrder="0" vertical="center"/>
    </xf>
    <xf borderId="56" fillId="27" fontId="14" numFmtId="0" xfId="0" applyAlignment="1" applyBorder="1" applyFont="1">
      <alignment horizontal="center" readingOrder="0" vertical="center"/>
    </xf>
    <xf borderId="56" fillId="36" fontId="14" numFmtId="0" xfId="0" applyAlignment="1" applyBorder="1" applyFill="1" applyFont="1">
      <alignment horizontal="center" readingOrder="0" vertical="center"/>
    </xf>
    <xf borderId="56" fillId="36" fontId="23" numFmtId="0" xfId="0" applyAlignment="1" applyBorder="1" applyFont="1">
      <alignment horizontal="center" readingOrder="0" vertical="center"/>
    </xf>
    <xf borderId="9" fillId="0" fontId="8" numFmtId="10" xfId="0" applyBorder="1" applyFont="1" applyNumberFormat="1"/>
    <xf borderId="57" fillId="37" fontId="39" numFmtId="0" xfId="0" applyAlignment="1" applyBorder="1" applyFill="1" applyFont="1">
      <alignment horizontal="center" vertical="center"/>
    </xf>
    <xf borderId="58" fillId="37" fontId="40" numFmtId="0" xfId="0" applyAlignment="1" applyBorder="1" applyFont="1">
      <alignment horizontal="center" vertical="center"/>
    </xf>
    <xf borderId="58" fillId="37" fontId="41" numFmtId="0" xfId="0" applyAlignment="1" applyBorder="1" applyFont="1">
      <alignment horizontal="center" readingOrder="0" vertical="center"/>
    </xf>
    <xf borderId="0" fillId="0" fontId="8" numFmtId="0" xfId="0" applyFont="1"/>
    <xf borderId="0" fillId="0" fontId="42" numFmtId="0" xfId="0" applyAlignment="1" applyFont="1">
      <alignment horizontal="center"/>
    </xf>
    <xf borderId="0" fillId="0" fontId="43" numFmtId="0" xfId="0" applyFont="1"/>
    <xf borderId="0" fillId="0" fontId="42" numFmtId="169" xfId="0" applyFont="1" applyNumberFormat="1"/>
    <xf borderId="59" fillId="0" fontId="43" numFmtId="0" xfId="0" applyBorder="1" applyFont="1"/>
    <xf borderId="0" fillId="0" fontId="8" numFmtId="169" xfId="0" applyFont="1" applyNumberFormat="1"/>
    <xf borderId="9" fillId="0" fontId="6" numFmtId="0" xfId="0" applyAlignment="1" applyBorder="1" applyFont="1">
      <alignment readingOrder="0" shrinkToFit="0" wrapText="1"/>
    </xf>
    <xf borderId="9" fillId="0" fontId="8" numFmtId="169" xfId="0" applyAlignment="1" applyBorder="1" applyFont="1" applyNumberFormat="1">
      <alignment horizontal="center" vertical="center"/>
    </xf>
    <xf borderId="57" fillId="38" fontId="44" numFmtId="0" xfId="0" applyBorder="1" applyFill="1" applyFont="1"/>
    <xf borderId="57" fillId="38" fontId="44" numFmtId="169" xfId="0" applyBorder="1" applyFont="1" applyNumberFormat="1"/>
    <xf borderId="57" fillId="37" fontId="45" numFmtId="0" xfId="0" applyAlignment="1" applyBorder="1" applyFont="1">
      <alignment horizontal="center" readingOrder="0" vertical="center"/>
    </xf>
    <xf borderId="0" fillId="37" fontId="41" numFmtId="0" xfId="0" applyAlignment="1" applyFont="1">
      <alignment horizontal="center" readingOrder="0" vertical="center"/>
    </xf>
    <xf borderId="0" fillId="0" fontId="46" numFmtId="169" xfId="0" applyFont="1" applyNumberFormat="1"/>
    <xf borderId="0" fillId="0" fontId="47" numFmtId="0" xfId="0" applyFont="1"/>
    <xf borderId="57" fillId="38" fontId="44" numFmtId="0" xfId="0" applyAlignment="1" applyBorder="1" applyFont="1">
      <alignment horizontal="center"/>
    </xf>
    <xf borderId="0" fillId="0" fontId="47" numFmtId="0" xfId="0" applyAlignment="1" applyFont="1">
      <alignment readingOrder="0"/>
    </xf>
    <xf borderId="0" fillId="0" fontId="42" numFmtId="164" xfId="0" applyAlignment="1" applyFont="1" applyNumberFormat="1">
      <alignment horizontal="right"/>
    </xf>
    <xf borderId="9" fillId="39" fontId="40" numFmtId="0" xfId="0" applyAlignment="1" applyBorder="1" applyFill="1" applyFont="1">
      <alignment horizontal="center" vertical="center"/>
    </xf>
    <xf borderId="9" fillId="39" fontId="40" numFmtId="0" xfId="0" applyAlignment="1" applyBorder="1" applyFont="1">
      <alignment vertical="center"/>
    </xf>
    <xf borderId="9" fillId="16" fontId="48" numFmtId="0" xfId="0" applyAlignment="1" applyBorder="1" applyFont="1">
      <alignment horizontal="center" vertical="center"/>
    </xf>
    <xf borderId="9" fillId="39" fontId="49" numFmtId="17" xfId="0" applyAlignment="1" applyBorder="1" applyFont="1" applyNumberFormat="1">
      <alignment horizontal="center" vertical="center"/>
    </xf>
    <xf borderId="9" fillId="39" fontId="50" numFmtId="0" xfId="0" applyAlignment="1" applyBorder="1" applyFont="1">
      <alignment horizontal="center" readingOrder="0" vertical="center"/>
    </xf>
    <xf borderId="0" fillId="0" fontId="42" numFmtId="10" xfId="0" applyFont="1" applyNumberFormat="1"/>
    <xf borderId="9" fillId="0" fontId="43" numFmtId="0" xfId="0" applyAlignment="1" applyBorder="1" applyFont="1">
      <alignment horizontal="center"/>
    </xf>
    <xf borderId="9" fillId="0" fontId="43" numFmtId="169" xfId="0" applyAlignment="1" applyBorder="1" applyFont="1" applyNumberFormat="1">
      <alignment horizontal="center"/>
    </xf>
    <xf borderId="9" fillId="0" fontId="43" numFmtId="0" xfId="0" applyBorder="1" applyFont="1"/>
    <xf borderId="9" fillId="0" fontId="42" numFmtId="0" xfId="0" applyBorder="1" applyFont="1"/>
    <xf borderId="9" fillId="0" fontId="42" numFmtId="169" xfId="0" applyBorder="1" applyFont="1" applyNumberFormat="1"/>
    <xf borderId="9" fillId="0" fontId="8" numFmtId="169" xfId="0" applyBorder="1" applyFont="1" applyNumberFormat="1"/>
    <xf borderId="57" fillId="19" fontId="29" numFmtId="0" xfId="0" applyAlignment="1" applyBorder="1" applyFont="1">
      <alignment horizontal="center"/>
    </xf>
    <xf borderId="57" fillId="19" fontId="29" numFmtId="17" xfId="0" applyAlignment="1" applyBorder="1" applyFont="1" applyNumberFormat="1">
      <alignment horizontal="center"/>
    </xf>
    <xf borderId="57" fillId="19" fontId="29" numFmtId="0" xfId="0" applyAlignment="1" applyBorder="1" applyFont="1">
      <alignment horizontal="center" readingOrder="0"/>
    </xf>
    <xf borderId="57" fillId="38" fontId="51" numFmtId="0" xfId="0" applyBorder="1"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DataAutoGSlide-style">
      <tableStyleElement dxfId="1" type="headerRow"/>
      <tableStyleElement dxfId="2" type="firstRowStripe"/>
      <tableStyleElement dxfId="3" type="secondRowStripe"/>
    </tableStyle>
    <tableStyle count="3" pivot="0" name="Rumus AutoGslide-style">
      <tableStyleElement dxfId="1" type="headerRow"/>
      <tableStyleElement dxfId="2" type="firstRowStripe"/>
      <tableStyleElement dxfId="3" type="secondRowStripe"/>
    </tableStyle>
    <tableStyle count="2" pivot="0" name="Rumus AutoGslide-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89" displayName="GSlide_Target_dan_Ach" name="GSlide_Target_dan_Ach" id="1">
  <autoFilter ref="$A$1:$F$189"/>
  <tableColumns count="6">
    <tableColumn name="Index" id="1"/>
    <tableColumn name="Slide" id="2"/>
    <tableColumn name="Bagian Slide" id="3"/>
    <tableColumn name="Label" id="4"/>
    <tableColumn name="Data Connector - Input Disini!" id="5"/>
    <tableColumn name="Data Clean" id="6"/>
  </tableColumns>
  <tableStyleInfo name="DataAutoGSlide-style" showColumnStripes="0" showFirstColumn="1" showLastColumn="1" showRowStripes="1"/>
</table>
</file>

<file path=xl/tables/table2.xml><?xml version="1.0" encoding="utf-8"?>
<table xmlns="http://schemas.openxmlformats.org/spreadsheetml/2006/main" ref="A1:D19" displayName="Data_AutoUpdate_GSlide" name="Data_AutoUpdate_GSlide" id="2">
  <tableColumns count="4">
    <tableColumn name="Slide" id="1"/>
    <tableColumn name="Label" id="2"/>
    <tableColumn name="Data Connector" id="3"/>
    <tableColumn name="Data Clean" id="4"/>
  </tableColumns>
  <tableStyleInfo name="Rumus AutoGslide-style" showColumnStripes="0" showFirstColumn="1" showLastColumn="1" showRowStripes="1"/>
</table>
</file>

<file path=xl/tables/table3.xml><?xml version="1.0" encoding="utf-8"?>
<table xmlns="http://schemas.openxmlformats.org/spreadsheetml/2006/main" headerRowCount="0" ref="F2:F19" displayName="Table_1" name="Table_1" id="3">
  <tableColumns count="1">
    <tableColumn name="Column1" id="1"/>
  </tableColumns>
  <tableStyleInfo name="Rumus AutoGslid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2" width="13.33"/>
    <col customWidth="1" min="3" max="3" width="44.0"/>
    <col customWidth="1" min="4" max="4" width="22.89"/>
    <col customWidth="1" min="5" max="5" width="29.33"/>
    <col customWidth="1" min="6" max="6" width="20.44"/>
    <col customWidth="1" min="7" max="7" width="16.22"/>
  </cols>
  <sheetData>
    <row r="1">
      <c r="A1" s="1" t="s">
        <v>0</v>
      </c>
      <c r="B1" s="2" t="s">
        <v>1</v>
      </c>
      <c r="C1" s="3" t="s">
        <v>2</v>
      </c>
      <c r="D1" s="3" t="s">
        <v>3</v>
      </c>
      <c r="E1" s="3" t="s">
        <v>4</v>
      </c>
      <c r="F1" s="4" t="s">
        <v>5</v>
      </c>
    </row>
    <row r="2">
      <c r="A2" s="5">
        <v>0.0</v>
      </c>
      <c r="B2" s="6">
        <v>1.0</v>
      </c>
      <c r="C2" s="7" t="s">
        <v>6</v>
      </c>
      <c r="D2" s="8" t="s">
        <v>7</v>
      </c>
      <c r="E2" s="9">
        <v>7.7597461245E10</v>
      </c>
      <c r="F2" s="10" t="str">
        <f t="shared" ref="F2:F5" si="1">IF(OR(E2=0, E2=""), "Rp 0,-", "Rp "&amp;TEXT(E2,"#,###")&amp;",-")
</f>
        <v>Rp 77,597,461,245,-</v>
      </c>
    </row>
    <row r="3">
      <c r="A3" s="5">
        <v>1.0</v>
      </c>
      <c r="B3" s="11">
        <v>1.0</v>
      </c>
      <c r="C3" s="7" t="s">
        <v>6</v>
      </c>
      <c r="D3" s="12" t="s">
        <v>8</v>
      </c>
      <c r="E3" s="13">
        <v>6.4322107938E10</v>
      </c>
      <c r="F3" s="10" t="str">
        <f t="shared" si="1"/>
        <v>Rp 64,322,107,938,-</v>
      </c>
    </row>
    <row r="4">
      <c r="A4" s="5">
        <v>2.0</v>
      </c>
      <c r="B4" s="14">
        <v>1.0</v>
      </c>
      <c r="C4" s="7" t="s">
        <v>6</v>
      </c>
      <c r="D4" s="12" t="s">
        <v>9</v>
      </c>
      <c r="E4" s="13">
        <v>1.3275353306E10</v>
      </c>
      <c r="F4" s="10" t="str">
        <f t="shared" si="1"/>
        <v>Rp 13,275,353,306,-</v>
      </c>
    </row>
    <row r="5">
      <c r="A5" s="5">
        <v>3.0</v>
      </c>
      <c r="B5" s="14">
        <v>1.0</v>
      </c>
      <c r="C5" s="7" t="s">
        <v>6</v>
      </c>
      <c r="D5" s="12" t="s">
        <v>10</v>
      </c>
      <c r="E5" s="13">
        <v>3.44666889E8</v>
      </c>
      <c r="F5" s="10" t="str">
        <f t="shared" si="1"/>
        <v>Rp 344,666,889,-</v>
      </c>
    </row>
    <row r="6">
      <c r="A6" s="5">
        <v>4.0</v>
      </c>
      <c r="B6" s="14">
        <v>1.0</v>
      </c>
      <c r="C6" s="7" t="s">
        <v>6</v>
      </c>
      <c r="D6" s="12" t="s">
        <v>11</v>
      </c>
      <c r="E6" s="15">
        <v>3605.0</v>
      </c>
      <c r="F6" s="10" t="str">
        <f>IF(OR(E6=0, E6=""), "0 SSL", TEXT(E6,"#,###") &amp; " SSL")</f>
        <v>3,605 SSL</v>
      </c>
    </row>
    <row r="7">
      <c r="A7" s="5">
        <v>5.0</v>
      </c>
      <c r="B7" s="14">
        <v>1.0</v>
      </c>
      <c r="C7" s="7" t="s">
        <v>6</v>
      </c>
      <c r="D7" s="12" t="s">
        <v>12</v>
      </c>
      <c r="E7" s="15">
        <v>126.0</v>
      </c>
      <c r="F7" s="10" t="str">
        <f>IF(OR(E7=0, E7=""), "0 AP", TEXT(E7,"#,###") &amp; " AP")</f>
        <v>126 AP</v>
      </c>
    </row>
    <row r="8">
      <c r="A8" s="5">
        <v>6.0</v>
      </c>
      <c r="B8" s="14">
        <v>1.0</v>
      </c>
      <c r="C8" s="7" t="s">
        <v>6</v>
      </c>
      <c r="D8" s="12" t="s">
        <v>13</v>
      </c>
      <c r="E8" s="15">
        <v>10.0</v>
      </c>
      <c r="F8" s="10" t="str">
        <f t="shared" ref="F8:F9" si="2">IF(OR(E8=0, E8=""), "0 Mbps", TEXT(E8,"#,###") &amp; " Mbps")</f>
        <v>10 Mbps</v>
      </c>
    </row>
    <row r="9">
      <c r="A9" s="5">
        <v>7.0</v>
      </c>
      <c r="B9" s="14">
        <v>1.0</v>
      </c>
      <c r="C9" s="7" t="s">
        <v>6</v>
      </c>
      <c r="D9" s="12" t="s">
        <v>14</v>
      </c>
      <c r="E9" s="15">
        <v>3785.0</v>
      </c>
      <c r="F9" s="10" t="str">
        <f t="shared" si="2"/>
        <v>3,785 Mbps</v>
      </c>
    </row>
    <row r="10">
      <c r="A10" s="5">
        <v>8.0</v>
      </c>
      <c r="B10" s="14">
        <v>1.0</v>
      </c>
      <c r="C10" s="7" t="s">
        <v>6</v>
      </c>
      <c r="D10" s="12" t="s">
        <v>15</v>
      </c>
      <c r="E10" s="15">
        <v>4.0</v>
      </c>
      <c r="F10" s="10" t="str">
        <f>IF(OR(E10=0, E10=""), "0 Node", TEXT(E10,"#,###") &amp; " Node")
</f>
        <v>4 Node</v>
      </c>
    </row>
    <row r="11">
      <c r="A11" s="5">
        <v>9.0</v>
      </c>
      <c r="B11" s="14">
        <v>1.0</v>
      </c>
      <c r="C11" s="7" t="s">
        <v>6</v>
      </c>
      <c r="D11" s="12" t="s">
        <v>16</v>
      </c>
      <c r="E11" s="15">
        <v>0.0</v>
      </c>
      <c r="F11" s="10" t="str">
        <f>IF(OR(E11=0, E11=""), "0 Rack", TEXT(E11,"#,###") &amp; " Rack")</f>
        <v>0 Rack</v>
      </c>
    </row>
    <row r="12">
      <c r="A12" s="5">
        <v>10.0</v>
      </c>
      <c r="B12" s="14">
        <v>1.0</v>
      </c>
      <c r="C12" s="7" t="s">
        <v>6</v>
      </c>
      <c r="D12" s="16" t="s">
        <v>17</v>
      </c>
      <c r="E12" s="15">
        <v>24.0</v>
      </c>
      <c r="F12" s="10" t="str">
        <f t="shared" ref="F12:F15" si="3">IF(OR(E12=0, E12=""), "0 Unit", TEXT(E12,"#,###") &amp; " Unit")</f>
        <v>24 Unit</v>
      </c>
    </row>
    <row r="13">
      <c r="A13" s="5">
        <v>11.0</v>
      </c>
      <c r="B13" s="14">
        <v>1.0</v>
      </c>
      <c r="C13" s="7" t="s">
        <v>6</v>
      </c>
      <c r="D13" s="16" t="s">
        <v>18</v>
      </c>
      <c r="E13" s="15">
        <v>412.0</v>
      </c>
      <c r="F13" s="10" t="str">
        <f t="shared" si="3"/>
        <v>412 Unit</v>
      </c>
    </row>
    <row r="14">
      <c r="A14" s="5">
        <v>12.0</v>
      </c>
      <c r="B14" s="14">
        <v>1.0</v>
      </c>
      <c r="C14" s="7" t="s">
        <v>6</v>
      </c>
      <c r="D14" s="16" t="s">
        <v>19</v>
      </c>
      <c r="E14" s="15">
        <v>102.0</v>
      </c>
      <c r="F14" s="10" t="str">
        <f t="shared" si="3"/>
        <v>102 Unit</v>
      </c>
    </row>
    <row r="15">
      <c r="A15" s="5">
        <v>13.0</v>
      </c>
      <c r="B15" s="14">
        <v>1.0</v>
      </c>
      <c r="C15" s="7" t="s">
        <v>6</v>
      </c>
      <c r="D15" s="16" t="s">
        <v>20</v>
      </c>
      <c r="E15" s="15">
        <v>24.0</v>
      </c>
      <c r="F15" s="10" t="str">
        <f t="shared" si="3"/>
        <v>24 Unit</v>
      </c>
    </row>
    <row r="16">
      <c r="A16" s="5">
        <v>14.0</v>
      </c>
      <c r="B16" s="14">
        <v>1.0</v>
      </c>
      <c r="C16" s="7" t="s">
        <v>6</v>
      </c>
      <c r="D16" s="16" t="s">
        <v>21</v>
      </c>
      <c r="E16" s="17">
        <v>7.3313803E7</v>
      </c>
      <c r="F16" s="10" t="str">
        <f t="shared" ref="F16:F23" si="4">IF(OR(E16=0, E16=""), "Rp 0,-", "Rp "&amp;TEXT(E16,"#,###")&amp;",-")
</f>
        <v>Rp 73,313,803,-</v>
      </c>
    </row>
    <row r="17">
      <c r="A17" s="5">
        <v>15.0</v>
      </c>
      <c r="B17" s="14">
        <v>1.0</v>
      </c>
      <c r="C17" s="7" t="s">
        <v>6</v>
      </c>
      <c r="D17" s="16" t="s">
        <v>22</v>
      </c>
      <c r="E17" s="17">
        <v>3.03398875E8</v>
      </c>
      <c r="F17" s="10" t="str">
        <f t="shared" si="4"/>
        <v>Rp 303,398,875,-</v>
      </c>
    </row>
    <row r="18">
      <c r="A18" s="5">
        <v>16.0</v>
      </c>
      <c r="B18" s="14">
        <v>1.0</v>
      </c>
      <c r="C18" s="7" t="s">
        <v>6</v>
      </c>
      <c r="D18" s="16" t="s">
        <v>23</v>
      </c>
      <c r="E18" s="17">
        <v>1.0418503E7</v>
      </c>
      <c r="F18" s="10" t="str">
        <f t="shared" si="4"/>
        <v>Rp 10,418,503,-</v>
      </c>
    </row>
    <row r="19">
      <c r="A19" s="5">
        <v>17.0</v>
      </c>
      <c r="B19" s="14">
        <v>1.0</v>
      </c>
      <c r="C19" s="7" t="s">
        <v>6</v>
      </c>
      <c r="D19" s="16" t="s">
        <v>24</v>
      </c>
      <c r="E19" s="17">
        <v>2.26825783E8</v>
      </c>
      <c r="F19" s="10" t="str">
        <f t="shared" si="4"/>
        <v>Rp 226,825,783,-</v>
      </c>
    </row>
    <row r="20">
      <c r="A20" s="5">
        <v>18.0</v>
      </c>
      <c r="B20" s="18">
        <v>2.0</v>
      </c>
      <c r="C20" s="19" t="s">
        <v>25</v>
      </c>
      <c r="D20" s="20" t="s">
        <v>7</v>
      </c>
      <c r="E20" s="21">
        <v>3.7203251912E10</v>
      </c>
      <c r="F20" s="22" t="str">
        <f t="shared" si="4"/>
        <v>Rp 37,203,251,912,-</v>
      </c>
    </row>
    <row r="21">
      <c r="A21" s="5">
        <v>19.0</v>
      </c>
      <c r="B21" s="23">
        <v>2.0</v>
      </c>
      <c r="C21" s="19" t="s">
        <v>25</v>
      </c>
      <c r="D21" s="24" t="s">
        <v>8</v>
      </c>
      <c r="E21" s="25">
        <v>3.3768253292E10</v>
      </c>
      <c r="F21" s="22" t="str">
        <f t="shared" si="4"/>
        <v>Rp 33,768,253,292,-</v>
      </c>
    </row>
    <row r="22">
      <c r="A22" s="5">
        <v>20.0</v>
      </c>
      <c r="B22" s="18">
        <v>2.0</v>
      </c>
      <c r="C22" s="19" t="s">
        <v>25</v>
      </c>
      <c r="D22" s="24" t="s">
        <v>9</v>
      </c>
      <c r="E22" s="25">
        <v>3.434998619E9</v>
      </c>
      <c r="F22" s="22" t="str">
        <f t="shared" si="4"/>
        <v>Rp 3,434,998,619,-</v>
      </c>
    </row>
    <row r="23">
      <c r="A23" s="5">
        <v>21.0</v>
      </c>
      <c r="B23" s="23">
        <v>2.0</v>
      </c>
      <c r="C23" s="19" t="s">
        <v>25</v>
      </c>
      <c r="D23" s="24" t="s">
        <v>10</v>
      </c>
      <c r="E23" s="25">
        <v>1.6395326E8</v>
      </c>
      <c r="F23" s="22" t="str">
        <f t="shared" si="4"/>
        <v>Rp 163,953,260,-</v>
      </c>
    </row>
    <row r="24">
      <c r="A24" s="5">
        <v>22.0</v>
      </c>
      <c r="B24" s="18">
        <v>2.0</v>
      </c>
      <c r="C24" s="19" t="s">
        <v>25</v>
      </c>
      <c r="D24" s="24" t="s">
        <v>11</v>
      </c>
      <c r="E24" s="26">
        <v>1723.0</v>
      </c>
      <c r="F24" s="22" t="str">
        <f>IF(OR(E24=0, E24=""), "0 SSL", TEXT(E24,"#,###") &amp; " SSL")</f>
        <v>1,723 SSL</v>
      </c>
    </row>
    <row r="25">
      <c r="A25" s="5">
        <v>23.0</v>
      </c>
      <c r="B25" s="23">
        <v>2.0</v>
      </c>
      <c r="C25" s="19" t="s">
        <v>25</v>
      </c>
      <c r="D25" s="24" t="s">
        <v>12</v>
      </c>
      <c r="E25" s="26">
        <v>60.0</v>
      </c>
      <c r="F25" s="22" t="str">
        <f>IF(OR(E25=0, E25=""), "0 AP", TEXT(E25,"#,###") &amp; " AP")</f>
        <v>60 AP</v>
      </c>
    </row>
    <row r="26">
      <c r="A26" s="5">
        <v>24.0</v>
      </c>
      <c r="B26" s="18">
        <v>2.0</v>
      </c>
      <c r="C26" s="19" t="s">
        <v>25</v>
      </c>
      <c r="D26" s="24" t="s">
        <v>13</v>
      </c>
      <c r="E26" s="26">
        <v>5.0</v>
      </c>
      <c r="F26" s="22" t="str">
        <f t="shared" ref="F26:F27" si="5">IF(OR(E26=0, E26=""), "0 Mbps", TEXT(E26,"#,###") &amp; " Mbps")</f>
        <v>5 Mbps</v>
      </c>
    </row>
    <row r="27">
      <c r="A27" s="5">
        <v>25.0</v>
      </c>
      <c r="B27" s="23">
        <v>2.0</v>
      </c>
      <c r="C27" s="19" t="s">
        <v>25</v>
      </c>
      <c r="D27" s="24" t="s">
        <v>14</v>
      </c>
      <c r="E27" s="26">
        <v>1809.0</v>
      </c>
      <c r="F27" s="22" t="str">
        <f t="shared" si="5"/>
        <v>1,809 Mbps</v>
      </c>
    </row>
    <row r="28">
      <c r="A28" s="5">
        <v>26.0</v>
      </c>
      <c r="B28" s="18">
        <v>2.0</v>
      </c>
      <c r="C28" s="19" t="s">
        <v>25</v>
      </c>
      <c r="D28" s="24" t="s">
        <v>15</v>
      </c>
      <c r="E28" s="26">
        <v>1.0</v>
      </c>
      <c r="F28" s="22" t="str">
        <f>IF(OR(E28=0, E28=""), "0 Node", TEXT(E28,"#,###") &amp; " Node")
</f>
        <v>1 Node</v>
      </c>
    </row>
    <row r="29">
      <c r="A29" s="5">
        <v>27.0</v>
      </c>
      <c r="B29" s="23">
        <v>2.0</v>
      </c>
      <c r="C29" s="19" t="s">
        <v>25</v>
      </c>
      <c r="D29" s="24" t="s">
        <v>16</v>
      </c>
      <c r="E29" s="27">
        <v>0.0</v>
      </c>
      <c r="F29" s="22" t="str">
        <f>IF(OR(E29=0, E29=""), "0 Rack", TEXT(E29,"#,###") &amp; " Rack")</f>
        <v>0 Rack</v>
      </c>
    </row>
    <row r="30">
      <c r="A30" s="5">
        <v>28.0</v>
      </c>
      <c r="B30" s="18">
        <v>2.0</v>
      </c>
      <c r="C30" s="19" t="s">
        <v>25</v>
      </c>
      <c r="D30" s="28" t="s">
        <v>17</v>
      </c>
      <c r="E30" s="26">
        <v>12.0</v>
      </c>
      <c r="F30" s="22" t="str">
        <f t="shared" ref="F30:F33" si="6">IF(OR(E30=0, E30=""), "0 Unit", TEXT(E30,"#,###") &amp; " Unit")</f>
        <v>12 Unit</v>
      </c>
    </row>
    <row r="31">
      <c r="A31" s="5">
        <v>29.0</v>
      </c>
      <c r="B31" s="23">
        <v>2.0</v>
      </c>
      <c r="C31" s="19" t="s">
        <v>25</v>
      </c>
      <c r="D31" s="28" t="s">
        <v>18</v>
      </c>
      <c r="E31" s="26">
        <v>197.0</v>
      </c>
      <c r="F31" s="22" t="str">
        <f t="shared" si="6"/>
        <v>197 Unit</v>
      </c>
    </row>
    <row r="32">
      <c r="A32" s="5">
        <v>30.0</v>
      </c>
      <c r="B32" s="18">
        <v>2.0</v>
      </c>
      <c r="C32" s="19" t="s">
        <v>25</v>
      </c>
      <c r="D32" s="28" t="s">
        <v>19</v>
      </c>
      <c r="E32" s="26">
        <v>49.0</v>
      </c>
      <c r="F32" s="22" t="str">
        <f t="shared" si="6"/>
        <v>49 Unit</v>
      </c>
    </row>
    <row r="33">
      <c r="A33" s="5">
        <v>31.0</v>
      </c>
      <c r="B33" s="23">
        <v>2.0</v>
      </c>
      <c r="C33" s="19" t="s">
        <v>25</v>
      </c>
      <c r="D33" s="28" t="s">
        <v>20</v>
      </c>
      <c r="E33" s="26">
        <v>12.0</v>
      </c>
      <c r="F33" s="22" t="str">
        <f t="shared" si="6"/>
        <v>12 Unit</v>
      </c>
    </row>
    <row r="34">
      <c r="A34" s="5">
        <v>32.0</v>
      </c>
      <c r="B34" s="18">
        <v>2.0</v>
      </c>
      <c r="C34" s="19" t="s">
        <v>25</v>
      </c>
      <c r="D34" s="28" t="s">
        <v>21</v>
      </c>
      <c r="E34" s="29">
        <v>3.960115E7</v>
      </c>
      <c r="F34" s="22" t="str">
        <f t="shared" ref="F34:F40" si="7">IF(OR(E34=0, E34=""), "Rp 0,-", "Rp "&amp;TEXT(E34,"#,###")&amp;",-")
</f>
        <v>Rp 39,601,150,-</v>
      </c>
    </row>
    <row r="35">
      <c r="A35" s="5">
        <v>33.0</v>
      </c>
      <c r="B35" s="23">
        <v>2.0</v>
      </c>
      <c r="C35" s="19" t="s">
        <v>25</v>
      </c>
      <c r="D35" s="28" t="s">
        <v>22</v>
      </c>
      <c r="E35" s="29">
        <v>1.30033816E8</v>
      </c>
      <c r="F35" s="22" t="str">
        <f t="shared" si="7"/>
        <v>Rp 130,033,816,-</v>
      </c>
    </row>
    <row r="36">
      <c r="A36" s="5">
        <v>34.0</v>
      </c>
      <c r="B36" s="18">
        <v>2.0</v>
      </c>
      <c r="C36" s="19" t="s">
        <v>25</v>
      </c>
      <c r="D36" s="28" t="s">
        <v>23</v>
      </c>
      <c r="E36" s="29">
        <v>4980500.0</v>
      </c>
      <c r="F36" s="22" t="str">
        <f t="shared" si="7"/>
        <v>Rp 4,980,500,-</v>
      </c>
    </row>
    <row r="37">
      <c r="A37" s="5">
        <v>35.0</v>
      </c>
      <c r="B37" s="23">
        <v>2.0</v>
      </c>
      <c r="C37" s="19" t="s">
        <v>25</v>
      </c>
      <c r="D37" s="28" t="s">
        <v>24</v>
      </c>
      <c r="E37" s="29">
        <v>1.0138182E8</v>
      </c>
      <c r="F37" s="22" t="str">
        <f t="shared" si="7"/>
        <v>Rp 101,381,820,-</v>
      </c>
    </row>
    <row r="38">
      <c r="A38" s="5">
        <v>36.0</v>
      </c>
      <c r="B38" s="30">
        <v>4.0</v>
      </c>
      <c r="C38" s="31" t="s">
        <v>26</v>
      </c>
      <c r="D38" s="32" t="s">
        <v>7</v>
      </c>
      <c r="E38" s="33">
        <v>8.35020296E8</v>
      </c>
      <c r="F38" s="34" t="str">
        <f t="shared" si="7"/>
        <v>Rp 835,020,296,-</v>
      </c>
    </row>
    <row r="39">
      <c r="A39" s="5">
        <v>37.0</v>
      </c>
      <c r="B39" s="30">
        <v>4.0</v>
      </c>
      <c r="C39" s="31" t="s">
        <v>26</v>
      </c>
      <c r="D39" s="35" t="s">
        <v>9</v>
      </c>
      <c r="E39" s="33">
        <v>8.35020296E8</v>
      </c>
      <c r="F39" s="34" t="str">
        <f t="shared" si="7"/>
        <v>Rp 835,020,296,-</v>
      </c>
    </row>
    <row r="40">
      <c r="A40" s="5">
        <v>38.0</v>
      </c>
      <c r="B40" s="30">
        <v>4.0</v>
      </c>
      <c r="C40" s="31" t="s">
        <v>26</v>
      </c>
      <c r="D40" s="35" t="s">
        <v>10</v>
      </c>
      <c r="E40" s="33">
        <v>0.0</v>
      </c>
      <c r="F40" s="34" t="str">
        <f t="shared" si="7"/>
        <v>Rp 0,-</v>
      </c>
    </row>
    <row r="41">
      <c r="A41" s="5">
        <v>39.0</v>
      </c>
      <c r="B41" s="30">
        <v>4.0</v>
      </c>
      <c r="C41" s="31" t="s">
        <v>26</v>
      </c>
      <c r="D41" s="35" t="s">
        <v>27</v>
      </c>
      <c r="E41" s="33">
        <v>1800.0</v>
      </c>
      <c r="F41" s="34" t="str">
        <f>IF(OR(E41=0, E41=""), "0 SSL", TEXT(E41,"#,###") &amp; " SSL")</f>
        <v>1,800 SSL</v>
      </c>
    </row>
    <row r="42">
      <c r="A42" s="5">
        <v>40.0</v>
      </c>
      <c r="B42" s="30">
        <v>4.0</v>
      </c>
      <c r="C42" s="31" t="s">
        <v>26</v>
      </c>
      <c r="D42" s="35" t="s">
        <v>14</v>
      </c>
      <c r="E42" s="33">
        <v>1.0</v>
      </c>
      <c r="F42" s="34" t="str">
        <f>IF(OR(E42=0, E42=""), "0 Mbps", TEXT(E42,"#,###") &amp; " Mbps")</f>
        <v>1 Mbps</v>
      </c>
    </row>
    <row r="43">
      <c r="A43" s="5">
        <v>41.0</v>
      </c>
      <c r="B43" s="30">
        <v>4.0</v>
      </c>
      <c r="C43" s="31" t="s">
        <v>26</v>
      </c>
      <c r="D43" s="35" t="s">
        <v>15</v>
      </c>
      <c r="E43" s="33">
        <v>1.0</v>
      </c>
      <c r="F43" s="34" t="str">
        <f>IF(OR(E43=0, E43=""), "0 Node", TEXT(E43,"#,###") &amp; " Node")
</f>
        <v>1 Node</v>
      </c>
    </row>
    <row r="44">
      <c r="A44" s="5">
        <v>42.0</v>
      </c>
      <c r="B44" s="30">
        <v>4.0</v>
      </c>
      <c r="C44" s="31" t="s">
        <v>26</v>
      </c>
      <c r="D44" s="36" t="s">
        <v>17</v>
      </c>
      <c r="E44" s="33">
        <v>6.0</v>
      </c>
      <c r="F44" s="34" t="str">
        <f t="shared" ref="F44:F47" si="8">IF(OR(E44=0, E44=""), "0 Unit", TEXT(E44,"#,###") &amp; " Unit")</f>
        <v>6 Unit</v>
      </c>
    </row>
    <row r="45">
      <c r="A45" s="5">
        <v>43.0</v>
      </c>
      <c r="B45" s="30">
        <v>4.0</v>
      </c>
      <c r="C45" s="31" t="s">
        <v>26</v>
      </c>
      <c r="D45" s="36" t="s">
        <v>18</v>
      </c>
      <c r="E45" s="33">
        <v>6.0</v>
      </c>
      <c r="F45" s="34" t="str">
        <f t="shared" si="8"/>
        <v>6 Unit</v>
      </c>
    </row>
    <row r="46">
      <c r="A46" s="5">
        <v>44.0</v>
      </c>
      <c r="B46" s="30">
        <v>4.0</v>
      </c>
      <c r="C46" s="31" t="s">
        <v>26</v>
      </c>
      <c r="D46" s="36" t="s">
        <v>19</v>
      </c>
      <c r="E46" s="33">
        <v>6.0</v>
      </c>
      <c r="F46" s="34" t="str">
        <f t="shared" si="8"/>
        <v>6 Unit</v>
      </c>
    </row>
    <row r="47">
      <c r="A47" s="5">
        <v>45.0</v>
      </c>
      <c r="B47" s="30">
        <v>4.0</v>
      </c>
      <c r="C47" s="31" t="s">
        <v>26</v>
      </c>
      <c r="D47" s="36" t="s">
        <v>20</v>
      </c>
      <c r="E47" s="33">
        <v>6.0</v>
      </c>
      <c r="F47" s="34" t="str">
        <f t="shared" si="8"/>
        <v>6 Unit</v>
      </c>
    </row>
    <row r="48">
      <c r="A48" s="5">
        <v>46.0</v>
      </c>
      <c r="B48" s="37">
        <v>5.0</v>
      </c>
      <c r="C48" s="38" t="s">
        <v>28</v>
      </c>
      <c r="D48" s="39" t="s">
        <v>7</v>
      </c>
      <c r="E48" s="40">
        <v>8.35020296E8</v>
      </c>
      <c r="F48" s="41" t="str">
        <f t="shared" ref="F48:F50" si="9">IF(OR(E48=0, E48=""), "Rp 0,-", "Rp "&amp;TEXT(E48,"#,###")&amp;",-")
</f>
        <v>Rp 835,020,296,-</v>
      </c>
    </row>
    <row r="49">
      <c r="A49" s="5">
        <v>47.0</v>
      </c>
      <c r="B49" s="37">
        <v>5.0</v>
      </c>
      <c r="C49" s="38" t="s">
        <v>28</v>
      </c>
      <c r="D49" s="42" t="s">
        <v>9</v>
      </c>
      <c r="E49" s="40">
        <v>8.35020296E8</v>
      </c>
      <c r="F49" s="41" t="str">
        <f t="shared" si="9"/>
        <v>Rp 835,020,296,-</v>
      </c>
    </row>
    <row r="50">
      <c r="A50" s="5">
        <v>48.0</v>
      </c>
      <c r="B50" s="37">
        <v>5.0</v>
      </c>
      <c r="C50" s="38" t="s">
        <v>28</v>
      </c>
      <c r="D50" s="42" t="s">
        <v>10</v>
      </c>
      <c r="E50" s="40">
        <v>0.0</v>
      </c>
      <c r="F50" s="41" t="str">
        <f t="shared" si="9"/>
        <v>Rp 0,-</v>
      </c>
    </row>
    <row r="51">
      <c r="A51" s="5">
        <v>49.0</v>
      </c>
      <c r="B51" s="37">
        <v>5.0</v>
      </c>
      <c r="C51" s="38" t="s">
        <v>28</v>
      </c>
      <c r="D51" s="42" t="s">
        <v>27</v>
      </c>
      <c r="E51" s="40">
        <v>1800.0</v>
      </c>
      <c r="F51" s="41" t="str">
        <f>IF(OR(E51=0, E51=""), "0 SSL", TEXT(E51,"#,###") &amp; " SSL")</f>
        <v>1,800 SSL</v>
      </c>
    </row>
    <row r="52">
      <c r="A52" s="5">
        <v>50.0</v>
      </c>
      <c r="B52" s="37">
        <v>5.0</v>
      </c>
      <c r="C52" s="38" t="s">
        <v>28</v>
      </c>
      <c r="D52" s="42" t="s">
        <v>14</v>
      </c>
      <c r="E52" s="40">
        <v>1.0</v>
      </c>
      <c r="F52" s="41" t="str">
        <f>IF(OR(E52=0, E52=""), "0 Mbps", TEXT(E52,"#,###") &amp; " Mbps")</f>
        <v>1 Mbps</v>
      </c>
    </row>
    <row r="53">
      <c r="A53" s="5">
        <v>51.0</v>
      </c>
      <c r="B53" s="37">
        <v>5.0</v>
      </c>
      <c r="C53" s="38" t="s">
        <v>28</v>
      </c>
      <c r="D53" s="42" t="s">
        <v>15</v>
      </c>
      <c r="E53" s="40">
        <v>1.0</v>
      </c>
      <c r="F53" s="41" t="str">
        <f>IF(OR(E53=0, E53=""), "0 Node", TEXT(E53,"#,###") &amp; " Node")
</f>
        <v>1 Node</v>
      </c>
    </row>
    <row r="54">
      <c r="A54" s="5">
        <v>52.0</v>
      </c>
      <c r="B54" s="37">
        <v>5.0</v>
      </c>
      <c r="C54" s="38" t="s">
        <v>28</v>
      </c>
      <c r="D54" s="43" t="s">
        <v>17</v>
      </c>
      <c r="E54" s="40">
        <v>6.0</v>
      </c>
      <c r="F54" s="41" t="str">
        <f t="shared" ref="F54:F57" si="10">IF(OR(E54=0, E54=""), "0 Unit", TEXT(E54,"#,###") &amp; " Unit")</f>
        <v>6 Unit</v>
      </c>
    </row>
    <row r="55">
      <c r="A55" s="5">
        <v>53.0</v>
      </c>
      <c r="B55" s="37">
        <v>5.0</v>
      </c>
      <c r="C55" s="38" t="s">
        <v>28</v>
      </c>
      <c r="D55" s="43" t="s">
        <v>18</v>
      </c>
      <c r="E55" s="40">
        <v>6.0</v>
      </c>
      <c r="F55" s="41" t="str">
        <f t="shared" si="10"/>
        <v>6 Unit</v>
      </c>
    </row>
    <row r="56">
      <c r="A56" s="5">
        <v>54.0</v>
      </c>
      <c r="B56" s="37">
        <v>5.0</v>
      </c>
      <c r="C56" s="38" t="s">
        <v>28</v>
      </c>
      <c r="D56" s="43" t="s">
        <v>19</v>
      </c>
      <c r="E56" s="40">
        <v>6.0</v>
      </c>
      <c r="F56" s="41" t="str">
        <f t="shared" si="10"/>
        <v>6 Unit</v>
      </c>
    </row>
    <row r="57">
      <c r="A57" s="5">
        <v>55.0</v>
      </c>
      <c r="B57" s="37">
        <v>5.0</v>
      </c>
      <c r="C57" s="38" t="s">
        <v>28</v>
      </c>
      <c r="D57" s="43" t="s">
        <v>20</v>
      </c>
      <c r="E57" s="40">
        <v>6.0</v>
      </c>
      <c r="F57" s="41" t="str">
        <f t="shared" si="10"/>
        <v>6 Unit</v>
      </c>
    </row>
    <row r="58">
      <c r="A58" s="5">
        <v>56.0</v>
      </c>
      <c r="B58" s="44">
        <v>6.0</v>
      </c>
      <c r="C58" s="45" t="s">
        <v>29</v>
      </c>
      <c r="D58" s="46" t="s">
        <v>7</v>
      </c>
      <c r="E58" s="47">
        <v>8.35020296E8</v>
      </c>
      <c r="F58" s="48" t="str">
        <f t="shared" ref="F58:F60" si="11">IF(OR(E58=0, E58=""), "Rp 0,-", "Rp "&amp;TEXT(E58,"#,###")&amp;",-")
</f>
        <v>Rp 835,020,296,-</v>
      </c>
    </row>
    <row r="59">
      <c r="A59" s="5">
        <v>57.0</v>
      </c>
      <c r="B59" s="44">
        <v>6.0</v>
      </c>
      <c r="C59" s="45" t="s">
        <v>29</v>
      </c>
      <c r="D59" s="49" t="s">
        <v>9</v>
      </c>
      <c r="E59" s="50">
        <v>8.35020296E8</v>
      </c>
      <c r="F59" s="48" t="str">
        <f t="shared" si="11"/>
        <v>Rp 835,020,296,-</v>
      </c>
    </row>
    <row r="60">
      <c r="A60" s="5">
        <v>58.0</v>
      </c>
      <c r="B60" s="44">
        <v>6.0</v>
      </c>
      <c r="C60" s="45" t="s">
        <v>29</v>
      </c>
      <c r="D60" s="49" t="s">
        <v>10</v>
      </c>
      <c r="E60" s="47">
        <v>0.0</v>
      </c>
      <c r="F60" s="48" t="str">
        <f t="shared" si="11"/>
        <v>Rp 0,-</v>
      </c>
    </row>
    <row r="61">
      <c r="A61" s="5">
        <v>59.0</v>
      </c>
      <c r="B61" s="44">
        <v>6.0</v>
      </c>
      <c r="C61" s="45" t="s">
        <v>29</v>
      </c>
      <c r="D61" s="49" t="s">
        <v>27</v>
      </c>
      <c r="E61" s="50">
        <v>1800.0</v>
      </c>
      <c r="F61" s="48" t="str">
        <f>IF(OR(E61=0, E61=""), "0 SSL", TEXT(E61,"#,###") &amp; " SSL")</f>
        <v>1,800 SSL</v>
      </c>
    </row>
    <row r="62">
      <c r="A62" s="5">
        <v>60.0</v>
      </c>
      <c r="B62" s="44">
        <v>6.0</v>
      </c>
      <c r="C62" s="45" t="s">
        <v>29</v>
      </c>
      <c r="D62" s="49" t="s">
        <v>14</v>
      </c>
      <c r="E62" s="47">
        <v>1.0</v>
      </c>
      <c r="F62" s="48" t="str">
        <f>IF(OR(E62=0, E62=""), "0 Mbps", TEXT(E62,"#,###") &amp; " Mbps")</f>
        <v>1 Mbps</v>
      </c>
    </row>
    <row r="63">
      <c r="A63" s="5">
        <v>61.0</v>
      </c>
      <c r="B63" s="44">
        <v>6.0</v>
      </c>
      <c r="C63" s="45" t="s">
        <v>29</v>
      </c>
      <c r="D63" s="49" t="s">
        <v>15</v>
      </c>
      <c r="E63" s="50">
        <v>1.0</v>
      </c>
      <c r="F63" s="48" t="str">
        <f>IF(OR(E63=0, E63=""), "0 Node", TEXT(E63,"#,###") &amp; " Node")
</f>
        <v>1 Node</v>
      </c>
    </row>
    <row r="64">
      <c r="A64" s="5">
        <v>62.0</v>
      </c>
      <c r="B64" s="44">
        <v>6.0</v>
      </c>
      <c r="C64" s="45" t="s">
        <v>29</v>
      </c>
      <c r="D64" s="49" t="s">
        <v>17</v>
      </c>
      <c r="E64" s="50">
        <v>6.0</v>
      </c>
      <c r="F64" s="48" t="str">
        <f t="shared" ref="F64:F67" si="12">IF(OR(E64=0, E64=""), "0 Unit", TEXT(E64,"#,###") &amp; " Unit")</f>
        <v>6 Unit</v>
      </c>
    </row>
    <row r="65">
      <c r="A65" s="5">
        <v>63.0</v>
      </c>
      <c r="B65" s="44">
        <v>6.0</v>
      </c>
      <c r="C65" s="45" t="s">
        <v>29</v>
      </c>
      <c r="D65" s="49" t="s">
        <v>18</v>
      </c>
      <c r="E65" s="47">
        <v>6.0</v>
      </c>
      <c r="F65" s="48" t="str">
        <f t="shared" si="12"/>
        <v>6 Unit</v>
      </c>
    </row>
    <row r="66">
      <c r="A66" s="5">
        <v>64.0</v>
      </c>
      <c r="B66" s="44">
        <v>6.0</v>
      </c>
      <c r="C66" s="45" t="s">
        <v>29</v>
      </c>
      <c r="D66" s="49" t="s">
        <v>19</v>
      </c>
      <c r="E66" s="50">
        <v>6.0</v>
      </c>
      <c r="F66" s="48" t="str">
        <f t="shared" si="12"/>
        <v>6 Unit</v>
      </c>
    </row>
    <row r="67">
      <c r="A67" s="5">
        <v>65.0</v>
      </c>
      <c r="B67" s="44">
        <v>6.0</v>
      </c>
      <c r="C67" s="45" t="s">
        <v>29</v>
      </c>
      <c r="D67" s="49" t="s">
        <v>20</v>
      </c>
      <c r="E67" s="47">
        <v>6.0</v>
      </c>
      <c r="F67" s="48" t="str">
        <f t="shared" si="12"/>
        <v>6 Unit</v>
      </c>
    </row>
    <row r="68">
      <c r="A68" s="5">
        <v>66.0</v>
      </c>
      <c r="B68" s="51">
        <v>7.0</v>
      </c>
      <c r="C68" s="52" t="s">
        <v>30</v>
      </c>
      <c r="D68" s="53" t="s">
        <v>7</v>
      </c>
      <c r="E68" s="54">
        <v>8.35020296E8</v>
      </c>
      <c r="F68" s="55" t="str">
        <f t="shared" ref="F68:F70" si="13">IF(OR(E68=0, E68=""), "Rp 0,-", "Rp "&amp;TEXT(E68,"#,###")&amp;",-")
</f>
        <v>Rp 835,020,296,-</v>
      </c>
    </row>
    <row r="69">
      <c r="A69" s="5">
        <v>67.0</v>
      </c>
      <c r="B69" s="51">
        <v>7.0</v>
      </c>
      <c r="C69" s="52" t="s">
        <v>30</v>
      </c>
      <c r="D69" s="56" t="s">
        <v>9</v>
      </c>
      <c r="E69" s="57">
        <v>8.35020296E8</v>
      </c>
      <c r="F69" s="55" t="str">
        <f t="shared" si="13"/>
        <v>Rp 835,020,296,-</v>
      </c>
    </row>
    <row r="70">
      <c r="A70" s="5">
        <v>68.0</v>
      </c>
      <c r="B70" s="51">
        <v>7.0</v>
      </c>
      <c r="C70" s="52" t="s">
        <v>30</v>
      </c>
      <c r="D70" s="56" t="s">
        <v>10</v>
      </c>
      <c r="E70" s="54">
        <v>0.0</v>
      </c>
      <c r="F70" s="55" t="str">
        <f t="shared" si="13"/>
        <v>Rp 0,-</v>
      </c>
    </row>
    <row r="71">
      <c r="A71" s="5">
        <v>69.0</v>
      </c>
      <c r="B71" s="51">
        <v>7.0</v>
      </c>
      <c r="C71" s="52" t="s">
        <v>30</v>
      </c>
      <c r="D71" s="56" t="s">
        <v>27</v>
      </c>
      <c r="E71" s="57">
        <v>1800.0</v>
      </c>
      <c r="F71" s="55" t="str">
        <f>IF(OR(E71=0, E71=""), "0 SSL", TEXT(E71,"#,###") &amp; " SSL")</f>
        <v>1,800 SSL</v>
      </c>
    </row>
    <row r="72">
      <c r="A72" s="5">
        <v>70.0</v>
      </c>
      <c r="B72" s="51">
        <v>7.0</v>
      </c>
      <c r="C72" s="52" t="s">
        <v>30</v>
      </c>
      <c r="D72" s="56" t="s">
        <v>14</v>
      </c>
      <c r="E72" s="54">
        <v>1.0</v>
      </c>
      <c r="F72" s="55" t="str">
        <f>IF(OR(E72=0, E72=""), "0 Mbps", TEXT(E72,"#,###") &amp; " Mbps")</f>
        <v>1 Mbps</v>
      </c>
    </row>
    <row r="73">
      <c r="A73" s="5">
        <v>71.0</v>
      </c>
      <c r="B73" s="51">
        <v>7.0</v>
      </c>
      <c r="C73" s="52" t="s">
        <v>30</v>
      </c>
      <c r="D73" s="56" t="s">
        <v>15</v>
      </c>
      <c r="E73" s="57">
        <v>1.0</v>
      </c>
      <c r="F73" s="55" t="str">
        <f>IF(OR(E73=0, E73=""), "0 Node", TEXT(E73,"#,###") &amp; " Node")
</f>
        <v>1 Node</v>
      </c>
    </row>
    <row r="74">
      <c r="A74" s="5">
        <v>72.0</v>
      </c>
      <c r="B74" s="51">
        <v>7.0</v>
      </c>
      <c r="C74" s="52" t="s">
        <v>30</v>
      </c>
      <c r="D74" s="56" t="s">
        <v>17</v>
      </c>
      <c r="E74" s="57">
        <v>6.0</v>
      </c>
      <c r="F74" s="55" t="str">
        <f t="shared" ref="F74:F77" si="14">IF(OR(E74=0, E74=""), "0 Unit", TEXT(E74,"#,###") &amp; " Unit")</f>
        <v>6 Unit</v>
      </c>
    </row>
    <row r="75">
      <c r="A75" s="5">
        <v>73.0</v>
      </c>
      <c r="B75" s="51">
        <v>7.0</v>
      </c>
      <c r="C75" s="52" t="s">
        <v>30</v>
      </c>
      <c r="D75" s="56" t="s">
        <v>18</v>
      </c>
      <c r="E75" s="54">
        <v>6.0</v>
      </c>
      <c r="F75" s="55" t="str">
        <f t="shared" si="14"/>
        <v>6 Unit</v>
      </c>
    </row>
    <row r="76">
      <c r="A76" s="5">
        <v>74.0</v>
      </c>
      <c r="B76" s="51">
        <v>7.0</v>
      </c>
      <c r="C76" s="52" t="s">
        <v>30</v>
      </c>
      <c r="D76" s="56" t="s">
        <v>19</v>
      </c>
      <c r="E76" s="57">
        <v>6.0</v>
      </c>
      <c r="F76" s="55" t="str">
        <f t="shared" si="14"/>
        <v>6 Unit</v>
      </c>
    </row>
    <row r="77">
      <c r="A77" s="5">
        <v>75.0</v>
      </c>
      <c r="B77" s="51">
        <v>7.0</v>
      </c>
      <c r="C77" s="52" t="s">
        <v>30</v>
      </c>
      <c r="D77" s="56" t="s">
        <v>20</v>
      </c>
      <c r="E77" s="54">
        <v>6.0</v>
      </c>
      <c r="F77" s="55" t="str">
        <f t="shared" si="14"/>
        <v>6 Unit</v>
      </c>
    </row>
    <row r="78">
      <c r="A78" s="5">
        <v>76.0</v>
      </c>
      <c r="B78" s="58">
        <v>8.0</v>
      </c>
      <c r="C78" s="59" t="s">
        <v>31</v>
      </c>
      <c r="D78" s="60" t="s">
        <v>7</v>
      </c>
      <c r="E78" s="61">
        <v>7.432836214E9</v>
      </c>
      <c r="F78" s="62" t="str">
        <f t="shared" ref="F78:F80" si="15">IF(OR(E78=0, E78=""), "Rp 0,-", "Rp "&amp;TEXT(E78,"#,###")&amp;",-")
</f>
        <v>Rp 7,432,836,214,-</v>
      </c>
    </row>
    <row r="79">
      <c r="A79" s="5">
        <v>77.0</v>
      </c>
      <c r="B79" s="58">
        <v>8.0</v>
      </c>
      <c r="C79" s="59" t="s">
        <v>31</v>
      </c>
      <c r="D79" s="63" t="s">
        <v>9</v>
      </c>
      <c r="E79" s="64">
        <v>2.54660063E8</v>
      </c>
      <c r="F79" s="62" t="str">
        <f t="shared" si="15"/>
        <v>Rp 254,660,063,-</v>
      </c>
    </row>
    <row r="80">
      <c r="A80" s="5">
        <v>78.0</v>
      </c>
      <c r="B80" s="58">
        <v>8.0</v>
      </c>
      <c r="C80" s="59" t="s">
        <v>31</v>
      </c>
      <c r="D80" s="63" t="s">
        <v>10</v>
      </c>
      <c r="E80" s="64">
        <v>0.0</v>
      </c>
      <c r="F80" s="62" t="str">
        <f t="shared" si="15"/>
        <v>Rp 0,-</v>
      </c>
    </row>
    <row r="81">
      <c r="A81" s="5">
        <v>79.0</v>
      </c>
      <c r="B81" s="58">
        <v>8.0</v>
      </c>
      <c r="C81" s="59" t="s">
        <v>31</v>
      </c>
      <c r="D81" s="63" t="s">
        <v>14</v>
      </c>
      <c r="E81" s="65">
        <v>561.0</v>
      </c>
      <c r="F81" s="66" t="str">
        <f>IF(OR(E81=0, E81=""), "0 Mbps", TEXT(E81,"#,###") &amp; " Mbps")</f>
        <v>561 Mbps</v>
      </c>
    </row>
    <row r="82">
      <c r="A82" s="5">
        <v>80.0</v>
      </c>
      <c r="B82" s="58">
        <v>8.0</v>
      </c>
      <c r="C82" s="59" t="s">
        <v>31</v>
      </c>
      <c r="D82" s="63" t="s">
        <v>12</v>
      </c>
      <c r="E82" s="65">
        <v>12.0</v>
      </c>
      <c r="F82" s="66" t="str">
        <f>IF(OR(E82=0, E82=""), "0 AP", TEXT(E82,"#,###") &amp; " AP")</f>
        <v>12 AP</v>
      </c>
    </row>
    <row r="83">
      <c r="A83" s="5">
        <v>81.0</v>
      </c>
      <c r="B83" s="58">
        <v>8.0</v>
      </c>
      <c r="C83" s="59" t="s">
        <v>31</v>
      </c>
      <c r="D83" s="63" t="s">
        <v>11</v>
      </c>
      <c r="E83" s="65">
        <v>462.0</v>
      </c>
      <c r="F83" s="66" t="str">
        <f>IF(OR(E83=0, E83=""), "0 SSL", TEXT(E83,"#,###") &amp; " SSL")</f>
        <v>462 SSL</v>
      </c>
    </row>
    <row r="84">
      <c r="A84" s="5">
        <v>82.0</v>
      </c>
      <c r="B84" s="58">
        <v>8.0</v>
      </c>
      <c r="C84" s="59" t="s">
        <v>31</v>
      </c>
      <c r="D84" s="63" t="s">
        <v>15</v>
      </c>
      <c r="E84" s="65">
        <v>4.0</v>
      </c>
      <c r="F84" s="66" t="str">
        <f>IF(OR(E84=0, E84=""), "0 Node", TEXT(E84,"#,###") &amp; " Node")
</f>
        <v>4 Node</v>
      </c>
    </row>
    <row r="85">
      <c r="A85" s="5">
        <v>83.0</v>
      </c>
      <c r="B85" s="58">
        <v>8.0</v>
      </c>
      <c r="C85" s="59" t="s">
        <v>31</v>
      </c>
      <c r="D85" s="67" t="s">
        <v>21</v>
      </c>
      <c r="E85" s="65">
        <v>6512589.0</v>
      </c>
      <c r="F85" s="62" t="str">
        <f t="shared" ref="F85:F88" si="16">IF(OR(E85=0, E85=""), "Rp 0,-", "Rp "&amp;TEXT(E85,"#,###")&amp;",-")
</f>
        <v>Rp 6,512,589,-</v>
      </c>
    </row>
    <row r="86">
      <c r="A86" s="5">
        <v>84.0</v>
      </c>
      <c r="B86" s="58">
        <v>8.0</v>
      </c>
      <c r="C86" s="59" t="s">
        <v>31</v>
      </c>
      <c r="D86" s="67" t="s">
        <v>22</v>
      </c>
      <c r="E86" s="65">
        <v>2.695144E7</v>
      </c>
      <c r="F86" s="62" t="str">
        <f t="shared" si="16"/>
        <v>Rp 26,951,440,-</v>
      </c>
    </row>
    <row r="87">
      <c r="A87" s="5">
        <v>85.0</v>
      </c>
      <c r="B87" s="58">
        <v>8.0</v>
      </c>
      <c r="C87" s="59" t="s">
        <v>31</v>
      </c>
      <c r="D87" s="67" t="s">
        <v>23</v>
      </c>
      <c r="E87" s="65">
        <v>925493.0</v>
      </c>
      <c r="F87" s="62" t="str">
        <f t="shared" si="16"/>
        <v>Rp 925,493,-</v>
      </c>
    </row>
    <row r="88">
      <c r="A88" s="5">
        <v>86.0</v>
      </c>
      <c r="B88" s="58">
        <v>8.0</v>
      </c>
      <c r="C88" s="59" t="s">
        <v>31</v>
      </c>
      <c r="D88" s="67" t="s">
        <v>24</v>
      </c>
      <c r="E88" s="65">
        <v>9005920.0</v>
      </c>
      <c r="F88" s="62" t="str">
        <f t="shared" si="16"/>
        <v>Rp 9,005,920,-</v>
      </c>
    </row>
    <row r="89">
      <c r="A89" s="5">
        <v>87.0</v>
      </c>
      <c r="B89" s="58">
        <v>8.0</v>
      </c>
      <c r="C89" s="59" t="s">
        <v>31</v>
      </c>
      <c r="D89" s="67" t="s">
        <v>32</v>
      </c>
      <c r="E89" s="65">
        <v>118.0</v>
      </c>
      <c r="F89" s="66" t="str">
        <f>IF(OR(E89=0, E89=""), "0 SSL", TEXT(E89,"#,###") &amp; " SSL")</f>
        <v>118 SSL</v>
      </c>
    </row>
    <row r="90">
      <c r="A90" s="5">
        <v>88.0</v>
      </c>
      <c r="B90" s="58">
        <v>8.0</v>
      </c>
      <c r="C90" s="59" t="s">
        <v>31</v>
      </c>
      <c r="D90" s="67" t="s">
        <v>33</v>
      </c>
      <c r="E90" s="65">
        <v>2.0</v>
      </c>
      <c r="F90" s="66" t="str">
        <f>IF(OR(E90=0, E90=""), "0 AP", TEXT(E90,"#,###") &amp; " AP")</f>
        <v>2 AP</v>
      </c>
    </row>
    <row r="91">
      <c r="A91" s="5">
        <v>89.0</v>
      </c>
      <c r="B91" s="58">
        <v>8.0</v>
      </c>
      <c r="C91" s="59" t="s">
        <v>31</v>
      </c>
      <c r="D91" s="67" t="s">
        <v>34</v>
      </c>
      <c r="E91" s="65">
        <v>48.0</v>
      </c>
      <c r="F91" s="66" t="str">
        <f>IF(OR(E91=0, E91=""), "0 SSL", TEXT(E91,"#,###") &amp; " SSL")</f>
        <v>48 SSL</v>
      </c>
    </row>
    <row r="92">
      <c r="A92" s="5">
        <v>90.0</v>
      </c>
      <c r="B92" s="58">
        <v>8.0</v>
      </c>
      <c r="C92" s="59" t="s">
        <v>31</v>
      </c>
      <c r="D92" s="67" t="s">
        <v>35</v>
      </c>
      <c r="E92" s="65">
        <v>2.0</v>
      </c>
      <c r="F92" s="66" t="str">
        <f>IF(OR(E92=0, E92=""), "0 AP", TEXT(E92,"#,###") &amp; " AP")</f>
        <v>2 AP</v>
      </c>
    </row>
    <row r="93">
      <c r="A93" s="5">
        <v>91.0</v>
      </c>
      <c r="B93" s="58">
        <v>8.0</v>
      </c>
      <c r="C93" s="59" t="s">
        <v>31</v>
      </c>
      <c r="D93" s="67" t="s">
        <v>36</v>
      </c>
      <c r="E93" s="65">
        <v>198.0</v>
      </c>
      <c r="F93" s="66" t="str">
        <f>IF(OR(E93=0, E93=""), "0 Mbps", TEXT(E93,"#,###") &amp; " Mbps")</f>
        <v>198 Mbps</v>
      </c>
    </row>
    <row r="94">
      <c r="A94" s="5">
        <v>92.0</v>
      </c>
      <c r="B94" s="68">
        <v>9.0</v>
      </c>
      <c r="C94" s="69" t="s">
        <v>37</v>
      </c>
      <c r="D94" s="70" t="s">
        <v>7</v>
      </c>
      <c r="E94" s="71">
        <v>1.8134072145E10</v>
      </c>
      <c r="F94" s="72" t="str">
        <f t="shared" ref="F94:F96" si="17">IF(OR(E94=0, E94=""), "Rp 0,-", "Rp "&amp;TEXT(E94,"#,###")&amp;",-")
</f>
        <v>Rp 18,134,072,145,-</v>
      </c>
    </row>
    <row r="95">
      <c r="A95" s="5">
        <v>93.0</v>
      </c>
      <c r="B95" s="68">
        <v>9.0</v>
      </c>
      <c r="C95" s="69" t="s">
        <v>37</v>
      </c>
      <c r="D95" s="73" t="s">
        <v>9</v>
      </c>
      <c r="E95" s="74">
        <v>2.54660063E8</v>
      </c>
      <c r="F95" s="72" t="str">
        <f t="shared" si="17"/>
        <v>Rp 254,660,063,-</v>
      </c>
    </row>
    <row r="96">
      <c r="A96" s="5">
        <v>94.0</v>
      </c>
      <c r="B96" s="68">
        <v>9.0</v>
      </c>
      <c r="C96" s="69" t="s">
        <v>37</v>
      </c>
      <c r="D96" s="73" t="s">
        <v>10</v>
      </c>
      <c r="E96" s="74">
        <v>0.0</v>
      </c>
      <c r="F96" s="72" t="str">
        <f t="shared" si="17"/>
        <v>Rp 0,-</v>
      </c>
    </row>
    <row r="97">
      <c r="A97" s="5">
        <v>95.0</v>
      </c>
      <c r="B97" s="68">
        <v>9.0</v>
      </c>
      <c r="C97" s="69" t="s">
        <v>37</v>
      </c>
      <c r="D97" s="73" t="s">
        <v>14</v>
      </c>
      <c r="E97" s="75">
        <v>1554.0</v>
      </c>
      <c r="F97" s="76" t="str">
        <f>IF(OR(E97=0, E97=""), "0 Mbps", TEXT(E97,"#,###") &amp; " Mbps")</f>
        <v>1,554 Mbps</v>
      </c>
    </row>
    <row r="98">
      <c r="A98" s="5">
        <v>96.0</v>
      </c>
      <c r="B98" s="68">
        <v>9.0</v>
      </c>
      <c r="C98" s="69" t="s">
        <v>37</v>
      </c>
      <c r="D98" s="73" t="s">
        <v>12</v>
      </c>
      <c r="E98" s="75">
        <v>14.0</v>
      </c>
      <c r="F98" s="76" t="str">
        <f>IF(OR(E98=0, E98=""), "0 AP", TEXT(E98,"#,###") &amp; " AP")</f>
        <v>14 AP</v>
      </c>
    </row>
    <row r="99">
      <c r="A99" s="5">
        <v>97.0</v>
      </c>
      <c r="B99" s="68">
        <v>9.0</v>
      </c>
      <c r="C99" s="69" t="s">
        <v>37</v>
      </c>
      <c r="D99" s="73" t="s">
        <v>11</v>
      </c>
      <c r="E99" s="75">
        <v>493.0</v>
      </c>
      <c r="F99" s="76" t="str">
        <f>IF(OR(E99=0, E99=""), "0 SSL", TEXT(E99,"#,###") &amp; " SSL")</f>
        <v>493 SSL</v>
      </c>
    </row>
    <row r="100">
      <c r="A100" s="5">
        <v>98.0</v>
      </c>
      <c r="B100" s="68">
        <v>9.0</v>
      </c>
      <c r="C100" s="69" t="s">
        <v>37</v>
      </c>
      <c r="D100" s="73" t="s">
        <v>15</v>
      </c>
      <c r="E100" s="75">
        <v>4.0</v>
      </c>
      <c r="F100" s="76" t="str">
        <f>IF(OR(E100=0, E100=""), "0 Node", TEXT(E100,"#,###") &amp; " Node")
</f>
        <v>4 Node</v>
      </c>
    </row>
    <row r="101">
      <c r="A101" s="5">
        <v>99.0</v>
      </c>
      <c r="B101" s="68">
        <v>9.0</v>
      </c>
      <c r="C101" s="69" t="s">
        <v>37</v>
      </c>
      <c r="D101" s="77" t="s">
        <v>21</v>
      </c>
      <c r="E101" s="75">
        <v>1.242698E7</v>
      </c>
      <c r="F101" s="72" t="str">
        <f t="shared" ref="F101:F104" si="18">IF(OR(E101=0, E101=""), "Rp 0,-", "Rp "&amp;TEXT(E101,"#,###")&amp;",-")
</f>
        <v>Rp 12,426,980,-</v>
      </c>
    </row>
    <row r="102">
      <c r="A102" s="5">
        <v>100.0</v>
      </c>
      <c r="B102" s="68">
        <v>9.0</v>
      </c>
      <c r="C102" s="69" t="s">
        <v>37</v>
      </c>
      <c r="D102" s="77" t="s">
        <v>22</v>
      </c>
      <c r="E102" s="75">
        <v>5.1427311E7</v>
      </c>
      <c r="F102" s="72" t="str">
        <f t="shared" si="18"/>
        <v>Rp 51,427,311,-</v>
      </c>
    </row>
    <row r="103">
      <c r="A103" s="5">
        <v>101.0</v>
      </c>
      <c r="B103" s="68">
        <v>9.0</v>
      </c>
      <c r="C103" s="69" t="s">
        <v>37</v>
      </c>
      <c r="D103" s="77" t="s">
        <v>23</v>
      </c>
      <c r="E103" s="75">
        <v>1765978.0</v>
      </c>
      <c r="F103" s="72" t="str">
        <f t="shared" si="18"/>
        <v>Rp 1,765,978,-</v>
      </c>
    </row>
    <row r="104">
      <c r="A104" s="5">
        <v>102.0</v>
      </c>
      <c r="B104" s="68">
        <v>9.0</v>
      </c>
      <c r="C104" s="69" t="s">
        <v>37</v>
      </c>
      <c r="D104" s="77" t="s">
        <v>24</v>
      </c>
      <c r="E104" s="75">
        <v>3.844787E7</v>
      </c>
      <c r="F104" s="72" t="str">
        <f t="shared" si="18"/>
        <v>Rp 38,447,870,-</v>
      </c>
    </row>
    <row r="105">
      <c r="A105" s="5">
        <v>103.0</v>
      </c>
      <c r="B105" s="68">
        <v>9.0</v>
      </c>
      <c r="C105" s="69" t="s">
        <v>37</v>
      </c>
      <c r="D105" s="77" t="s">
        <v>32</v>
      </c>
      <c r="E105" s="75">
        <v>125.0</v>
      </c>
      <c r="F105" s="76" t="str">
        <f>IF(OR(E105=0, E105=""), "0 SSL", TEXT(E105,"#,###") &amp; " SSL")</f>
        <v>125 SSL</v>
      </c>
    </row>
    <row r="106">
      <c r="A106" s="5">
        <v>104.0</v>
      </c>
      <c r="B106" s="68">
        <v>9.0</v>
      </c>
      <c r="C106" s="69" t="s">
        <v>37</v>
      </c>
      <c r="D106" s="77" t="s">
        <v>33</v>
      </c>
      <c r="E106" s="75">
        <v>3.0</v>
      </c>
      <c r="F106" s="76" t="str">
        <f>IF(OR(E106=0, E106=""), "0 AP", TEXT(E106,"#,###") &amp; " AP")</f>
        <v>3 AP</v>
      </c>
    </row>
    <row r="107">
      <c r="A107" s="5">
        <v>105.0</v>
      </c>
      <c r="B107" s="68">
        <v>9.0</v>
      </c>
      <c r="C107" s="69" t="s">
        <v>37</v>
      </c>
      <c r="D107" s="77" t="s">
        <v>34</v>
      </c>
      <c r="E107" s="75">
        <v>50.0</v>
      </c>
      <c r="F107" s="76" t="str">
        <f>IF(OR(E107=0, E107=""), "0 SSL", TEXT(E107,"#,###") &amp; " SSL")</f>
        <v>50 SSL</v>
      </c>
    </row>
    <row r="108">
      <c r="A108" s="5">
        <v>106.0</v>
      </c>
      <c r="B108" s="68">
        <v>9.0</v>
      </c>
      <c r="C108" s="69" t="s">
        <v>37</v>
      </c>
      <c r="D108" s="77" t="s">
        <v>35</v>
      </c>
      <c r="E108" s="75">
        <v>3.0</v>
      </c>
      <c r="F108" s="76" t="str">
        <f>IF(OR(E108=0, E108=""), "0 AP", TEXT(E108,"#,###") &amp; " AP")</f>
        <v>3 AP</v>
      </c>
    </row>
    <row r="109">
      <c r="A109" s="5">
        <v>107.0</v>
      </c>
      <c r="B109" s="68">
        <v>9.0</v>
      </c>
      <c r="C109" s="69" t="s">
        <v>37</v>
      </c>
      <c r="D109" s="77" t="s">
        <v>36</v>
      </c>
      <c r="E109" s="75">
        <v>546.0</v>
      </c>
      <c r="F109" s="76" t="str">
        <f>IF(OR(E109=0, E109=""), "0 Mbps", TEXT(E109,"#,###") &amp; " Mbps")</f>
        <v>546 Mbps</v>
      </c>
    </row>
    <row r="110">
      <c r="A110" s="5">
        <v>108.0</v>
      </c>
      <c r="B110" s="78">
        <v>10.0</v>
      </c>
      <c r="C110" s="79" t="s">
        <v>38</v>
      </c>
      <c r="D110" s="80" t="s">
        <v>7</v>
      </c>
      <c r="E110" s="81">
        <v>1.6726516433E10</v>
      </c>
      <c r="F110" s="82" t="str">
        <f t="shared" ref="F110:F112" si="19">IF(OR(E110=0, E110=""), "Rp 0,-", "Rp "&amp;TEXT(E110,"#,###")&amp;",-")
</f>
        <v>Rp 16,726,516,433,-</v>
      </c>
    </row>
    <row r="111">
      <c r="A111" s="5">
        <v>109.0</v>
      </c>
      <c r="B111" s="78">
        <v>10.0</v>
      </c>
      <c r="C111" s="79" t="s">
        <v>38</v>
      </c>
      <c r="D111" s="83" t="s">
        <v>9</v>
      </c>
      <c r="E111" s="84">
        <v>2.54660063E8</v>
      </c>
      <c r="F111" s="82" t="str">
        <f t="shared" si="19"/>
        <v>Rp 254,660,063,-</v>
      </c>
    </row>
    <row r="112">
      <c r="A112" s="5">
        <v>110.0</v>
      </c>
      <c r="B112" s="78">
        <v>10.0</v>
      </c>
      <c r="C112" s="79" t="s">
        <v>38</v>
      </c>
      <c r="D112" s="83" t="s">
        <v>10</v>
      </c>
      <c r="E112" s="84">
        <v>0.0</v>
      </c>
      <c r="F112" s="82" t="str">
        <f t="shared" si="19"/>
        <v>Rp 0,-</v>
      </c>
    </row>
    <row r="113">
      <c r="A113" s="5">
        <v>111.0</v>
      </c>
      <c r="B113" s="78">
        <v>10.0</v>
      </c>
      <c r="C113" s="79" t="s">
        <v>38</v>
      </c>
      <c r="D113" s="83" t="s">
        <v>14</v>
      </c>
      <c r="E113" s="85">
        <v>481.0</v>
      </c>
      <c r="F113" s="86" t="str">
        <f>IF(OR(E113=0, E113=""), "0 Mbps", TEXT(E113,"#,###") &amp; " Mbps")</f>
        <v>481 Mbps</v>
      </c>
    </row>
    <row r="114">
      <c r="A114" s="5">
        <v>112.0</v>
      </c>
      <c r="B114" s="78">
        <v>10.0</v>
      </c>
      <c r="C114" s="79" t="s">
        <v>38</v>
      </c>
      <c r="D114" s="83" t="s">
        <v>12</v>
      </c>
      <c r="E114" s="85">
        <v>27.0</v>
      </c>
      <c r="F114" s="86" t="str">
        <f>IF(OR(E114=0, E114=""), "0 AP", TEXT(E114,"#,###") &amp; " AP")</f>
        <v>27 AP</v>
      </c>
    </row>
    <row r="115">
      <c r="A115" s="5">
        <v>113.0</v>
      </c>
      <c r="B115" s="78">
        <v>10.0</v>
      </c>
      <c r="C115" s="79" t="s">
        <v>38</v>
      </c>
      <c r="D115" s="83" t="s">
        <v>11</v>
      </c>
      <c r="E115" s="85">
        <v>725.0</v>
      </c>
      <c r="F115" s="86" t="str">
        <f>IF(OR(E115=0, E115=""), "0 SSL", TEXT(E115,"#,###") &amp; " SSL")</f>
        <v>725 SSL</v>
      </c>
    </row>
    <row r="116">
      <c r="A116" s="5">
        <v>114.0</v>
      </c>
      <c r="B116" s="78">
        <v>10.0</v>
      </c>
      <c r="C116" s="79" t="s">
        <v>38</v>
      </c>
      <c r="D116" s="83" t="s">
        <v>15</v>
      </c>
      <c r="E116" s="85">
        <v>4.0</v>
      </c>
      <c r="F116" s="86" t="str">
        <f>IF(OR(E116=0, E116=""), "0 Node", TEXT(E116,"#,###") &amp; " Node")
</f>
        <v>4 Node</v>
      </c>
    </row>
    <row r="117">
      <c r="A117" s="5">
        <v>115.0</v>
      </c>
      <c r="B117" s="78">
        <v>10.0</v>
      </c>
      <c r="C117" s="79" t="s">
        <v>38</v>
      </c>
      <c r="D117" s="83" t="s">
        <v>21</v>
      </c>
      <c r="E117" s="85">
        <v>1.6262856E7</v>
      </c>
      <c r="F117" s="82" t="str">
        <f t="shared" ref="F117:F120" si="20">IF(OR(E117=0, E117=""), "Rp 0,-", "Rp "&amp;TEXT(E117,"#,###")&amp;",-")
</f>
        <v>Rp 16,262,856,-</v>
      </c>
    </row>
    <row r="118">
      <c r="A118" s="5">
        <v>116.0</v>
      </c>
      <c r="B118" s="78">
        <v>10.0</v>
      </c>
      <c r="C118" s="79" t="s">
        <v>38</v>
      </c>
      <c r="D118" s="83" t="s">
        <v>22</v>
      </c>
      <c r="E118" s="85">
        <v>6.7301549E7</v>
      </c>
      <c r="F118" s="82" t="str">
        <f t="shared" si="20"/>
        <v>Rp 67,301,549,-</v>
      </c>
    </row>
    <row r="119">
      <c r="A119" s="5">
        <v>117.0</v>
      </c>
      <c r="B119" s="78">
        <v>10.0</v>
      </c>
      <c r="C119" s="79" t="s">
        <v>38</v>
      </c>
      <c r="D119" s="83" t="s">
        <v>23</v>
      </c>
      <c r="E119" s="85">
        <v>2311087.0</v>
      </c>
      <c r="F119" s="82" t="str">
        <f t="shared" si="20"/>
        <v>Rp 2,311,087,-</v>
      </c>
    </row>
    <row r="120">
      <c r="A120" s="5">
        <v>118.0</v>
      </c>
      <c r="B120" s="78">
        <v>10.0</v>
      </c>
      <c r="C120" s="79" t="s">
        <v>38</v>
      </c>
      <c r="D120" s="83" t="s">
        <v>24</v>
      </c>
      <c r="E120" s="85">
        <v>5.03157E7</v>
      </c>
      <c r="F120" s="82" t="str">
        <f t="shared" si="20"/>
        <v>Rp 50,315,700,-</v>
      </c>
    </row>
    <row r="121">
      <c r="A121" s="5">
        <v>119.0</v>
      </c>
      <c r="B121" s="78">
        <v>10.0</v>
      </c>
      <c r="C121" s="79" t="s">
        <v>38</v>
      </c>
      <c r="D121" s="83" t="s">
        <v>32</v>
      </c>
      <c r="E121" s="85">
        <v>183.0</v>
      </c>
      <c r="F121" s="86" t="str">
        <f>IF(OR(E121=0, E121=""), "0 SSL", TEXT(E121,"#,###") &amp; " SSL")</f>
        <v>183 SSL</v>
      </c>
    </row>
    <row r="122">
      <c r="A122" s="5">
        <v>120.0</v>
      </c>
      <c r="B122" s="78">
        <v>10.0</v>
      </c>
      <c r="C122" s="79" t="s">
        <v>38</v>
      </c>
      <c r="D122" s="83" t="s">
        <v>33</v>
      </c>
      <c r="E122" s="85">
        <v>11.0</v>
      </c>
      <c r="F122" s="86" t="str">
        <f>IF(OR(E122=0, E122=""), "0 AP", TEXT(E122,"#,###") &amp; " AP")</f>
        <v>11 AP</v>
      </c>
    </row>
    <row r="123">
      <c r="A123" s="5">
        <v>121.0</v>
      </c>
      <c r="B123" s="78">
        <v>10.0</v>
      </c>
      <c r="C123" s="79" t="s">
        <v>38</v>
      </c>
      <c r="D123" s="83" t="s">
        <v>34</v>
      </c>
      <c r="E123" s="85">
        <v>72.0</v>
      </c>
      <c r="F123" s="86" t="str">
        <f>IF(OR(E123=0, E123=""), "0 SSL", TEXT(E123,"#,###") &amp; " SSL")</f>
        <v>72 SSL</v>
      </c>
    </row>
    <row r="124">
      <c r="A124" s="5">
        <v>122.0</v>
      </c>
      <c r="B124" s="78">
        <v>10.0</v>
      </c>
      <c r="C124" s="79" t="s">
        <v>38</v>
      </c>
      <c r="D124" s="83" t="s">
        <v>35</v>
      </c>
      <c r="E124" s="85">
        <v>11.0</v>
      </c>
      <c r="F124" s="86" t="str">
        <f>IF(OR(E124=0, E124=""), "0 AP", TEXT(E124,"#,###") &amp; " AP")</f>
        <v>11 AP</v>
      </c>
    </row>
    <row r="125">
      <c r="A125" s="5">
        <v>123.0</v>
      </c>
      <c r="B125" s="78">
        <v>10.0</v>
      </c>
      <c r="C125" s="79" t="s">
        <v>38</v>
      </c>
      <c r="D125" s="83" t="s">
        <v>36</v>
      </c>
      <c r="E125" s="85">
        <v>167.0</v>
      </c>
      <c r="F125" s="86" t="str">
        <f>IF(OR(E125=0, E125=""), "0 Mbps", TEXT(E125,"#,###") &amp; " Mbps")</f>
        <v>167 Mbps</v>
      </c>
    </row>
    <row r="126">
      <c r="A126" s="5">
        <v>124.0</v>
      </c>
      <c r="B126" s="87">
        <v>11.0</v>
      </c>
      <c r="C126" s="88" t="s">
        <v>39</v>
      </c>
      <c r="D126" s="89" t="s">
        <v>7</v>
      </c>
      <c r="E126" s="90">
        <v>5.314648305E9</v>
      </c>
      <c r="F126" s="91" t="str">
        <f t="shared" ref="F126:F128" si="21">IF(OR(E126=0, E126=""), "Rp 0,-", "Rp "&amp;TEXT(E126,"#,###")&amp;",-")
</f>
        <v>Rp 5,314,648,305,-</v>
      </c>
    </row>
    <row r="127">
      <c r="A127" s="5">
        <v>125.0</v>
      </c>
      <c r="B127" s="87">
        <v>11.0</v>
      </c>
      <c r="C127" s="88" t="s">
        <v>39</v>
      </c>
      <c r="D127" s="92" t="s">
        <v>9</v>
      </c>
      <c r="E127" s="93">
        <v>1.10829255E8</v>
      </c>
      <c r="F127" s="91" t="str">
        <f t="shared" si="21"/>
        <v>Rp 110,829,255,-</v>
      </c>
    </row>
    <row r="128">
      <c r="A128" s="5">
        <v>126.0</v>
      </c>
      <c r="B128" s="87">
        <v>11.0</v>
      </c>
      <c r="C128" s="88" t="s">
        <v>39</v>
      </c>
      <c r="D128" s="92" t="s">
        <v>10</v>
      </c>
      <c r="E128" s="93">
        <v>0.0</v>
      </c>
      <c r="F128" s="91" t="str">
        <f t="shared" si="21"/>
        <v>Rp 0,-</v>
      </c>
    </row>
    <row r="129">
      <c r="A129" s="5">
        <v>127.0</v>
      </c>
      <c r="B129" s="87">
        <v>11.0</v>
      </c>
      <c r="C129" s="88" t="s">
        <v>39</v>
      </c>
      <c r="D129" s="92" t="s">
        <v>14</v>
      </c>
      <c r="E129" s="94">
        <v>120.0</v>
      </c>
      <c r="F129" s="91" t="str">
        <f>IF(OR(E129=0, E129=""), "0 Mbps", TEXT(E129,"#,###") &amp; " Mbps")</f>
        <v>120 Mbps</v>
      </c>
    </row>
    <row r="130">
      <c r="A130" s="5">
        <v>128.0</v>
      </c>
      <c r="B130" s="87">
        <v>11.0</v>
      </c>
      <c r="C130" s="88" t="s">
        <v>39</v>
      </c>
      <c r="D130" s="92" t="s">
        <v>12</v>
      </c>
      <c r="E130" s="94">
        <v>12.0</v>
      </c>
      <c r="F130" s="91" t="str">
        <f>IF(OR(E130=0, E130=""), "0 AP", TEXT(E130,"#,###") &amp; " AP")</f>
        <v>12 AP</v>
      </c>
    </row>
    <row r="131">
      <c r="A131" s="5">
        <v>129.0</v>
      </c>
      <c r="B131" s="87">
        <v>11.0</v>
      </c>
      <c r="C131" s="88" t="s">
        <v>39</v>
      </c>
      <c r="D131" s="92" t="s">
        <v>11</v>
      </c>
      <c r="E131" s="94">
        <v>376.0</v>
      </c>
      <c r="F131" s="91" t="str">
        <f>IF(OR(E131=0, E131=""), "0 SSL", TEXT(E131,"#,###") &amp; " SSL")</f>
        <v>376 SSL</v>
      </c>
    </row>
    <row r="132">
      <c r="A132" s="5">
        <v>130.0</v>
      </c>
      <c r="B132" s="87">
        <v>11.0</v>
      </c>
      <c r="C132" s="88" t="s">
        <v>39</v>
      </c>
      <c r="D132" s="92" t="s">
        <v>15</v>
      </c>
      <c r="E132" s="94">
        <v>4.0</v>
      </c>
      <c r="F132" s="91" t="str">
        <f>IF(OR(E132=0, E132=""), "0 Node", TEXT(E132,"#,###") &amp; " Node")
</f>
        <v>4 Node</v>
      </c>
    </row>
    <row r="133">
      <c r="A133" s="5">
        <v>131.0</v>
      </c>
      <c r="B133" s="87">
        <v>11.0</v>
      </c>
      <c r="C133" s="88" t="s">
        <v>39</v>
      </c>
      <c r="D133" s="92" t="s">
        <v>21</v>
      </c>
      <c r="E133" s="94">
        <v>5124409.0</v>
      </c>
      <c r="F133" s="91" t="str">
        <f t="shared" ref="F133:F136" si="22">IF(OR(E133=0, E133=""), "Rp 0,-", "Rp "&amp;TEXT(E133,"#,###")&amp;",-")
</f>
        <v>Rp 5,124,409,-</v>
      </c>
    </row>
    <row r="134">
      <c r="A134" s="5">
        <v>132.0</v>
      </c>
      <c r="B134" s="87">
        <v>11.0</v>
      </c>
      <c r="C134" s="88" t="s">
        <v>39</v>
      </c>
      <c r="D134" s="92" t="s">
        <v>22</v>
      </c>
      <c r="E134" s="94">
        <v>2.1206646E7</v>
      </c>
      <c r="F134" s="91" t="str">
        <f t="shared" si="22"/>
        <v>Rp 21,206,646,-</v>
      </c>
    </row>
    <row r="135">
      <c r="A135" s="5">
        <v>133.0</v>
      </c>
      <c r="B135" s="87">
        <v>11.0</v>
      </c>
      <c r="C135" s="88" t="s">
        <v>39</v>
      </c>
      <c r="D135" s="92" t="s">
        <v>23</v>
      </c>
      <c r="E135" s="94">
        <v>728222.0</v>
      </c>
      <c r="F135" s="91" t="str">
        <f t="shared" si="22"/>
        <v>Rp 728,222,-</v>
      </c>
    </row>
    <row r="136">
      <c r="A136" s="5">
        <v>134.0</v>
      </c>
      <c r="B136" s="87">
        <v>11.0</v>
      </c>
      <c r="C136" s="88" t="s">
        <v>39</v>
      </c>
      <c r="D136" s="92" t="s">
        <v>24</v>
      </c>
      <c r="E136" s="94">
        <v>1.5854423E7</v>
      </c>
      <c r="F136" s="91" t="str">
        <f t="shared" si="22"/>
        <v>Rp 15,854,423,-</v>
      </c>
    </row>
    <row r="137">
      <c r="A137" s="5">
        <v>135.0</v>
      </c>
      <c r="B137" s="87">
        <v>11.0</v>
      </c>
      <c r="C137" s="88" t="s">
        <v>39</v>
      </c>
      <c r="D137" s="92" t="s">
        <v>32</v>
      </c>
      <c r="E137" s="94">
        <v>96.0</v>
      </c>
      <c r="F137" s="91" t="str">
        <f>IF(OR(E137=0, E137=""), "0 SSL", TEXT(E137,"#,###") &amp; " SSL")</f>
        <v>96 SSL</v>
      </c>
    </row>
    <row r="138">
      <c r="A138" s="5">
        <v>136.0</v>
      </c>
      <c r="B138" s="87">
        <v>11.0</v>
      </c>
      <c r="C138" s="88" t="s">
        <v>39</v>
      </c>
      <c r="D138" s="92" t="s">
        <v>33</v>
      </c>
      <c r="E138" s="94">
        <v>2.0</v>
      </c>
      <c r="F138" s="91" t="str">
        <f>IF(OR(E138=0, E138=""), "0 AP", TEXT(E138,"#,###") &amp; " AP")</f>
        <v>2 AP</v>
      </c>
    </row>
    <row r="139">
      <c r="A139" s="5">
        <v>137.0</v>
      </c>
      <c r="B139" s="87">
        <v>11.0</v>
      </c>
      <c r="C139" s="88" t="s">
        <v>39</v>
      </c>
      <c r="D139" s="92" t="s">
        <v>34</v>
      </c>
      <c r="E139" s="94">
        <v>38.0</v>
      </c>
      <c r="F139" s="91" t="str">
        <f>IF(OR(E139=0, E139=""), "0 SSL", TEXT(E139,"#,###") &amp; " SSL")</f>
        <v>38 SSL</v>
      </c>
    </row>
    <row r="140">
      <c r="A140" s="5">
        <v>138.0</v>
      </c>
      <c r="B140" s="87">
        <v>11.0</v>
      </c>
      <c r="C140" s="88" t="s">
        <v>39</v>
      </c>
      <c r="D140" s="92" t="s">
        <v>35</v>
      </c>
      <c r="E140" s="94">
        <v>2.0</v>
      </c>
      <c r="F140" s="91" t="str">
        <f>IF(OR(E140=0, E140=""), "0 AP", TEXT(E140,"#,###") &amp; " AP")</f>
        <v>2 AP</v>
      </c>
    </row>
    <row r="141">
      <c r="A141" s="5">
        <v>139.0</v>
      </c>
      <c r="B141" s="87">
        <v>11.0</v>
      </c>
      <c r="C141" s="88" t="s">
        <v>39</v>
      </c>
      <c r="D141" s="92" t="s">
        <v>36</v>
      </c>
      <c r="E141" s="94">
        <v>44.0</v>
      </c>
      <c r="F141" s="91" t="str">
        <f>IF(OR(E141=0, E141=""), "0 Mbps", TEXT(E141,"#,###") &amp; " Mbps")</f>
        <v>44 Mbps</v>
      </c>
    </row>
    <row r="142">
      <c r="A142" s="5">
        <v>140.0</v>
      </c>
      <c r="B142" s="95">
        <v>12.0</v>
      </c>
      <c r="C142" s="96" t="s">
        <v>40</v>
      </c>
      <c r="D142" s="97" t="s">
        <v>7</v>
      </c>
      <c r="E142" s="98">
        <v>8.523238327E9</v>
      </c>
      <c r="F142" s="99" t="str">
        <f t="shared" ref="F142:F144" si="23">IF(OR(E142=0, E142=""), "Rp 0,-", "Rp "&amp;TEXT(E142,"#,###")&amp;",-")
</f>
        <v>Rp 8,523,238,327,-</v>
      </c>
    </row>
    <row r="143">
      <c r="A143" s="5">
        <v>141.0</v>
      </c>
      <c r="B143" s="95">
        <v>12.0</v>
      </c>
      <c r="C143" s="96" t="s">
        <v>40</v>
      </c>
      <c r="D143" s="100" t="s">
        <v>9</v>
      </c>
      <c r="E143" s="101">
        <v>1.01864025E8</v>
      </c>
      <c r="F143" s="99" t="str">
        <f t="shared" si="23"/>
        <v>Rp 101,864,025,-</v>
      </c>
    </row>
    <row r="144">
      <c r="A144" s="5">
        <v>142.0</v>
      </c>
      <c r="B144" s="95">
        <v>12.0</v>
      </c>
      <c r="C144" s="96" t="s">
        <v>40</v>
      </c>
      <c r="D144" s="100" t="s">
        <v>10</v>
      </c>
      <c r="E144" s="101">
        <v>0.0</v>
      </c>
      <c r="F144" s="99" t="str">
        <f t="shared" si="23"/>
        <v>Rp 0,-</v>
      </c>
    </row>
    <row r="145">
      <c r="A145" s="5">
        <v>143.0</v>
      </c>
      <c r="B145" s="95">
        <v>12.0</v>
      </c>
      <c r="C145" s="96" t="s">
        <v>40</v>
      </c>
      <c r="D145" s="100" t="s">
        <v>14</v>
      </c>
      <c r="E145" s="102">
        <v>293.0</v>
      </c>
      <c r="F145" s="99" t="str">
        <f>IF(OR(E145=0, E145=""), "0 Mbps", TEXT(E145,"#,###") &amp; " Mbps")</f>
        <v>293 Mbps</v>
      </c>
    </row>
    <row r="146">
      <c r="A146" s="5">
        <v>144.0</v>
      </c>
      <c r="B146" s="95">
        <v>12.0</v>
      </c>
      <c r="C146" s="96" t="s">
        <v>40</v>
      </c>
      <c r="D146" s="100" t="s">
        <v>12</v>
      </c>
      <c r="E146" s="102">
        <v>17.0</v>
      </c>
      <c r="F146" s="99" t="str">
        <f>IF(OR(E146=0, E146=""), "0 AP", TEXT(E146,"#,###") &amp; " AP")</f>
        <v>17 AP</v>
      </c>
    </row>
    <row r="147">
      <c r="A147" s="5">
        <v>145.0</v>
      </c>
      <c r="B147" s="95">
        <v>12.0</v>
      </c>
      <c r="C147" s="96" t="s">
        <v>40</v>
      </c>
      <c r="D147" s="100" t="s">
        <v>11</v>
      </c>
      <c r="E147" s="102">
        <v>580.0</v>
      </c>
      <c r="F147" s="99" t="str">
        <f>IF(OR(E147=0, E147=""), "0 SSL", TEXT(E147,"#,###") &amp; " SSL")</f>
        <v>580 SSL</v>
      </c>
    </row>
    <row r="148">
      <c r="A148" s="5">
        <v>146.0</v>
      </c>
      <c r="B148" s="95">
        <v>12.0</v>
      </c>
      <c r="C148" s="96" t="s">
        <v>40</v>
      </c>
      <c r="D148" s="100" t="s">
        <v>15</v>
      </c>
      <c r="E148" s="102">
        <v>4.0</v>
      </c>
      <c r="F148" s="99" t="str">
        <f>IF(OR(E148=0, E148=""), "0 Node", TEXT(E148,"#,###") &amp; " Node")
</f>
        <v>4 Node</v>
      </c>
    </row>
    <row r="149">
      <c r="A149" s="5">
        <v>147.0</v>
      </c>
      <c r="B149" s="95">
        <v>12.0</v>
      </c>
      <c r="C149" s="96" t="s">
        <v>40</v>
      </c>
      <c r="D149" s="100" t="s">
        <v>21</v>
      </c>
      <c r="E149" s="102">
        <v>6161834.0</v>
      </c>
      <c r="F149" s="99" t="str">
        <f t="shared" ref="F149:F152" si="24">IF(OR(E149=0, E149=""), "Rp 0,-", "Rp "&amp;TEXT(E149,"#,###")&amp;",-")
</f>
        <v>Rp 6,161,834,-</v>
      </c>
    </row>
    <row r="150">
      <c r="A150" s="5">
        <v>148.0</v>
      </c>
      <c r="B150" s="95">
        <v>12.0</v>
      </c>
      <c r="C150" s="96" t="s">
        <v>40</v>
      </c>
      <c r="D150" s="100" t="s">
        <v>22</v>
      </c>
      <c r="E150" s="102">
        <v>2.5499881E7</v>
      </c>
      <c r="F150" s="99" t="str">
        <f t="shared" si="24"/>
        <v>Rp 25,499,881,-</v>
      </c>
    </row>
    <row r="151">
      <c r="A151" s="5">
        <v>149.0</v>
      </c>
      <c r="B151" s="95">
        <v>12.0</v>
      </c>
      <c r="C151" s="96" t="s">
        <v>40</v>
      </c>
      <c r="D151" s="100" t="s">
        <v>23</v>
      </c>
      <c r="E151" s="102">
        <v>875648.0</v>
      </c>
      <c r="F151" s="99" t="str">
        <f t="shared" si="24"/>
        <v>Rp 875,648,-</v>
      </c>
    </row>
    <row r="152">
      <c r="A152" s="5">
        <v>150.0</v>
      </c>
      <c r="B152" s="95">
        <v>12.0</v>
      </c>
      <c r="C152" s="96" t="s">
        <v>40</v>
      </c>
      <c r="D152" s="100" t="s">
        <v>24</v>
      </c>
      <c r="E152" s="102">
        <v>8520876.0</v>
      </c>
      <c r="F152" s="99" t="str">
        <f t="shared" si="24"/>
        <v>Rp 8,520,876,-</v>
      </c>
    </row>
    <row r="153">
      <c r="A153" s="5">
        <v>151.0</v>
      </c>
      <c r="B153" s="95">
        <v>12.0</v>
      </c>
      <c r="C153" s="96" t="s">
        <v>40</v>
      </c>
      <c r="D153" s="100" t="s">
        <v>32</v>
      </c>
      <c r="E153" s="102">
        <v>145.0</v>
      </c>
      <c r="F153" s="99" t="str">
        <f>IF(OR(E153=0, E153=""), "0 SSL", TEXT(E153,"#,###") &amp; " SSL")</f>
        <v>145 SSL</v>
      </c>
    </row>
    <row r="154">
      <c r="A154" s="5">
        <v>152.0</v>
      </c>
      <c r="B154" s="95">
        <v>12.0</v>
      </c>
      <c r="C154" s="96" t="s">
        <v>40</v>
      </c>
      <c r="D154" s="100" t="s">
        <v>33</v>
      </c>
      <c r="E154" s="102">
        <v>6.0</v>
      </c>
      <c r="F154" s="99" t="str">
        <f>IF(OR(E154=0, E154=""), "0 AP", TEXT(E154,"#,###") &amp; " AP")</f>
        <v>6 AP</v>
      </c>
    </row>
    <row r="155">
      <c r="A155" s="5">
        <v>153.0</v>
      </c>
      <c r="B155" s="95">
        <v>12.0</v>
      </c>
      <c r="C155" s="96" t="s">
        <v>40</v>
      </c>
      <c r="D155" s="100" t="s">
        <v>34</v>
      </c>
      <c r="E155" s="102">
        <v>58.0</v>
      </c>
      <c r="F155" s="99" t="str">
        <f>IF(OR(E155=0, E155=""), "0 SSL", TEXT(E155,"#,###") &amp; " SSL")</f>
        <v>58 SSL</v>
      </c>
    </row>
    <row r="156">
      <c r="A156" s="5">
        <v>154.0</v>
      </c>
      <c r="B156" s="95">
        <v>12.0</v>
      </c>
      <c r="C156" s="96" t="s">
        <v>40</v>
      </c>
      <c r="D156" s="100" t="s">
        <v>35</v>
      </c>
      <c r="E156" s="102">
        <v>6.0</v>
      </c>
      <c r="F156" s="99" t="str">
        <f>IF(OR(E156=0, E156=""), "0 AP", TEXT(E156,"#,###") &amp; " AP")</f>
        <v>6 AP</v>
      </c>
    </row>
    <row r="157">
      <c r="A157" s="5">
        <v>155.0</v>
      </c>
      <c r="B157" s="95">
        <v>12.0</v>
      </c>
      <c r="C157" s="96" t="s">
        <v>40</v>
      </c>
      <c r="D157" s="100" t="s">
        <v>36</v>
      </c>
      <c r="E157" s="102">
        <v>102.0</v>
      </c>
      <c r="F157" s="99" t="str">
        <f>IF(OR(E157=0, E157=""), "0 Mbps", TEXT(E157,"#,###") &amp; " Mbps")</f>
        <v>102 Mbps</v>
      </c>
    </row>
    <row r="158">
      <c r="A158" s="5">
        <v>156.0</v>
      </c>
      <c r="B158" s="103">
        <v>13.0</v>
      </c>
      <c r="C158" s="104" t="s">
        <v>41</v>
      </c>
      <c r="D158" s="105" t="s">
        <v>7</v>
      </c>
      <c r="E158" s="106">
        <v>4.056319553E9</v>
      </c>
      <c r="F158" s="107" t="str">
        <f t="shared" ref="F158:F160" si="25">IF(OR(E158=0, E158=""), "Rp 0,-", "Rp "&amp;TEXT(E158,"#,###")&amp;",-")
</f>
        <v>Rp 4,056,319,553,-</v>
      </c>
    </row>
    <row r="159">
      <c r="A159" s="5">
        <v>157.0</v>
      </c>
      <c r="B159" s="103">
        <v>13.0</v>
      </c>
      <c r="C159" s="104" t="s">
        <v>41</v>
      </c>
      <c r="D159" s="108" t="s">
        <v>9</v>
      </c>
      <c r="E159" s="109">
        <v>1.10829255E8</v>
      </c>
      <c r="F159" s="107" t="str">
        <f t="shared" si="25"/>
        <v>Rp 110,829,255,-</v>
      </c>
    </row>
    <row r="160">
      <c r="A160" s="5">
        <v>158.0</v>
      </c>
      <c r="B160" s="103">
        <v>13.0</v>
      </c>
      <c r="C160" s="104" t="s">
        <v>41</v>
      </c>
      <c r="D160" s="108" t="s">
        <v>10</v>
      </c>
      <c r="E160" s="109">
        <v>0.0</v>
      </c>
      <c r="F160" s="107" t="str">
        <f t="shared" si="25"/>
        <v>Rp 0,-</v>
      </c>
    </row>
    <row r="161">
      <c r="A161" s="5">
        <v>159.0</v>
      </c>
      <c r="B161" s="103">
        <v>13.0</v>
      </c>
      <c r="C161" s="104" t="s">
        <v>41</v>
      </c>
      <c r="D161" s="108" t="s">
        <v>14</v>
      </c>
      <c r="E161" s="110">
        <v>138.0</v>
      </c>
      <c r="F161" s="107" t="str">
        <f>IF(OR(E161=0, E161=""), "0 Mbps", TEXT(E161,"#,###") &amp; " Mbps")</f>
        <v>138 Mbps</v>
      </c>
    </row>
    <row r="162">
      <c r="A162" s="5">
        <v>160.0</v>
      </c>
      <c r="B162" s="103">
        <v>13.0</v>
      </c>
      <c r="C162" s="104" t="s">
        <v>41</v>
      </c>
      <c r="D162" s="108" t="s">
        <v>12</v>
      </c>
      <c r="E162" s="110">
        <v>12.0</v>
      </c>
      <c r="F162" s="107" t="str">
        <f>IF(OR(E162=0, E162=""), "0 AP", TEXT(E162,"#,###") &amp; " AP")</f>
        <v>12 AP</v>
      </c>
    </row>
    <row r="163">
      <c r="A163" s="5">
        <v>161.0</v>
      </c>
      <c r="B163" s="103">
        <v>13.0</v>
      </c>
      <c r="C163" s="104" t="s">
        <v>41</v>
      </c>
      <c r="D163" s="108" t="s">
        <v>11</v>
      </c>
      <c r="E163" s="110">
        <v>80.0</v>
      </c>
      <c r="F163" s="107" t="str">
        <f>IF(OR(E163=0, E163=""), "0 SSL", TEXT(E163,"#,###") &amp; " SSL")</f>
        <v>80 SSL</v>
      </c>
    </row>
    <row r="164">
      <c r="A164" s="5">
        <v>162.0</v>
      </c>
      <c r="B164" s="103">
        <v>13.0</v>
      </c>
      <c r="C164" s="104" t="s">
        <v>41</v>
      </c>
      <c r="D164" s="108" t="s">
        <v>15</v>
      </c>
      <c r="E164" s="110">
        <v>4.0</v>
      </c>
      <c r="F164" s="107" t="str">
        <f>IF(OR(E164=0, E164=""), "0 Node", TEXT(E164,"#,###") &amp; " Node")
</f>
        <v>4 Node</v>
      </c>
    </row>
    <row r="165">
      <c r="A165" s="5">
        <v>163.0</v>
      </c>
      <c r="B165" s="103">
        <v>13.0</v>
      </c>
      <c r="C165" s="104" t="s">
        <v>41</v>
      </c>
      <c r="D165" s="108" t="s">
        <v>21</v>
      </c>
      <c r="E165" s="110">
        <v>3025546.0</v>
      </c>
      <c r="F165" s="107" t="str">
        <f t="shared" ref="F165:F168" si="26">IF(OR(E165=0, E165=""), "Rp 0,-", "Rp "&amp;TEXT(E165,"#,###")&amp;",-")
</f>
        <v>Rp 3,025,546,-</v>
      </c>
    </row>
    <row r="166">
      <c r="A166" s="5">
        <v>164.0</v>
      </c>
      <c r="B166" s="103">
        <v>13.0</v>
      </c>
      <c r="C166" s="104" t="s">
        <v>41</v>
      </c>
      <c r="D166" s="108" t="s">
        <v>22</v>
      </c>
      <c r="E166" s="110">
        <v>1.2520793E7</v>
      </c>
      <c r="F166" s="107" t="str">
        <f t="shared" si="26"/>
        <v>Rp 12,520,793,-</v>
      </c>
    </row>
    <row r="167">
      <c r="A167" s="5">
        <v>165.0</v>
      </c>
      <c r="B167" s="103">
        <v>13.0</v>
      </c>
      <c r="C167" s="104" t="s">
        <v>41</v>
      </c>
      <c r="D167" s="108" t="s">
        <v>23</v>
      </c>
      <c r="E167" s="110">
        <v>429955.0</v>
      </c>
      <c r="F167" s="107" t="str">
        <f t="shared" si="26"/>
        <v>Rp 429,955,-</v>
      </c>
    </row>
    <row r="168">
      <c r="A168" s="5">
        <v>166.0</v>
      </c>
      <c r="B168" s="103">
        <v>13.0</v>
      </c>
      <c r="C168" s="104" t="s">
        <v>41</v>
      </c>
      <c r="D168" s="108" t="s">
        <v>24</v>
      </c>
      <c r="E168" s="110">
        <v>9360743.0</v>
      </c>
      <c r="F168" s="107" t="str">
        <f t="shared" si="26"/>
        <v>Rp 9,360,743,-</v>
      </c>
    </row>
    <row r="169">
      <c r="A169" s="5">
        <v>167.0</v>
      </c>
      <c r="B169" s="103">
        <v>13.0</v>
      </c>
      <c r="C169" s="104" t="s">
        <v>41</v>
      </c>
      <c r="D169" s="108" t="s">
        <v>32</v>
      </c>
      <c r="E169" s="110">
        <v>71.0</v>
      </c>
      <c r="F169" s="107" t="str">
        <f>IF(OR(E169=0, E169=""), "0 SSL", TEXT(E169,"#,###") &amp; " SSL")</f>
        <v>71 SSL</v>
      </c>
    </row>
    <row r="170">
      <c r="A170" s="5">
        <v>168.0</v>
      </c>
      <c r="B170" s="103">
        <v>13.0</v>
      </c>
      <c r="C170" s="104" t="s">
        <v>41</v>
      </c>
      <c r="D170" s="108" t="s">
        <v>33</v>
      </c>
      <c r="E170" s="110">
        <v>2.0</v>
      </c>
      <c r="F170" s="107" t="str">
        <f>IF(OR(E170=0, E170=""), "0 AP", TEXT(E170,"#,###") &amp; " AP")</f>
        <v>2 AP</v>
      </c>
    </row>
    <row r="171">
      <c r="A171" s="5">
        <v>169.0</v>
      </c>
      <c r="B171" s="103">
        <v>13.0</v>
      </c>
      <c r="C171" s="104" t="s">
        <v>41</v>
      </c>
      <c r="D171" s="108" t="s">
        <v>34</v>
      </c>
      <c r="E171" s="110">
        <v>26.0</v>
      </c>
      <c r="F171" s="107" t="str">
        <f>IF(OR(E171=0, E171=""), "0 SSL", TEXT(E171,"#,###") &amp; " SSL")</f>
        <v>26 SSL</v>
      </c>
    </row>
    <row r="172">
      <c r="A172" s="5">
        <v>170.0</v>
      </c>
      <c r="B172" s="103">
        <v>13.0</v>
      </c>
      <c r="C172" s="104" t="s">
        <v>41</v>
      </c>
      <c r="D172" s="108" t="s">
        <v>35</v>
      </c>
      <c r="E172" s="110">
        <v>2.0</v>
      </c>
      <c r="F172" s="107" t="str">
        <f>IF(OR(E172=0, E172=""), "0 AP", TEXT(E172,"#,###") &amp; " AP")</f>
        <v>2 AP</v>
      </c>
    </row>
    <row r="173">
      <c r="A173" s="5">
        <v>171.0</v>
      </c>
      <c r="B173" s="103">
        <v>13.0</v>
      </c>
      <c r="C173" s="104" t="s">
        <v>41</v>
      </c>
      <c r="D173" s="108" t="s">
        <v>36</v>
      </c>
      <c r="E173" s="110">
        <v>50.0</v>
      </c>
      <c r="F173" s="107" t="str">
        <f>IF(OR(E173=0, E173=""), "0 Mbps", TEXT(E173,"#,###") &amp; " Mbps")</f>
        <v>50 Mbps</v>
      </c>
    </row>
    <row r="174">
      <c r="A174" s="5">
        <v>172.0</v>
      </c>
      <c r="B174" s="111">
        <v>14.0</v>
      </c>
      <c r="C174" s="112" t="s">
        <v>42</v>
      </c>
      <c r="D174" s="113" t="s">
        <v>7</v>
      </c>
      <c r="E174" s="114">
        <v>3.365380373E9</v>
      </c>
      <c r="F174" s="115" t="str">
        <f t="shared" ref="F174:F176" si="27">IF(OR(E174=0, E174=""), "Rp 0,-", "Rp "&amp;TEXT(E174,"#,###")&amp;",-")
</f>
        <v>Rp 3,365,380,373,-</v>
      </c>
    </row>
    <row r="175">
      <c r="A175" s="5">
        <v>173.0</v>
      </c>
      <c r="B175" s="111">
        <v>14.0</v>
      </c>
      <c r="C175" s="112" t="s">
        <v>42</v>
      </c>
      <c r="D175" s="116" t="s">
        <v>9</v>
      </c>
      <c r="E175" s="117">
        <v>1.48551704E8</v>
      </c>
      <c r="F175" s="115" t="str">
        <f t="shared" si="27"/>
        <v>Rp 148,551,704,-</v>
      </c>
    </row>
    <row r="176">
      <c r="A176" s="5">
        <v>174.0</v>
      </c>
      <c r="B176" s="111">
        <v>14.0</v>
      </c>
      <c r="C176" s="112" t="s">
        <v>42</v>
      </c>
      <c r="D176" s="116" t="s">
        <v>10</v>
      </c>
      <c r="E176" s="117">
        <v>0.0</v>
      </c>
      <c r="F176" s="115" t="str">
        <f t="shared" si="27"/>
        <v>Rp 0,-</v>
      </c>
    </row>
    <row r="177">
      <c r="A177" s="5">
        <v>175.0</v>
      </c>
      <c r="B177" s="111">
        <v>14.0</v>
      </c>
      <c r="C177" s="112" t="s">
        <v>42</v>
      </c>
      <c r="D177" s="116" t="s">
        <v>14</v>
      </c>
      <c r="E177" s="118">
        <v>97.0</v>
      </c>
      <c r="F177" s="115" t="str">
        <f>IF(OR(E177=0, E177=""), "0 Mbps", TEXT(E177,"#,###") &amp; " Mbps")</f>
        <v>97 Mbps</v>
      </c>
    </row>
    <row r="178">
      <c r="A178" s="5">
        <v>176.0</v>
      </c>
      <c r="B178" s="111">
        <v>14.0</v>
      </c>
      <c r="C178" s="112" t="s">
        <v>42</v>
      </c>
      <c r="D178" s="116" t="s">
        <v>12</v>
      </c>
      <c r="E178" s="118">
        <v>12.0</v>
      </c>
      <c r="F178" s="115" t="str">
        <f>IF(OR(E178=0, E178=""), "0 AP", TEXT(E178,"#,###") &amp; " AP")</f>
        <v>12 AP</v>
      </c>
    </row>
    <row r="179">
      <c r="A179" s="5">
        <v>177.0</v>
      </c>
      <c r="B179" s="111">
        <v>14.0</v>
      </c>
      <c r="C179" s="112" t="s">
        <v>42</v>
      </c>
      <c r="D179" s="116" t="s">
        <v>11</v>
      </c>
      <c r="E179" s="118">
        <v>176.0</v>
      </c>
      <c r="F179" s="115" t="str">
        <f>IF(OR(E179=0, E179=""), "0 SSL", TEXT(E179,"#,###") &amp; " SSL")</f>
        <v>176 SSL</v>
      </c>
    </row>
    <row r="180">
      <c r="A180" s="5">
        <v>178.0</v>
      </c>
      <c r="B180" s="111">
        <v>14.0</v>
      </c>
      <c r="C180" s="112" t="s">
        <v>42</v>
      </c>
      <c r="D180" s="116" t="s">
        <v>15</v>
      </c>
      <c r="E180" s="118">
        <v>4.0</v>
      </c>
      <c r="F180" s="115" t="str">
        <f>IF(OR(E180=0, E180=""), "0 Node", TEXT(E180,"#,###") &amp; " Node")
</f>
        <v>4 Node</v>
      </c>
    </row>
    <row r="181">
      <c r="A181" s="5">
        <v>179.0</v>
      </c>
      <c r="B181" s="111">
        <v>14.0</v>
      </c>
      <c r="C181" s="112" t="s">
        <v>42</v>
      </c>
      <c r="D181" s="116" t="s">
        <v>21</v>
      </c>
      <c r="E181" s="118">
        <v>3416706.0</v>
      </c>
      <c r="F181" s="115" t="str">
        <f t="shared" ref="F181:F184" si="28">IF(OR(E181=0, E181=""), "Rp 0,-", "Rp "&amp;TEXT(E181,"#,###")&amp;",-")
</f>
        <v>Rp 3,416,706,-</v>
      </c>
    </row>
    <row r="182">
      <c r="A182" s="5">
        <v>180.0</v>
      </c>
      <c r="B182" s="111">
        <v>14.0</v>
      </c>
      <c r="C182" s="112" t="s">
        <v>42</v>
      </c>
      <c r="D182" s="116" t="s">
        <v>22</v>
      </c>
      <c r="E182" s="118">
        <v>1.4139559E7</v>
      </c>
      <c r="F182" s="115" t="str">
        <f t="shared" si="28"/>
        <v>Rp 14,139,559,-</v>
      </c>
    </row>
    <row r="183">
      <c r="A183" s="5">
        <v>181.0</v>
      </c>
      <c r="B183" s="111">
        <v>14.0</v>
      </c>
      <c r="C183" s="112" t="s">
        <v>42</v>
      </c>
      <c r="D183" s="116" t="s">
        <v>23</v>
      </c>
      <c r="E183" s="118">
        <v>485543.0</v>
      </c>
      <c r="F183" s="115" t="str">
        <f t="shared" si="28"/>
        <v>Rp 485,543,-</v>
      </c>
    </row>
    <row r="184">
      <c r="A184" s="5">
        <v>182.0</v>
      </c>
      <c r="B184" s="111">
        <v>14.0</v>
      </c>
      <c r="C184" s="112" t="s">
        <v>42</v>
      </c>
      <c r="D184" s="116" t="s">
        <v>24</v>
      </c>
      <c r="E184" s="118">
        <v>4724784.0</v>
      </c>
      <c r="F184" s="115" t="str">
        <f t="shared" si="28"/>
        <v>Rp 4,724,784,-</v>
      </c>
    </row>
    <row r="185">
      <c r="A185" s="5">
        <v>183.0</v>
      </c>
      <c r="B185" s="111">
        <v>14.0</v>
      </c>
      <c r="C185" s="112" t="s">
        <v>42</v>
      </c>
      <c r="D185" s="116" t="s">
        <v>32</v>
      </c>
      <c r="E185" s="118">
        <v>46.0</v>
      </c>
      <c r="F185" s="115" t="str">
        <f>IF(OR(E185=0, E185=""), "0 SSL", TEXT(E185,"#,###") &amp; " SSL")</f>
        <v>46 SSL</v>
      </c>
    </row>
    <row r="186">
      <c r="A186" s="5">
        <v>184.0</v>
      </c>
      <c r="B186" s="111">
        <v>14.0</v>
      </c>
      <c r="C186" s="112" t="s">
        <v>42</v>
      </c>
      <c r="D186" s="116" t="s">
        <v>33</v>
      </c>
      <c r="E186" s="118">
        <v>2.0</v>
      </c>
      <c r="F186" s="115" t="str">
        <f>IF(OR(E186=0, E186=""), "0 AP", TEXT(E186,"#,###") &amp; " AP")</f>
        <v>2 AP</v>
      </c>
    </row>
    <row r="187">
      <c r="A187" s="5">
        <v>185.0</v>
      </c>
      <c r="B187" s="111">
        <v>14.0</v>
      </c>
      <c r="C187" s="112" t="s">
        <v>42</v>
      </c>
      <c r="D187" s="116" t="s">
        <v>34</v>
      </c>
      <c r="E187" s="118">
        <v>20.0</v>
      </c>
      <c r="F187" s="115" t="str">
        <f>IF(OR(E187=0, E187=""), "0 SSL", TEXT(E187,"#,###") &amp; " SSL")</f>
        <v>20 SSL</v>
      </c>
    </row>
    <row r="188">
      <c r="A188" s="5">
        <v>186.0</v>
      </c>
      <c r="B188" s="111">
        <v>14.0</v>
      </c>
      <c r="C188" s="112" t="s">
        <v>42</v>
      </c>
      <c r="D188" s="116" t="s">
        <v>35</v>
      </c>
      <c r="E188" s="118">
        <v>2.0</v>
      </c>
      <c r="F188" s="115" t="str">
        <f>IF(OR(E188=0, E188=""), "0 AP", TEXT(E188,"#,###") &amp; " AP")</f>
        <v>2 AP</v>
      </c>
    </row>
    <row r="189">
      <c r="A189" s="119">
        <v>187.0</v>
      </c>
      <c r="B189" s="111">
        <v>14.0</v>
      </c>
      <c r="C189" s="112" t="s">
        <v>42</v>
      </c>
      <c r="D189" s="116" t="s">
        <v>36</v>
      </c>
      <c r="E189" s="118">
        <v>34.0</v>
      </c>
      <c r="F189" s="115" t="str">
        <f>IF(OR(E189=0, E189=""), "0 Mbps", TEXT(E189,"#,###") &amp; " Mbps")</f>
        <v>34 Mbps</v>
      </c>
    </row>
    <row r="190">
      <c r="E190" s="120"/>
    </row>
    <row r="191">
      <c r="E191" s="120"/>
    </row>
    <row r="192">
      <c r="E192" s="120"/>
    </row>
    <row r="193">
      <c r="E193" s="120"/>
    </row>
    <row r="194">
      <c r="E194" s="120"/>
    </row>
    <row r="195">
      <c r="E195" s="120"/>
    </row>
    <row r="196">
      <c r="E196" s="120"/>
    </row>
    <row r="197">
      <c r="E197" s="120"/>
    </row>
    <row r="198">
      <c r="E198" s="120"/>
    </row>
    <row r="199">
      <c r="E199" s="120"/>
    </row>
    <row r="200">
      <c r="E200" s="120"/>
    </row>
    <row r="201">
      <c r="E201" s="120"/>
    </row>
    <row r="202">
      <c r="E202" s="120"/>
    </row>
    <row r="203">
      <c r="E203" s="120"/>
    </row>
    <row r="204">
      <c r="E204" s="120"/>
    </row>
    <row r="205">
      <c r="E205" s="120"/>
    </row>
    <row r="206">
      <c r="E206" s="120"/>
    </row>
    <row r="207">
      <c r="E207" s="120"/>
    </row>
    <row r="208">
      <c r="E208" s="120"/>
    </row>
    <row r="209">
      <c r="E209" s="120"/>
    </row>
    <row r="210">
      <c r="E210" s="120"/>
    </row>
    <row r="211">
      <c r="E211" s="120"/>
    </row>
    <row r="212">
      <c r="E212" s="120"/>
    </row>
    <row r="213">
      <c r="E213" s="120"/>
    </row>
    <row r="214">
      <c r="E214" s="120"/>
    </row>
    <row r="215">
      <c r="E215" s="120"/>
    </row>
    <row r="216">
      <c r="E216" s="120"/>
    </row>
    <row r="217">
      <c r="E217" s="120"/>
    </row>
    <row r="218">
      <c r="E218" s="120"/>
    </row>
    <row r="219">
      <c r="E219" s="120"/>
    </row>
    <row r="220">
      <c r="E220" s="120"/>
    </row>
    <row r="221">
      <c r="E221" s="120"/>
    </row>
    <row r="222">
      <c r="E222" s="120"/>
    </row>
    <row r="223">
      <c r="E223" s="120"/>
    </row>
    <row r="224">
      <c r="E224" s="120"/>
    </row>
    <row r="225">
      <c r="E225" s="120"/>
    </row>
    <row r="226">
      <c r="E226" s="120"/>
    </row>
    <row r="227">
      <c r="E227" s="120"/>
    </row>
    <row r="228">
      <c r="E228" s="120"/>
    </row>
    <row r="229">
      <c r="E229" s="120"/>
    </row>
    <row r="230">
      <c r="E230" s="120"/>
    </row>
    <row r="231">
      <c r="E231" s="120"/>
    </row>
    <row r="232">
      <c r="E232" s="120"/>
    </row>
    <row r="233">
      <c r="E233" s="120"/>
    </row>
    <row r="234">
      <c r="E234" s="120"/>
    </row>
    <row r="235">
      <c r="E235" s="120"/>
    </row>
    <row r="236">
      <c r="E236" s="120"/>
    </row>
    <row r="237">
      <c r="E237" s="120"/>
    </row>
    <row r="238">
      <c r="E238" s="120"/>
    </row>
    <row r="239">
      <c r="E239" s="120"/>
    </row>
    <row r="240">
      <c r="E240" s="120"/>
    </row>
    <row r="241">
      <c r="E241" s="120"/>
    </row>
    <row r="242">
      <c r="E242" s="120"/>
    </row>
    <row r="243">
      <c r="E243" s="120"/>
    </row>
    <row r="244">
      <c r="E244" s="120"/>
    </row>
    <row r="245">
      <c r="E245" s="120"/>
    </row>
    <row r="246">
      <c r="E246" s="120"/>
    </row>
    <row r="247">
      <c r="E247" s="120"/>
    </row>
    <row r="248">
      <c r="E248" s="120"/>
    </row>
    <row r="249">
      <c r="E249" s="120"/>
    </row>
    <row r="250">
      <c r="E250" s="120"/>
    </row>
    <row r="251">
      <c r="E251" s="120"/>
    </row>
    <row r="252">
      <c r="E252" s="120"/>
    </row>
    <row r="253">
      <c r="E253" s="120"/>
    </row>
    <row r="254">
      <c r="E254" s="120"/>
    </row>
    <row r="255">
      <c r="E255" s="120"/>
    </row>
    <row r="256">
      <c r="E256" s="120"/>
    </row>
    <row r="257">
      <c r="E257" s="120"/>
    </row>
    <row r="258">
      <c r="E258" s="120"/>
    </row>
    <row r="259">
      <c r="E259" s="120"/>
    </row>
    <row r="260">
      <c r="E260" s="120"/>
    </row>
    <row r="261">
      <c r="E261" s="120"/>
    </row>
    <row r="262">
      <c r="E262" s="120"/>
    </row>
    <row r="263">
      <c r="E263" s="120"/>
    </row>
    <row r="264">
      <c r="E264" s="120"/>
    </row>
    <row r="265">
      <c r="E265" s="120"/>
    </row>
    <row r="266">
      <c r="E266" s="120"/>
    </row>
    <row r="267">
      <c r="E267" s="120"/>
    </row>
    <row r="268">
      <c r="E268" s="120"/>
    </row>
    <row r="269">
      <c r="E269" s="120"/>
    </row>
    <row r="270">
      <c r="E270" s="120"/>
    </row>
    <row r="271">
      <c r="E271" s="120"/>
    </row>
    <row r="272">
      <c r="E272" s="120"/>
    </row>
    <row r="273">
      <c r="E273" s="120"/>
    </row>
    <row r="274">
      <c r="E274" s="120"/>
    </row>
    <row r="275">
      <c r="E275" s="120"/>
    </row>
    <row r="276">
      <c r="E276" s="120"/>
    </row>
    <row r="277">
      <c r="E277" s="120"/>
    </row>
    <row r="278">
      <c r="E278" s="120"/>
    </row>
    <row r="279">
      <c r="E279" s="120"/>
    </row>
    <row r="280">
      <c r="E280" s="120"/>
    </row>
    <row r="281">
      <c r="E281" s="120"/>
    </row>
    <row r="282">
      <c r="E282" s="120"/>
    </row>
    <row r="283">
      <c r="E283" s="120"/>
    </row>
    <row r="284">
      <c r="E284" s="120"/>
    </row>
    <row r="285">
      <c r="E285" s="120"/>
    </row>
    <row r="286">
      <c r="E286" s="120"/>
    </row>
    <row r="287">
      <c r="E287" s="120"/>
    </row>
    <row r="288">
      <c r="E288" s="120"/>
    </row>
    <row r="289">
      <c r="E289" s="120"/>
    </row>
    <row r="290">
      <c r="E290" s="120"/>
    </row>
    <row r="291">
      <c r="E291" s="120"/>
    </row>
    <row r="292">
      <c r="E292" s="120"/>
    </row>
    <row r="293">
      <c r="E293" s="120"/>
    </row>
    <row r="294">
      <c r="E294" s="120"/>
    </row>
    <row r="295">
      <c r="E295" s="120"/>
    </row>
    <row r="296">
      <c r="E296" s="120"/>
    </row>
    <row r="297">
      <c r="E297" s="120"/>
    </row>
    <row r="298">
      <c r="E298" s="120"/>
    </row>
    <row r="299">
      <c r="E299" s="120"/>
    </row>
    <row r="300">
      <c r="E300" s="120"/>
    </row>
    <row r="301">
      <c r="E301" s="120"/>
    </row>
    <row r="302">
      <c r="E302" s="120"/>
    </row>
    <row r="303">
      <c r="E303" s="120"/>
    </row>
    <row r="304">
      <c r="E304" s="120"/>
    </row>
    <row r="305">
      <c r="E305" s="120"/>
    </row>
    <row r="306">
      <c r="E306" s="120"/>
    </row>
    <row r="307">
      <c r="E307" s="120"/>
    </row>
    <row r="308">
      <c r="E308" s="120"/>
    </row>
    <row r="309">
      <c r="E309" s="120"/>
    </row>
    <row r="310">
      <c r="E310" s="120"/>
    </row>
    <row r="311">
      <c r="E311" s="120"/>
    </row>
    <row r="312">
      <c r="E312" s="120"/>
    </row>
    <row r="313">
      <c r="E313" s="120"/>
    </row>
    <row r="314">
      <c r="E314" s="120"/>
    </row>
    <row r="315">
      <c r="E315" s="120"/>
    </row>
    <row r="316">
      <c r="E316" s="120"/>
    </row>
    <row r="317">
      <c r="E317" s="120"/>
    </row>
    <row r="318">
      <c r="E318" s="120"/>
    </row>
    <row r="319">
      <c r="E319" s="120"/>
    </row>
    <row r="320">
      <c r="E320" s="120"/>
    </row>
    <row r="321">
      <c r="E321" s="120"/>
    </row>
    <row r="322">
      <c r="E322" s="120"/>
    </row>
    <row r="323">
      <c r="E323" s="120"/>
    </row>
    <row r="324">
      <c r="E324" s="120"/>
    </row>
    <row r="325">
      <c r="E325" s="120"/>
    </row>
    <row r="326">
      <c r="E326" s="120"/>
    </row>
    <row r="327">
      <c r="E327" s="120"/>
    </row>
    <row r="328">
      <c r="E328" s="120"/>
    </row>
    <row r="329">
      <c r="E329" s="120"/>
    </row>
    <row r="330">
      <c r="E330" s="120"/>
    </row>
    <row r="331">
      <c r="E331" s="120"/>
    </row>
    <row r="332">
      <c r="E332" s="120"/>
    </row>
    <row r="333">
      <c r="E333" s="120"/>
    </row>
    <row r="334">
      <c r="E334" s="120"/>
    </row>
    <row r="335">
      <c r="E335" s="120"/>
    </row>
    <row r="336">
      <c r="E336" s="120"/>
    </row>
    <row r="337">
      <c r="E337" s="120"/>
    </row>
    <row r="338">
      <c r="E338" s="120"/>
    </row>
    <row r="339">
      <c r="E339" s="120"/>
    </row>
    <row r="340">
      <c r="E340" s="120"/>
    </row>
    <row r="341">
      <c r="E341" s="120"/>
    </row>
    <row r="342">
      <c r="E342" s="120"/>
    </row>
    <row r="343">
      <c r="E343" s="120"/>
    </row>
    <row r="344">
      <c r="E344" s="120"/>
    </row>
    <row r="345">
      <c r="E345" s="120"/>
    </row>
    <row r="346">
      <c r="E346" s="120"/>
    </row>
    <row r="347">
      <c r="E347" s="120"/>
    </row>
    <row r="348">
      <c r="E348" s="120"/>
    </row>
    <row r="349">
      <c r="E349" s="120"/>
    </row>
    <row r="350">
      <c r="E350" s="120"/>
    </row>
    <row r="351">
      <c r="E351" s="120"/>
    </row>
    <row r="352">
      <c r="E352" s="120"/>
    </row>
    <row r="353">
      <c r="E353" s="120"/>
    </row>
    <row r="354">
      <c r="E354" s="120"/>
    </row>
    <row r="355">
      <c r="E355" s="120"/>
    </row>
    <row r="356">
      <c r="E356" s="120"/>
    </row>
    <row r="357">
      <c r="E357" s="120"/>
    </row>
    <row r="358">
      <c r="E358" s="120"/>
    </row>
    <row r="359">
      <c r="E359" s="120"/>
    </row>
    <row r="360">
      <c r="E360" s="120"/>
    </row>
    <row r="361">
      <c r="E361" s="120"/>
    </row>
    <row r="362">
      <c r="E362" s="120"/>
    </row>
    <row r="363">
      <c r="E363" s="120"/>
    </row>
    <row r="364">
      <c r="E364" s="120"/>
    </row>
    <row r="365">
      <c r="E365" s="120"/>
    </row>
    <row r="366">
      <c r="E366" s="120"/>
    </row>
    <row r="367">
      <c r="E367" s="120"/>
    </row>
    <row r="368">
      <c r="E368" s="120"/>
    </row>
    <row r="369">
      <c r="E369" s="120"/>
    </row>
    <row r="370">
      <c r="E370" s="120"/>
    </row>
    <row r="371">
      <c r="E371" s="120"/>
    </row>
    <row r="372">
      <c r="E372" s="120"/>
    </row>
    <row r="373">
      <c r="E373" s="120"/>
    </row>
    <row r="374">
      <c r="E374" s="120"/>
    </row>
    <row r="375">
      <c r="E375" s="120"/>
    </row>
    <row r="376">
      <c r="E376" s="120"/>
    </row>
    <row r="377">
      <c r="E377" s="120"/>
    </row>
    <row r="378">
      <c r="E378" s="120"/>
    </row>
    <row r="379">
      <c r="E379" s="120"/>
    </row>
    <row r="380">
      <c r="E380" s="120"/>
    </row>
    <row r="381">
      <c r="E381" s="120"/>
    </row>
    <row r="382">
      <c r="E382" s="120"/>
    </row>
    <row r="383">
      <c r="E383" s="120"/>
    </row>
    <row r="384">
      <c r="E384" s="120"/>
    </row>
    <row r="385">
      <c r="E385" s="120"/>
    </row>
    <row r="386">
      <c r="E386" s="120"/>
    </row>
    <row r="387">
      <c r="E387" s="120"/>
    </row>
    <row r="388">
      <c r="E388" s="120"/>
    </row>
    <row r="389">
      <c r="E389" s="120"/>
    </row>
    <row r="390">
      <c r="E390" s="120"/>
    </row>
    <row r="391">
      <c r="E391" s="120"/>
    </row>
    <row r="392">
      <c r="E392" s="120"/>
    </row>
    <row r="393">
      <c r="E393" s="120"/>
    </row>
    <row r="394">
      <c r="E394" s="120"/>
    </row>
    <row r="395">
      <c r="E395" s="120"/>
    </row>
    <row r="396">
      <c r="E396" s="120"/>
    </row>
    <row r="397">
      <c r="E397" s="120"/>
    </row>
    <row r="398">
      <c r="E398" s="120"/>
    </row>
    <row r="399">
      <c r="E399" s="120"/>
    </row>
    <row r="400">
      <c r="E400" s="120"/>
    </row>
    <row r="401">
      <c r="E401" s="120"/>
    </row>
    <row r="402">
      <c r="E402" s="120"/>
    </row>
    <row r="403">
      <c r="E403" s="120"/>
    </row>
    <row r="404">
      <c r="E404" s="120"/>
    </row>
    <row r="405">
      <c r="E405" s="120"/>
    </row>
    <row r="406">
      <c r="E406" s="120"/>
    </row>
    <row r="407">
      <c r="E407" s="120"/>
    </row>
    <row r="408">
      <c r="E408" s="120"/>
    </row>
    <row r="409">
      <c r="E409" s="120"/>
    </row>
    <row r="410">
      <c r="E410" s="120"/>
    </row>
    <row r="411">
      <c r="E411" s="120"/>
    </row>
    <row r="412">
      <c r="E412" s="120"/>
    </row>
    <row r="413">
      <c r="E413" s="120"/>
    </row>
    <row r="414">
      <c r="E414" s="120"/>
    </row>
    <row r="415">
      <c r="E415" s="120"/>
    </row>
    <row r="416">
      <c r="E416" s="120"/>
    </row>
    <row r="417">
      <c r="E417" s="120"/>
    </row>
    <row r="418">
      <c r="E418" s="120"/>
    </row>
    <row r="419">
      <c r="E419" s="120"/>
    </row>
    <row r="420">
      <c r="E420" s="120"/>
    </row>
    <row r="421">
      <c r="E421" s="120"/>
    </row>
    <row r="422">
      <c r="E422" s="120"/>
    </row>
    <row r="423">
      <c r="E423" s="120"/>
    </row>
    <row r="424">
      <c r="E424" s="120"/>
    </row>
    <row r="425">
      <c r="E425" s="120"/>
    </row>
    <row r="426">
      <c r="E426" s="120"/>
    </row>
    <row r="427">
      <c r="E427" s="120"/>
    </row>
    <row r="428">
      <c r="E428" s="120"/>
    </row>
    <row r="429">
      <c r="E429" s="120"/>
    </row>
    <row r="430">
      <c r="E430" s="120"/>
    </row>
    <row r="431">
      <c r="E431" s="120"/>
    </row>
    <row r="432">
      <c r="E432" s="120"/>
    </row>
    <row r="433">
      <c r="E433" s="120"/>
    </row>
    <row r="434">
      <c r="E434" s="120"/>
    </row>
    <row r="435">
      <c r="E435" s="120"/>
    </row>
    <row r="436">
      <c r="E436" s="120"/>
    </row>
    <row r="437">
      <c r="E437" s="120"/>
    </row>
    <row r="438">
      <c r="E438" s="120"/>
    </row>
    <row r="439">
      <c r="E439" s="120"/>
    </row>
    <row r="440">
      <c r="E440" s="120"/>
    </row>
    <row r="441">
      <c r="E441" s="120"/>
    </row>
    <row r="442">
      <c r="E442" s="120"/>
    </row>
    <row r="443">
      <c r="E443" s="120"/>
    </row>
    <row r="444">
      <c r="E444" s="120"/>
    </row>
    <row r="445">
      <c r="E445" s="120"/>
    </row>
    <row r="446">
      <c r="E446" s="120"/>
    </row>
    <row r="447">
      <c r="E447" s="120"/>
    </row>
    <row r="448">
      <c r="E448" s="120"/>
    </row>
    <row r="449">
      <c r="E449" s="120"/>
    </row>
    <row r="450">
      <c r="E450" s="120"/>
    </row>
    <row r="451">
      <c r="E451" s="120"/>
    </row>
    <row r="452">
      <c r="E452" s="120"/>
    </row>
    <row r="453">
      <c r="E453" s="120"/>
    </row>
    <row r="454">
      <c r="E454" s="120"/>
    </row>
    <row r="455">
      <c r="E455" s="120"/>
    </row>
    <row r="456">
      <c r="E456" s="120"/>
    </row>
    <row r="457">
      <c r="E457" s="120"/>
    </row>
    <row r="458">
      <c r="E458" s="120"/>
    </row>
    <row r="459">
      <c r="E459" s="120"/>
    </row>
    <row r="460">
      <c r="E460" s="120"/>
    </row>
    <row r="461">
      <c r="E461" s="120"/>
    </row>
    <row r="462">
      <c r="E462" s="120"/>
    </row>
    <row r="463">
      <c r="E463" s="120"/>
    </row>
    <row r="464">
      <c r="E464" s="120"/>
    </row>
    <row r="465">
      <c r="E465" s="120"/>
    </row>
    <row r="466">
      <c r="E466" s="120"/>
    </row>
    <row r="467">
      <c r="E467" s="120"/>
    </row>
    <row r="468">
      <c r="E468" s="120"/>
    </row>
    <row r="469">
      <c r="E469" s="120"/>
    </row>
    <row r="470">
      <c r="E470" s="120"/>
    </row>
    <row r="471">
      <c r="E471" s="120"/>
    </row>
    <row r="472">
      <c r="E472" s="120"/>
    </row>
    <row r="473">
      <c r="E473" s="120"/>
    </row>
    <row r="474">
      <c r="E474" s="120"/>
    </row>
    <row r="475">
      <c r="E475" s="120"/>
    </row>
    <row r="476">
      <c r="E476" s="120"/>
    </row>
    <row r="477">
      <c r="E477" s="120"/>
    </row>
    <row r="478">
      <c r="E478" s="120"/>
    </row>
    <row r="479">
      <c r="E479" s="120"/>
    </row>
    <row r="480">
      <c r="E480" s="120"/>
    </row>
    <row r="481">
      <c r="E481" s="120"/>
    </row>
    <row r="482">
      <c r="E482" s="120"/>
    </row>
    <row r="483">
      <c r="E483" s="120"/>
    </row>
    <row r="484">
      <c r="E484" s="120"/>
    </row>
    <row r="485">
      <c r="E485" s="120"/>
    </row>
    <row r="486">
      <c r="E486" s="120"/>
    </row>
    <row r="487">
      <c r="E487" s="120"/>
    </row>
    <row r="488">
      <c r="E488" s="120"/>
    </row>
    <row r="489">
      <c r="E489" s="120"/>
    </row>
    <row r="490">
      <c r="E490" s="120"/>
    </row>
    <row r="491">
      <c r="E491" s="120"/>
    </row>
    <row r="492">
      <c r="E492" s="120"/>
    </row>
    <row r="493">
      <c r="E493" s="120"/>
    </row>
    <row r="494">
      <c r="E494" s="120"/>
    </row>
    <row r="495">
      <c r="E495" s="120"/>
    </row>
    <row r="496">
      <c r="E496" s="120"/>
    </row>
    <row r="497">
      <c r="E497" s="120"/>
    </row>
    <row r="498">
      <c r="E498" s="120"/>
    </row>
    <row r="499">
      <c r="E499" s="120"/>
    </row>
    <row r="500">
      <c r="E500" s="120"/>
    </row>
    <row r="501">
      <c r="E501" s="120"/>
    </row>
    <row r="502">
      <c r="E502" s="120"/>
    </row>
    <row r="503">
      <c r="E503" s="120"/>
    </row>
    <row r="504">
      <c r="E504" s="120"/>
    </row>
    <row r="505">
      <c r="E505" s="120"/>
    </row>
    <row r="506">
      <c r="E506" s="120"/>
    </row>
    <row r="507">
      <c r="E507" s="120"/>
    </row>
    <row r="508">
      <c r="E508" s="120"/>
    </row>
    <row r="509">
      <c r="E509" s="120"/>
    </row>
    <row r="510">
      <c r="E510" s="120"/>
    </row>
    <row r="511">
      <c r="E511" s="120"/>
    </row>
    <row r="512">
      <c r="E512" s="120"/>
    </row>
    <row r="513">
      <c r="E513" s="120"/>
    </row>
    <row r="514">
      <c r="E514" s="120"/>
    </row>
    <row r="515">
      <c r="E515" s="120"/>
    </row>
    <row r="516">
      <c r="E516" s="120"/>
    </row>
    <row r="517">
      <c r="E517" s="120"/>
    </row>
    <row r="518">
      <c r="E518" s="120"/>
    </row>
    <row r="519">
      <c r="E519" s="120"/>
    </row>
    <row r="520">
      <c r="E520" s="120"/>
    </row>
    <row r="521">
      <c r="E521" s="120"/>
    </row>
    <row r="522">
      <c r="E522" s="120"/>
    </row>
    <row r="523">
      <c r="E523" s="120"/>
    </row>
    <row r="524">
      <c r="E524" s="120"/>
    </row>
    <row r="525">
      <c r="E525" s="120"/>
    </row>
    <row r="526">
      <c r="E526" s="120"/>
    </row>
    <row r="527">
      <c r="E527" s="120"/>
    </row>
    <row r="528">
      <c r="E528" s="120"/>
    </row>
    <row r="529">
      <c r="E529" s="120"/>
    </row>
    <row r="530">
      <c r="E530" s="120"/>
    </row>
    <row r="531">
      <c r="E531" s="120"/>
    </row>
    <row r="532">
      <c r="E532" s="120"/>
    </row>
    <row r="533">
      <c r="E533" s="120"/>
    </row>
    <row r="534">
      <c r="E534" s="120"/>
    </row>
    <row r="535">
      <c r="E535" s="120"/>
    </row>
    <row r="536">
      <c r="E536" s="120"/>
    </row>
    <row r="537">
      <c r="E537" s="120"/>
    </row>
    <row r="538">
      <c r="E538" s="120"/>
    </row>
    <row r="539">
      <c r="E539" s="120"/>
    </row>
    <row r="540">
      <c r="E540" s="120"/>
    </row>
    <row r="541">
      <c r="E541" s="120"/>
    </row>
    <row r="542">
      <c r="E542" s="120"/>
    </row>
    <row r="543">
      <c r="E543" s="120"/>
    </row>
    <row r="544">
      <c r="E544" s="120"/>
    </row>
    <row r="545">
      <c r="E545" s="120"/>
    </row>
    <row r="546">
      <c r="E546" s="120"/>
    </row>
    <row r="547">
      <c r="E547" s="120"/>
    </row>
    <row r="548">
      <c r="E548" s="120"/>
    </row>
    <row r="549">
      <c r="E549" s="120"/>
    </row>
    <row r="550">
      <c r="E550" s="120"/>
    </row>
    <row r="551">
      <c r="E551" s="120"/>
    </row>
    <row r="552">
      <c r="E552" s="120"/>
    </row>
    <row r="553">
      <c r="E553" s="120"/>
    </row>
    <row r="554">
      <c r="E554" s="120"/>
    </row>
    <row r="555">
      <c r="E555" s="120"/>
    </row>
    <row r="556">
      <c r="E556" s="120"/>
    </row>
    <row r="557">
      <c r="E557" s="120"/>
    </row>
    <row r="558">
      <c r="E558" s="120"/>
    </row>
    <row r="559">
      <c r="E559" s="120"/>
    </row>
    <row r="560">
      <c r="E560" s="120"/>
    </row>
    <row r="561">
      <c r="E561" s="120"/>
    </row>
    <row r="562">
      <c r="E562" s="120"/>
    </row>
    <row r="563">
      <c r="E563" s="120"/>
    </row>
    <row r="564">
      <c r="E564" s="120"/>
    </row>
    <row r="565">
      <c r="E565" s="120"/>
    </row>
    <row r="566">
      <c r="E566" s="120"/>
    </row>
    <row r="567">
      <c r="E567" s="120"/>
    </row>
    <row r="568">
      <c r="E568" s="120"/>
    </row>
    <row r="569">
      <c r="E569" s="120"/>
    </row>
    <row r="570">
      <c r="E570" s="120"/>
    </row>
    <row r="571">
      <c r="E571" s="120"/>
    </row>
    <row r="572">
      <c r="E572" s="120"/>
    </row>
    <row r="573">
      <c r="E573" s="120"/>
    </row>
    <row r="574">
      <c r="E574" s="120"/>
    </row>
    <row r="575">
      <c r="E575" s="120"/>
    </row>
    <row r="576">
      <c r="E576" s="120"/>
    </row>
    <row r="577">
      <c r="E577" s="120"/>
    </row>
    <row r="578">
      <c r="E578" s="120"/>
    </row>
    <row r="579">
      <c r="E579" s="120"/>
    </row>
    <row r="580">
      <c r="E580" s="120"/>
    </row>
    <row r="581">
      <c r="E581" s="120"/>
    </row>
    <row r="582">
      <c r="E582" s="120"/>
    </row>
    <row r="583">
      <c r="E583" s="120"/>
    </row>
    <row r="584">
      <c r="E584" s="120"/>
    </row>
    <row r="585">
      <c r="E585" s="120"/>
    </row>
    <row r="586">
      <c r="E586" s="120"/>
    </row>
    <row r="587">
      <c r="E587" s="120"/>
    </row>
    <row r="588">
      <c r="E588" s="120"/>
    </row>
    <row r="589">
      <c r="E589" s="120"/>
    </row>
    <row r="590">
      <c r="E590" s="120"/>
    </row>
    <row r="591">
      <c r="E591" s="120"/>
    </row>
    <row r="592">
      <c r="E592" s="120"/>
    </row>
    <row r="593">
      <c r="E593" s="120"/>
    </row>
    <row r="594">
      <c r="E594" s="120"/>
    </row>
    <row r="595">
      <c r="E595" s="120"/>
    </row>
    <row r="596">
      <c r="E596" s="120"/>
    </row>
    <row r="597">
      <c r="E597" s="120"/>
    </row>
    <row r="598">
      <c r="E598" s="120"/>
    </row>
    <row r="599">
      <c r="E599" s="120"/>
    </row>
    <row r="600">
      <c r="E600" s="120"/>
    </row>
    <row r="601">
      <c r="E601" s="120"/>
    </row>
    <row r="602">
      <c r="E602" s="120"/>
    </row>
    <row r="603">
      <c r="E603" s="120"/>
    </row>
    <row r="604">
      <c r="E604" s="120"/>
    </row>
    <row r="605">
      <c r="E605" s="120"/>
    </row>
    <row r="606">
      <c r="E606" s="120"/>
    </row>
    <row r="607">
      <c r="E607" s="120"/>
    </row>
    <row r="608">
      <c r="E608" s="120"/>
    </row>
    <row r="609">
      <c r="E609" s="120"/>
    </row>
    <row r="610">
      <c r="E610" s="120"/>
    </row>
    <row r="611">
      <c r="E611" s="120"/>
    </row>
    <row r="612">
      <c r="E612" s="120"/>
    </row>
    <row r="613">
      <c r="E613" s="120"/>
    </row>
    <row r="614">
      <c r="E614" s="120"/>
    </row>
    <row r="615">
      <c r="E615" s="120"/>
    </row>
    <row r="616">
      <c r="E616" s="120"/>
    </row>
    <row r="617">
      <c r="E617" s="120"/>
    </row>
    <row r="618">
      <c r="E618" s="120"/>
    </row>
    <row r="619">
      <c r="E619" s="120"/>
    </row>
    <row r="620">
      <c r="E620" s="120"/>
    </row>
    <row r="621">
      <c r="E621" s="120"/>
    </row>
    <row r="622">
      <c r="E622" s="120"/>
    </row>
    <row r="623">
      <c r="E623" s="120"/>
    </row>
    <row r="624">
      <c r="E624" s="120"/>
    </row>
    <row r="625">
      <c r="E625" s="120"/>
    </row>
    <row r="626">
      <c r="E626" s="120"/>
    </row>
    <row r="627">
      <c r="E627" s="120"/>
    </row>
    <row r="628">
      <c r="E628" s="120"/>
    </row>
    <row r="629">
      <c r="E629" s="120"/>
    </row>
    <row r="630">
      <c r="E630" s="120"/>
    </row>
    <row r="631">
      <c r="E631" s="120"/>
    </row>
    <row r="632">
      <c r="E632" s="120"/>
    </row>
    <row r="633">
      <c r="E633" s="120"/>
    </row>
    <row r="634">
      <c r="E634" s="120"/>
    </row>
    <row r="635">
      <c r="E635" s="120"/>
    </row>
    <row r="636">
      <c r="E636" s="120"/>
    </row>
    <row r="637">
      <c r="E637" s="120"/>
    </row>
    <row r="638">
      <c r="E638" s="120"/>
    </row>
    <row r="639">
      <c r="E639" s="120"/>
    </row>
    <row r="640">
      <c r="E640" s="120"/>
    </row>
    <row r="641">
      <c r="E641" s="120"/>
    </row>
    <row r="642">
      <c r="E642" s="120"/>
    </row>
    <row r="643">
      <c r="E643" s="120"/>
    </row>
    <row r="644">
      <c r="E644" s="120"/>
    </row>
    <row r="645">
      <c r="E645" s="120"/>
    </row>
    <row r="646">
      <c r="E646" s="120"/>
    </row>
    <row r="647">
      <c r="E647" s="120"/>
    </row>
    <row r="648">
      <c r="E648" s="120"/>
    </row>
    <row r="649">
      <c r="E649" s="120"/>
    </row>
    <row r="650">
      <c r="E650" s="120"/>
    </row>
    <row r="651">
      <c r="E651" s="120"/>
    </row>
    <row r="652">
      <c r="E652" s="120"/>
    </row>
    <row r="653">
      <c r="E653" s="120"/>
    </row>
    <row r="654">
      <c r="E654" s="120"/>
    </row>
    <row r="655">
      <c r="E655" s="120"/>
    </row>
    <row r="656">
      <c r="E656" s="120"/>
    </row>
    <row r="657">
      <c r="E657" s="120"/>
    </row>
    <row r="658">
      <c r="E658" s="120"/>
    </row>
    <row r="659">
      <c r="E659" s="120"/>
    </row>
    <row r="660">
      <c r="E660" s="120"/>
    </row>
    <row r="661">
      <c r="E661" s="120"/>
    </row>
    <row r="662">
      <c r="E662" s="120"/>
    </row>
    <row r="663">
      <c r="E663" s="120"/>
    </row>
    <row r="664">
      <c r="E664" s="120"/>
    </row>
    <row r="665">
      <c r="E665" s="120"/>
    </row>
    <row r="666">
      <c r="E666" s="120"/>
    </row>
    <row r="667">
      <c r="E667" s="120"/>
    </row>
    <row r="668">
      <c r="E668" s="120"/>
    </row>
    <row r="669">
      <c r="E669" s="120"/>
    </row>
    <row r="670">
      <c r="E670" s="120"/>
    </row>
    <row r="671">
      <c r="E671" s="120"/>
    </row>
    <row r="672">
      <c r="E672" s="120"/>
    </row>
    <row r="673">
      <c r="E673" s="120"/>
    </row>
    <row r="674">
      <c r="E674" s="120"/>
    </row>
    <row r="675">
      <c r="E675" s="120"/>
    </row>
    <row r="676">
      <c r="E676" s="120"/>
    </row>
    <row r="677">
      <c r="E677" s="120"/>
    </row>
    <row r="678">
      <c r="E678" s="120"/>
    </row>
    <row r="679">
      <c r="E679" s="120"/>
    </row>
    <row r="680">
      <c r="E680" s="120"/>
    </row>
    <row r="681">
      <c r="E681" s="120"/>
    </row>
    <row r="682">
      <c r="E682" s="120"/>
    </row>
    <row r="683">
      <c r="E683" s="120"/>
    </row>
    <row r="684">
      <c r="E684" s="120"/>
    </row>
    <row r="685">
      <c r="E685" s="120"/>
    </row>
    <row r="686">
      <c r="E686" s="120"/>
    </row>
    <row r="687">
      <c r="E687" s="120"/>
    </row>
    <row r="688">
      <c r="E688" s="120"/>
    </row>
    <row r="689">
      <c r="E689" s="120"/>
    </row>
    <row r="690">
      <c r="E690" s="120"/>
    </row>
    <row r="691">
      <c r="E691" s="120"/>
    </row>
    <row r="692">
      <c r="E692" s="120"/>
    </row>
    <row r="693">
      <c r="E693" s="120"/>
    </row>
    <row r="694">
      <c r="E694" s="120"/>
    </row>
    <row r="695">
      <c r="E695" s="120"/>
    </row>
    <row r="696">
      <c r="E696" s="120"/>
    </row>
    <row r="697">
      <c r="E697" s="120"/>
    </row>
    <row r="698">
      <c r="E698" s="120"/>
    </row>
    <row r="699">
      <c r="E699" s="120"/>
    </row>
    <row r="700">
      <c r="E700" s="120"/>
    </row>
    <row r="701">
      <c r="E701" s="120"/>
    </row>
    <row r="702">
      <c r="E702" s="120"/>
    </row>
    <row r="703">
      <c r="E703" s="120"/>
    </row>
    <row r="704">
      <c r="E704" s="120"/>
    </row>
    <row r="705">
      <c r="E705" s="120"/>
    </row>
    <row r="706">
      <c r="E706" s="120"/>
    </row>
    <row r="707">
      <c r="E707" s="120"/>
    </row>
    <row r="708">
      <c r="E708" s="120"/>
    </row>
    <row r="709">
      <c r="E709" s="120"/>
    </row>
    <row r="710">
      <c r="E710" s="120"/>
    </row>
    <row r="711">
      <c r="E711" s="120"/>
    </row>
    <row r="712">
      <c r="E712" s="120"/>
    </row>
    <row r="713">
      <c r="E713" s="120"/>
    </row>
    <row r="714">
      <c r="E714" s="120"/>
    </row>
    <row r="715">
      <c r="E715" s="120"/>
    </row>
    <row r="716">
      <c r="E716" s="120"/>
    </row>
    <row r="717">
      <c r="E717" s="120"/>
    </row>
    <row r="718">
      <c r="E718" s="120"/>
    </row>
    <row r="719">
      <c r="E719" s="120"/>
    </row>
    <row r="720">
      <c r="E720" s="120"/>
    </row>
    <row r="721">
      <c r="E721" s="120"/>
    </row>
    <row r="722">
      <c r="E722" s="120"/>
    </row>
    <row r="723">
      <c r="E723" s="120"/>
    </row>
    <row r="724">
      <c r="E724" s="120"/>
    </row>
    <row r="725">
      <c r="E725" s="120"/>
    </row>
    <row r="726">
      <c r="E726" s="120"/>
    </row>
    <row r="727">
      <c r="E727" s="120"/>
    </row>
    <row r="728">
      <c r="E728" s="120"/>
    </row>
    <row r="729">
      <c r="E729" s="120"/>
    </row>
    <row r="730">
      <c r="E730" s="120"/>
    </row>
    <row r="731">
      <c r="E731" s="120"/>
    </row>
    <row r="732">
      <c r="E732" s="120"/>
    </row>
    <row r="733">
      <c r="E733" s="120"/>
    </row>
    <row r="734">
      <c r="E734" s="120"/>
    </row>
    <row r="735">
      <c r="E735" s="120"/>
    </row>
    <row r="736">
      <c r="E736" s="120"/>
    </row>
    <row r="737">
      <c r="E737" s="120"/>
    </row>
    <row r="738">
      <c r="E738" s="120"/>
    </row>
    <row r="739">
      <c r="E739" s="120"/>
    </row>
    <row r="740">
      <c r="E740" s="120"/>
    </row>
    <row r="741">
      <c r="E741" s="120"/>
    </row>
    <row r="742">
      <c r="E742" s="120"/>
    </row>
    <row r="743">
      <c r="E743" s="120"/>
    </row>
    <row r="744">
      <c r="E744" s="120"/>
    </row>
    <row r="745">
      <c r="E745" s="120"/>
    </row>
    <row r="746">
      <c r="E746" s="120"/>
    </row>
    <row r="747">
      <c r="E747" s="120"/>
    </row>
    <row r="748">
      <c r="E748" s="120"/>
    </row>
    <row r="749">
      <c r="E749" s="120"/>
    </row>
    <row r="750">
      <c r="E750" s="120"/>
    </row>
    <row r="751">
      <c r="E751" s="120"/>
    </row>
    <row r="752">
      <c r="E752" s="120"/>
    </row>
    <row r="753">
      <c r="E753" s="120"/>
    </row>
    <row r="754">
      <c r="E754" s="120"/>
    </row>
    <row r="755">
      <c r="E755" s="120"/>
    </row>
    <row r="756">
      <c r="E756" s="120"/>
    </row>
    <row r="757">
      <c r="E757" s="120"/>
    </row>
    <row r="758">
      <c r="E758" s="120"/>
    </row>
    <row r="759">
      <c r="E759" s="120"/>
    </row>
    <row r="760">
      <c r="E760" s="120"/>
    </row>
    <row r="761">
      <c r="E761" s="120"/>
    </row>
    <row r="762">
      <c r="E762" s="120"/>
    </row>
    <row r="763">
      <c r="E763" s="120"/>
    </row>
    <row r="764">
      <c r="E764" s="120"/>
    </row>
    <row r="765">
      <c r="E765" s="120"/>
    </row>
    <row r="766">
      <c r="E766" s="120"/>
    </row>
    <row r="767">
      <c r="E767" s="120"/>
    </row>
    <row r="768">
      <c r="E768" s="120"/>
    </row>
    <row r="769">
      <c r="E769" s="120"/>
    </row>
    <row r="770">
      <c r="E770" s="120"/>
    </row>
    <row r="771">
      <c r="E771" s="120"/>
    </row>
    <row r="772">
      <c r="E772" s="120"/>
    </row>
    <row r="773">
      <c r="E773" s="120"/>
    </row>
    <row r="774">
      <c r="E774" s="120"/>
    </row>
    <row r="775">
      <c r="E775" s="120"/>
    </row>
    <row r="776">
      <c r="E776" s="120"/>
    </row>
    <row r="777">
      <c r="E777" s="120"/>
    </row>
    <row r="778">
      <c r="E778" s="120"/>
    </row>
    <row r="779">
      <c r="E779" s="120"/>
    </row>
    <row r="780">
      <c r="E780" s="120"/>
    </row>
    <row r="781">
      <c r="E781" s="120"/>
    </row>
    <row r="782">
      <c r="E782" s="120"/>
    </row>
    <row r="783">
      <c r="E783" s="120"/>
    </row>
    <row r="784">
      <c r="E784" s="120"/>
    </row>
    <row r="785">
      <c r="E785" s="120"/>
    </row>
    <row r="786">
      <c r="E786" s="120"/>
    </row>
    <row r="787">
      <c r="E787" s="120"/>
    </row>
    <row r="788">
      <c r="E788" s="120"/>
    </row>
    <row r="789">
      <c r="E789" s="120"/>
    </row>
    <row r="790">
      <c r="E790" s="120"/>
    </row>
    <row r="791">
      <c r="E791" s="120"/>
    </row>
    <row r="792">
      <c r="E792" s="120"/>
    </row>
    <row r="793">
      <c r="E793" s="120"/>
    </row>
    <row r="794">
      <c r="E794" s="120"/>
    </row>
    <row r="795">
      <c r="E795" s="120"/>
    </row>
    <row r="796">
      <c r="E796" s="120"/>
    </row>
    <row r="797">
      <c r="E797" s="120"/>
    </row>
    <row r="798">
      <c r="E798" s="120"/>
    </row>
    <row r="799">
      <c r="E799" s="120"/>
    </row>
    <row r="800">
      <c r="E800" s="120"/>
    </row>
    <row r="801">
      <c r="E801" s="120"/>
    </row>
    <row r="802">
      <c r="E802" s="120"/>
    </row>
    <row r="803">
      <c r="E803" s="120"/>
    </row>
    <row r="804">
      <c r="E804" s="120"/>
    </row>
    <row r="805">
      <c r="E805" s="120"/>
    </row>
    <row r="806">
      <c r="E806" s="120"/>
    </row>
    <row r="807">
      <c r="E807" s="120"/>
    </row>
    <row r="808">
      <c r="E808" s="120"/>
    </row>
    <row r="809">
      <c r="E809" s="120"/>
    </row>
    <row r="810">
      <c r="E810" s="120"/>
    </row>
    <row r="811">
      <c r="E811" s="120"/>
    </row>
    <row r="812">
      <c r="E812" s="120"/>
    </row>
    <row r="813">
      <c r="E813" s="120"/>
    </row>
    <row r="814">
      <c r="E814" s="120"/>
    </row>
    <row r="815">
      <c r="E815" s="120"/>
    </row>
    <row r="816">
      <c r="E816" s="120"/>
    </row>
    <row r="817">
      <c r="E817" s="120"/>
    </row>
    <row r="818">
      <c r="E818" s="120"/>
    </row>
    <row r="819">
      <c r="E819" s="120"/>
    </row>
    <row r="820">
      <c r="E820" s="120"/>
    </row>
    <row r="821">
      <c r="E821" s="120"/>
    </row>
    <row r="822">
      <c r="E822" s="120"/>
    </row>
    <row r="823">
      <c r="E823" s="120"/>
    </row>
    <row r="824">
      <c r="E824" s="120"/>
    </row>
    <row r="825">
      <c r="E825" s="120"/>
    </row>
    <row r="826">
      <c r="E826" s="120"/>
    </row>
    <row r="827">
      <c r="E827" s="120"/>
    </row>
    <row r="828">
      <c r="E828" s="120"/>
    </row>
    <row r="829">
      <c r="E829" s="120"/>
    </row>
    <row r="830">
      <c r="E830" s="120"/>
    </row>
    <row r="831">
      <c r="E831" s="120"/>
    </row>
    <row r="832">
      <c r="E832" s="120"/>
    </row>
    <row r="833">
      <c r="E833" s="120"/>
    </row>
    <row r="834">
      <c r="E834" s="120"/>
    </row>
    <row r="835">
      <c r="E835" s="120"/>
    </row>
    <row r="836">
      <c r="E836" s="120"/>
    </row>
    <row r="837">
      <c r="E837" s="120"/>
    </row>
    <row r="838">
      <c r="E838" s="120"/>
    </row>
    <row r="839">
      <c r="E839" s="120"/>
    </row>
    <row r="840">
      <c r="E840" s="120"/>
    </row>
    <row r="841">
      <c r="E841" s="120"/>
    </row>
    <row r="842">
      <c r="E842" s="120"/>
    </row>
    <row r="843">
      <c r="E843" s="120"/>
    </row>
    <row r="844">
      <c r="E844" s="120"/>
    </row>
    <row r="845">
      <c r="E845" s="120"/>
    </row>
    <row r="846">
      <c r="E846" s="120"/>
    </row>
    <row r="847">
      <c r="E847" s="120"/>
    </row>
    <row r="848">
      <c r="E848" s="120"/>
    </row>
    <row r="849">
      <c r="E849" s="120"/>
    </row>
    <row r="850">
      <c r="E850" s="120"/>
    </row>
    <row r="851">
      <c r="E851" s="120"/>
    </row>
    <row r="852">
      <c r="E852" s="120"/>
    </row>
    <row r="853">
      <c r="E853" s="120"/>
    </row>
    <row r="854">
      <c r="E854" s="120"/>
    </row>
    <row r="855">
      <c r="E855" s="120"/>
    </row>
    <row r="856">
      <c r="E856" s="120"/>
    </row>
    <row r="857">
      <c r="E857" s="120"/>
    </row>
    <row r="858">
      <c r="E858" s="120"/>
    </row>
    <row r="859">
      <c r="E859" s="120"/>
    </row>
    <row r="860">
      <c r="E860" s="120"/>
    </row>
    <row r="861">
      <c r="E861" s="120"/>
    </row>
    <row r="862">
      <c r="E862" s="120"/>
    </row>
    <row r="863">
      <c r="E863" s="120"/>
    </row>
    <row r="864">
      <c r="E864" s="120"/>
    </row>
    <row r="865">
      <c r="E865" s="120"/>
    </row>
    <row r="866">
      <c r="E866" s="120"/>
    </row>
    <row r="867">
      <c r="E867" s="120"/>
    </row>
    <row r="868">
      <c r="E868" s="120"/>
    </row>
    <row r="869">
      <c r="E869" s="120"/>
    </row>
    <row r="870">
      <c r="E870" s="120"/>
    </row>
    <row r="871">
      <c r="E871" s="120"/>
    </row>
    <row r="872">
      <c r="E872" s="120"/>
    </row>
    <row r="873">
      <c r="E873" s="120"/>
    </row>
    <row r="874">
      <c r="E874" s="120"/>
    </row>
    <row r="875">
      <c r="E875" s="120"/>
    </row>
    <row r="876">
      <c r="E876" s="120"/>
    </row>
    <row r="877">
      <c r="E877" s="120"/>
    </row>
    <row r="878">
      <c r="E878" s="120"/>
    </row>
    <row r="879">
      <c r="E879" s="120"/>
    </row>
    <row r="880">
      <c r="E880" s="120"/>
    </row>
    <row r="881">
      <c r="E881" s="120"/>
    </row>
    <row r="882">
      <c r="E882" s="120"/>
    </row>
    <row r="883">
      <c r="E883" s="120"/>
    </row>
    <row r="884">
      <c r="E884" s="120"/>
    </row>
    <row r="885">
      <c r="E885" s="120"/>
    </row>
    <row r="886">
      <c r="E886" s="120"/>
    </row>
    <row r="887">
      <c r="E887" s="120"/>
    </row>
    <row r="888">
      <c r="E888" s="120"/>
    </row>
    <row r="889">
      <c r="E889" s="120"/>
    </row>
    <row r="890">
      <c r="E890" s="120"/>
    </row>
    <row r="891">
      <c r="E891" s="120"/>
    </row>
    <row r="892">
      <c r="E892" s="120"/>
    </row>
    <row r="893">
      <c r="E893" s="120"/>
    </row>
    <row r="894">
      <c r="E894" s="120"/>
    </row>
    <row r="895">
      <c r="E895" s="120"/>
    </row>
    <row r="896">
      <c r="E896" s="120"/>
    </row>
    <row r="897">
      <c r="E897" s="120"/>
    </row>
    <row r="898">
      <c r="E898" s="120"/>
    </row>
    <row r="899">
      <c r="E899" s="120"/>
    </row>
    <row r="900">
      <c r="E900" s="120"/>
    </row>
    <row r="901">
      <c r="E901" s="120"/>
    </row>
    <row r="902">
      <c r="E902" s="120"/>
    </row>
    <row r="903">
      <c r="E903" s="120"/>
    </row>
    <row r="904">
      <c r="E904" s="120"/>
    </row>
    <row r="905">
      <c r="E905" s="120"/>
    </row>
    <row r="906">
      <c r="E906" s="120"/>
    </row>
    <row r="907">
      <c r="E907" s="120"/>
    </row>
    <row r="908">
      <c r="E908" s="120"/>
    </row>
    <row r="909">
      <c r="E909" s="120"/>
    </row>
    <row r="910">
      <c r="E910" s="120"/>
    </row>
    <row r="911">
      <c r="E911" s="120"/>
    </row>
    <row r="912">
      <c r="E912" s="120"/>
    </row>
    <row r="913">
      <c r="E913" s="120"/>
    </row>
    <row r="914">
      <c r="E914" s="120"/>
    </row>
    <row r="915">
      <c r="E915" s="120"/>
    </row>
    <row r="916">
      <c r="E916" s="120"/>
    </row>
    <row r="917">
      <c r="E917" s="120"/>
    </row>
    <row r="918">
      <c r="E918" s="120"/>
    </row>
    <row r="919">
      <c r="E919" s="120"/>
    </row>
    <row r="920">
      <c r="E920" s="120"/>
    </row>
    <row r="921">
      <c r="E921" s="120"/>
    </row>
    <row r="922">
      <c r="E922" s="120"/>
    </row>
    <row r="923">
      <c r="E923" s="120"/>
    </row>
    <row r="924">
      <c r="E924" s="120"/>
    </row>
    <row r="925">
      <c r="E925" s="120"/>
    </row>
    <row r="926">
      <c r="E926" s="120"/>
    </row>
    <row r="927">
      <c r="E927" s="120"/>
    </row>
    <row r="928">
      <c r="E928" s="120"/>
    </row>
    <row r="929">
      <c r="E929" s="120"/>
    </row>
    <row r="930">
      <c r="E930" s="120"/>
    </row>
    <row r="931">
      <c r="E931" s="120"/>
    </row>
    <row r="932">
      <c r="E932" s="120"/>
    </row>
    <row r="933">
      <c r="E933" s="120"/>
    </row>
    <row r="934">
      <c r="E934" s="120"/>
    </row>
    <row r="935">
      <c r="E935" s="120"/>
    </row>
    <row r="936">
      <c r="E936" s="120"/>
    </row>
    <row r="937">
      <c r="E937" s="120"/>
    </row>
    <row r="938">
      <c r="E938" s="120"/>
    </row>
    <row r="939">
      <c r="E939" s="120"/>
    </row>
    <row r="940">
      <c r="E940" s="120"/>
    </row>
    <row r="941">
      <c r="E941" s="120"/>
    </row>
    <row r="942">
      <c r="E942" s="120"/>
    </row>
    <row r="943">
      <c r="E943" s="120"/>
    </row>
    <row r="944">
      <c r="E944" s="120"/>
    </row>
    <row r="945">
      <c r="E945" s="120"/>
    </row>
    <row r="946">
      <c r="E946" s="120"/>
    </row>
    <row r="947">
      <c r="E947" s="120"/>
    </row>
    <row r="948">
      <c r="E948" s="120"/>
    </row>
    <row r="949">
      <c r="E949" s="120"/>
    </row>
    <row r="950">
      <c r="E950" s="120"/>
    </row>
    <row r="951">
      <c r="E951" s="120"/>
    </row>
    <row r="952">
      <c r="E952" s="120"/>
    </row>
    <row r="953">
      <c r="E953" s="120"/>
    </row>
    <row r="954">
      <c r="E954" s="120"/>
    </row>
    <row r="955">
      <c r="E955" s="120"/>
    </row>
    <row r="956">
      <c r="E956" s="120"/>
    </row>
    <row r="957">
      <c r="E957" s="120"/>
    </row>
    <row r="958">
      <c r="E958" s="120"/>
    </row>
    <row r="959">
      <c r="E959" s="120"/>
    </row>
    <row r="960">
      <c r="E960" s="120"/>
    </row>
    <row r="961">
      <c r="E961" s="120"/>
    </row>
    <row r="962">
      <c r="E962" s="120"/>
    </row>
    <row r="963">
      <c r="E963" s="120"/>
    </row>
    <row r="964">
      <c r="E964" s="120"/>
    </row>
    <row r="965">
      <c r="E965" s="120"/>
    </row>
    <row r="966">
      <c r="E966" s="120"/>
    </row>
    <row r="967">
      <c r="E967" s="120"/>
    </row>
    <row r="968">
      <c r="E968" s="120"/>
    </row>
    <row r="969">
      <c r="E969" s="120"/>
    </row>
    <row r="970">
      <c r="E970" s="120"/>
    </row>
    <row r="971">
      <c r="E971" s="120"/>
    </row>
    <row r="972">
      <c r="E972" s="120"/>
    </row>
    <row r="973">
      <c r="E973" s="120"/>
    </row>
    <row r="974">
      <c r="E974" s="120"/>
    </row>
    <row r="975">
      <c r="E975" s="120"/>
    </row>
    <row r="976">
      <c r="E976" s="120"/>
    </row>
    <row r="977">
      <c r="E977" s="120"/>
    </row>
    <row r="978">
      <c r="E978" s="120"/>
    </row>
    <row r="979">
      <c r="E979" s="120"/>
    </row>
    <row r="980">
      <c r="E980" s="120"/>
    </row>
    <row r="981">
      <c r="E981" s="120"/>
    </row>
    <row r="982">
      <c r="E982" s="120"/>
    </row>
  </sheetData>
  <dataValidations>
    <dataValidation type="custom" allowBlank="1" showDropDown="1" sqref="B2:B189">
      <formula1>AND(ISNUMBER(B2),(NOT(OR(NOT(ISERROR(DATEVALUE(B2))), AND(ISNUMBER(B2), LEFT(CELL("format", B2))="D")))))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3.33"/>
    <col customWidth="1" min="2" max="2" width="22.89"/>
    <col customWidth="1" min="3" max="3" width="27.22"/>
    <col customWidth="1" min="4" max="4" width="20.44"/>
    <col customWidth="1" min="6" max="6" width="16.22"/>
  </cols>
  <sheetData>
    <row r="1">
      <c r="A1" s="1" t="s">
        <v>1</v>
      </c>
      <c r="B1" s="3" t="s">
        <v>3</v>
      </c>
      <c r="C1" s="3" t="s">
        <v>43</v>
      </c>
      <c r="D1" s="4" t="s">
        <v>5</v>
      </c>
    </row>
    <row r="2">
      <c r="A2" s="121">
        <v>1.0</v>
      </c>
      <c r="B2" s="122" t="s">
        <v>7</v>
      </c>
      <c r="C2" s="123">
        <v>1000.0</v>
      </c>
      <c r="D2" s="124" t="str">
        <f t="shared" ref="D2:D5" si="1">"Rp "&amp;TEXT(C2,"#,###")&amp;",-"
</f>
        <v>Rp 1,000,-</v>
      </c>
      <c r="F2" s="125" t="str">
        <f>REKAP!$R$6</f>
        <v>#REF!</v>
      </c>
    </row>
    <row r="3">
      <c r="A3" s="126">
        <v>1.0</v>
      </c>
      <c r="B3" s="127" t="s">
        <v>8</v>
      </c>
      <c r="C3" s="128">
        <v>1000.0</v>
      </c>
      <c r="D3" s="129" t="str">
        <f t="shared" si="1"/>
        <v>Rp 1,000,-</v>
      </c>
      <c r="F3" s="130" t="str">
        <f>REKAP!$R$12</f>
        <v>#REF!</v>
      </c>
    </row>
    <row r="4">
      <c r="A4" s="131">
        <v>1.0</v>
      </c>
      <c r="B4" s="127" t="s">
        <v>9</v>
      </c>
      <c r="C4" s="123">
        <v>1000.0</v>
      </c>
      <c r="D4" s="129" t="str">
        <f t="shared" si="1"/>
        <v>Rp 1,000,-</v>
      </c>
      <c r="F4" s="130" t="str">
        <f>REKAP!$R$18</f>
        <v>#REF!</v>
      </c>
    </row>
    <row r="5">
      <c r="A5" s="131">
        <v>1.0</v>
      </c>
      <c r="B5" s="127" t="s">
        <v>10</v>
      </c>
      <c r="C5" s="128">
        <v>1000.0</v>
      </c>
      <c r="D5" s="129" t="str">
        <f t="shared" si="1"/>
        <v>Rp 1,000,-</v>
      </c>
      <c r="F5" s="130" t="str">
        <f>REKAP!$Q$24</f>
        <v>#REF!</v>
      </c>
    </row>
    <row r="6">
      <c r="A6" s="131">
        <v>1.0</v>
      </c>
      <c r="B6" s="127" t="s">
        <v>11</v>
      </c>
      <c r="C6" s="123">
        <v>1000.0</v>
      </c>
      <c r="D6" s="129" t="str">
        <f>TEXT(C6,"#,###") &amp; " SSL"
</f>
        <v>1,000 SSL</v>
      </c>
      <c r="F6" s="132" t="str">
        <f>REKAP!$Q$30</f>
        <v>#REF!</v>
      </c>
    </row>
    <row r="7">
      <c r="A7" s="131">
        <v>1.0</v>
      </c>
      <c r="B7" s="127" t="s">
        <v>12</v>
      </c>
      <c r="C7" s="128">
        <v>1000.0</v>
      </c>
      <c r="D7" s="129" t="str">
        <f>TEXT(C7,"#,###") &amp; " AP"
</f>
        <v>1,000 AP</v>
      </c>
      <c r="F7" s="132" t="str">
        <f>REKAP!$Q$36</f>
        <v>#REF!</v>
      </c>
    </row>
    <row r="8">
      <c r="A8" s="131">
        <v>1.0</v>
      </c>
      <c r="B8" s="127" t="s">
        <v>13</v>
      </c>
      <c r="C8" s="123">
        <v>1000.0</v>
      </c>
      <c r="D8" s="129" t="str">
        <f t="shared" ref="D8:D9" si="2">TEXT(C8,"#,###") &amp; " Mbps"
</f>
        <v>1,000 Mbps</v>
      </c>
      <c r="F8" s="132" t="str">
        <f>REKAP!$Q$42</f>
        <v>#REF!</v>
      </c>
    </row>
    <row r="9">
      <c r="A9" s="131">
        <v>1.0</v>
      </c>
      <c r="B9" s="127" t="s">
        <v>14</v>
      </c>
      <c r="C9" s="128">
        <v>1000.0</v>
      </c>
      <c r="D9" s="129" t="str">
        <f t="shared" si="2"/>
        <v>1,000 Mbps</v>
      </c>
      <c r="F9" s="132" t="str">
        <f>REKAP!$Q$48</f>
        <v>#REF!</v>
      </c>
    </row>
    <row r="10">
      <c r="A10" s="131">
        <v>1.0</v>
      </c>
      <c r="B10" s="127" t="s">
        <v>15</v>
      </c>
      <c r="C10" s="123">
        <v>1000.0</v>
      </c>
      <c r="D10" s="129" t="str">
        <f>TEXT(C10,"#,###") &amp; " Node"
</f>
        <v>1,000 Node</v>
      </c>
      <c r="F10" s="132" t="str">
        <f>REKAP!$Q$54</f>
        <v>#REF!</v>
      </c>
    </row>
    <row r="11">
      <c r="A11" s="131">
        <v>1.0</v>
      </c>
      <c r="B11" s="127" t="s">
        <v>16</v>
      </c>
      <c r="C11" s="128">
        <v>1000.0</v>
      </c>
      <c r="D11" s="129" t="str">
        <f>IF(C11=0, "0 Rack", TEXT(C11, "#,###") &amp; " Rack")
</f>
        <v>1,000 Rack</v>
      </c>
      <c r="F11" s="133">
        <f>'LOW HANGING FRUIT'!$R$30</f>
        <v>0</v>
      </c>
    </row>
    <row r="12">
      <c r="A12" s="134">
        <v>1.0</v>
      </c>
      <c r="B12" s="135" t="s">
        <v>17</v>
      </c>
      <c r="C12" s="123">
        <v>1000.0</v>
      </c>
      <c r="D12" s="129" t="str">
        <f t="shared" ref="D12:D15" si="3">TEXT(C12,"#,###")&amp;" Unit"
</f>
        <v>1,000 Unit</v>
      </c>
      <c r="F12" s="136" t="str">
        <f>REKAP!$Q$60</f>
        <v>#REF!</v>
      </c>
    </row>
    <row r="13">
      <c r="A13" s="134">
        <v>1.0</v>
      </c>
      <c r="B13" s="135" t="s">
        <v>18</v>
      </c>
      <c r="C13" s="128">
        <v>1000.0</v>
      </c>
      <c r="D13" s="129" t="str">
        <f t="shared" si="3"/>
        <v>1,000 Unit</v>
      </c>
      <c r="F13" s="136" t="str">
        <f>REKAP!$Q$66</f>
        <v>#REF!</v>
      </c>
    </row>
    <row r="14">
      <c r="A14" s="134">
        <v>1.0</v>
      </c>
      <c r="B14" s="135" t="s">
        <v>44</v>
      </c>
      <c r="C14" s="123">
        <v>1000.0</v>
      </c>
      <c r="D14" s="129" t="str">
        <f t="shared" si="3"/>
        <v>1,000 Unit</v>
      </c>
      <c r="F14" s="136" t="str">
        <f>REKAP!$Q$72</f>
        <v>#REF!</v>
      </c>
    </row>
    <row r="15">
      <c r="A15" s="134">
        <v>1.0</v>
      </c>
      <c r="B15" s="135" t="s">
        <v>20</v>
      </c>
      <c r="C15" s="128">
        <v>1000.0</v>
      </c>
      <c r="D15" s="129" t="str">
        <f t="shared" si="3"/>
        <v>1,000 Unit</v>
      </c>
      <c r="F15" s="136" t="str">
        <f>REKAP!$Q$78</f>
        <v>#REF!</v>
      </c>
    </row>
    <row r="16">
      <c r="A16" s="134">
        <v>1.0</v>
      </c>
      <c r="B16" s="135" t="s">
        <v>21</v>
      </c>
      <c r="C16" s="123">
        <v>1000.0</v>
      </c>
      <c r="D16" s="137" t="str">
        <f t="shared" ref="D16:D19" si="4">"Rp "&amp;TEXT(C16,"#,###")&amp;",-"
</f>
        <v>Rp 1,000,-</v>
      </c>
      <c r="F16" s="136" t="str">
        <f>REKAP!$Q$84</f>
        <v>#REF!</v>
      </c>
    </row>
    <row r="17">
      <c r="A17" s="134">
        <v>1.0</v>
      </c>
      <c r="B17" s="135" t="s">
        <v>22</v>
      </c>
      <c r="C17" s="128">
        <v>1000.0</v>
      </c>
      <c r="D17" s="137" t="str">
        <f t="shared" si="4"/>
        <v>Rp 1,000,-</v>
      </c>
      <c r="F17" s="136" t="str">
        <f>REKAP!$Q$90</f>
        <v>#REF!</v>
      </c>
    </row>
    <row r="18">
      <c r="A18" s="134">
        <v>1.0</v>
      </c>
      <c r="B18" s="135" t="s">
        <v>23</v>
      </c>
      <c r="C18" s="123">
        <v>1000.0</v>
      </c>
      <c r="D18" s="137" t="str">
        <f t="shared" si="4"/>
        <v>Rp 1,000,-</v>
      </c>
      <c r="F18" s="136" t="str">
        <f>REKAP!$Q$96</f>
        <v>#REF!</v>
      </c>
    </row>
    <row r="19">
      <c r="A19" s="134">
        <v>1.0</v>
      </c>
      <c r="B19" s="135" t="s">
        <v>24</v>
      </c>
      <c r="C19" s="128">
        <v>1000.0</v>
      </c>
      <c r="D19" s="137" t="str">
        <f t="shared" si="4"/>
        <v>Rp 1,000,-</v>
      </c>
      <c r="F19" s="136" t="str">
        <f>REKAP!$Q$102</f>
        <v>#REF!</v>
      </c>
    </row>
  </sheetData>
  <dataValidations>
    <dataValidation type="custom" allowBlank="1" showDropDown="1" sqref="A2:A19">
      <formula1>AND(ISNUMBER(A2),(NOT(OR(NOT(ISERROR(DATEVALUE(A2))), AND(ISNUMBER(A2), LEFT(CELL("format", A2))="D")))))</formula1>
    </dataValidation>
  </dataValidations>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56"/>
    <col customWidth="1" min="2" max="2" width="21.44"/>
    <col customWidth="1" min="4" max="4" width="15.78"/>
    <col customWidth="1" min="5" max="5" width="17.22"/>
    <col customWidth="1" min="6" max="6" width="16.67"/>
    <col customWidth="1" min="7" max="7" width="16.11"/>
    <col customWidth="1" min="8" max="8" width="14.33"/>
    <col customWidth="1" min="9" max="10" width="14.78"/>
    <col customWidth="1" min="11" max="11" width="19.22"/>
    <col customWidth="1" min="12" max="12" width="18.11"/>
    <col customWidth="1" min="25" max="25" width="17.22"/>
  </cols>
  <sheetData>
    <row r="1">
      <c r="A1" s="138" t="s">
        <v>45</v>
      </c>
      <c r="B1" s="138" t="s">
        <v>46</v>
      </c>
      <c r="C1" s="138" t="s">
        <v>47</v>
      </c>
      <c r="D1" s="138" t="s">
        <v>48</v>
      </c>
      <c r="E1" s="138" t="s">
        <v>49</v>
      </c>
      <c r="F1" s="139" t="s">
        <v>50</v>
      </c>
      <c r="G1" s="139" t="s">
        <v>51</v>
      </c>
      <c r="H1" s="139" t="s">
        <v>52</v>
      </c>
      <c r="I1" s="139" t="s">
        <v>53</v>
      </c>
      <c r="J1" s="139"/>
      <c r="K1" s="140" t="s">
        <v>54</v>
      </c>
      <c r="L1" s="141" t="s">
        <v>55</v>
      </c>
      <c r="M1" s="138">
        <v>202501.0</v>
      </c>
      <c r="N1" s="138">
        <v>202502.0</v>
      </c>
      <c r="O1" s="138">
        <v>202503.0</v>
      </c>
      <c r="P1" s="138">
        <v>202504.0</v>
      </c>
      <c r="Q1" s="138">
        <v>202505.0</v>
      </c>
      <c r="R1" s="138">
        <v>202506.0</v>
      </c>
      <c r="S1" s="138">
        <v>202507.0</v>
      </c>
      <c r="T1" s="138">
        <v>202508.0</v>
      </c>
      <c r="U1" s="138">
        <v>202509.0</v>
      </c>
      <c r="V1" s="138">
        <v>202510.0</v>
      </c>
      <c r="W1" s="138">
        <v>202511.0</v>
      </c>
      <c r="X1" s="138">
        <v>202512.0</v>
      </c>
      <c r="Y1" s="138" t="s">
        <v>56</v>
      </c>
      <c r="Z1" s="142"/>
    </row>
    <row r="2">
      <c r="A2" s="143" t="s">
        <v>57</v>
      </c>
      <c r="B2" s="143" t="s">
        <v>58</v>
      </c>
      <c r="C2" s="143" t="s">
        <v>59</v>
      </c>
      <c r="D2" s="144"/>
      <c r="E2" s="143" t="s">
        <v>60</v>
      </c>
      <c r="F2" s="145">
        <f t="shared" ref="F2:F425" si="2">SUM(M2:O2)</f>
        <v>19078633185</v>
      </c>
      <c r="G2" s="145">
        <f t="shared" ref="G2:G425" si="3">SUM(P2:R2)</f>
        <v>19873171566</v>
      </c>
      <c r="H2" s="145">
        <f t="shared" ref="H2:H425" si="4">SUM(S2:U2)</f>
        <v>20705993406</v>
      </c>
      <c r="I2" s="145">
        <f t="shared" ref="I2:I425" si="5">SUM(V2:X2)</f>
        <v>21586743767</v>
      </c>
      <c r="J2" s="145"/>
      <c r="K2" s="146">
        <f>(Y2-L2)/L2</f>
        <v>0.1805610849</v>
      </c>
      <c r="L2" s="145">
        <v>6.8818583772E10</v>
      </c>
      <c r="M2" s="145">
        <f t="shared" ref="M2:Y2" si="1">SUM(M3:M10)</f>
        <v>6387557928</v>
      </c>
      <c r="N2" s="145">
        <f t="shared" si="1"/>
        <v>6315930608</v>
      </c>
      <c r="O2" s="145">
        <f t="shared" si="1"/>
        <v>6375144649</v>
      </c>
      <c r="P2" s="145">
        <f t="shared" si="1"/>
        <v>6601271927</v>
      </c>
      <c r="Q2" s="145">
        <f t="shared" si="1"/>
        <v>6670156506</v>
      </c>
      <c r="R2" s="145">
        <f t="shared" si="1"/>
        <v>6601743133</v>
      </c>
      <c r="S2" s="145">
        <f t="shared" si="1"/>
        <v>6843762306</v>
      </c>
      <c r="T2" s="145">
        <f t="shared" si="1"/>
        <v>6963088001</v>
      </c>
      <c r="U2" s="145">
        <f t="shared" si="1"/>
        <v>6899143099</v>
      </c>
      <c r="V2" s="145">
        <f t="shared" si="1"/>
        <v>7156994103</v>
      </c>
      <c r="W2" s="145">
        <f t="shared" si="1"/>
        <v>7244580546</v>
      </c>
      <c r="X2" s="145">
        <f t="shared" si="1"/>
        <v>7185169118</v>
      </c>
      <c r="Y2" s="145">
        <f t="shared" si="1"/>
        <v>81244541920</v>
      </c>
      <c r="Z2" s="144"/>
    </row>
    <row r="3">
      <c r="A3" s="144" t="s">
        <v>57</v>
      </c>
      <c r="B3" s="144" t="s">
        <v>58</v>
      </c>
      <c r="C3" s="144" t="s">
        <v>59</v>
      </c>
      <c r="D3" s="144" t="s">
        <v>61</v>
      </c>
      <c r="E3" s="144" t="s">
        <v>62</v>
      </c>
      <c r="F3" s="147">
        <f t="shared" si="2"/>
        <v>3927883202</v>
      </c>
      <c r="G3" s="147">
        <f t="shared" si="3"/>
        <v>4091461689</v>
      </c>
      <c r="H3" s="147">
        <f t="shared" si="4"/>
        <v>4262921925</v>
      </c>
      <c r="I3" s="147">
        <f t="shared" si="5"/>
        <v>4444249617</v>
      </c>
      <c r="J3" s="147"/>
      <c r="K3" s="146"/>
      <c r="L3" s="148"/>
      <c r="M3" s="147">
        <v>1.315061789E9</v>
      </c>
      <c r="N3" s="147">
        <v>1.300315253E9</v>
      </c>
      <c r="O3" s="147">
        <v>1.31250616E9</v>
      </c>
      <c r="P3" s="147">
        <v>1.359060938E9</v>
      </c>
      <c r="Q3" s="147">
        <v>1.373242802E9</v>
      </c>
      <c r="R3" s="147">
        <v>1.359157949E9</v>
      </c>
      <c r="S3" s="147">
        <v>1.408984529E9</v>
      </c>
      <c r="T3" s="147">
        <v>1.433551143E9</v>
      </c>
      <c r="U3" s="147">
        <v>1.420386253E9</v>
      </c>
      <c r="V3" s="147">
        <v>1.473472268E9</v>
      </c>
      <c r="W3" s="147">
        <v>1.491504447E9</v>
      </c>
      <c r="X3" s="147">
        <v>1.479272902E9</v>
      </c>
      <c r="Y3" s="147">
        <v>1.6726516433E10</v>
      </c>
      <c r="Z3" s="144"/>
    </row>
    <row r="4">
      <c r="A4" s="144" t="s">
        <v>57</v>
      </c>
      <c r="B4" s="144" t="s">
        <v>58</v>
      </c>
      <c r="C4" s="144" t="s">
        <v>59</v>
      </c>
      <c r="D4" s="144" t="s">
        <v>61</v>
      </c>
      <c r="E4" s="144" t="s">
        <v>63</v>
      </c>
      <c r="F4" s="147">
        <f t="shared" si="2"/>
        <v>4154497203</v>
      </c>
      <c r="G4" s="147">
        <f t="shared" si="3"/>
        <v>4327513137</v>
      </c>
      <c r="H4" s="147">
        <f t="shared" si="4"/>
        <v>4508865540</v>
      </c>
      <c r="I4" s="147">
        <f t="shared" si="5"/>
        <v>4700654694</v>
      </c>
      <c r="J4" s="147"/>
      <c r="K4" s="146"/>
      <c r="L4" s="148"/>
      <c r="M4" s="147">
        <v>1.390932531E9</v>
      </c>
      <c r="N4" s="147">
        <v>1.375335213E9</v>
      </c>
      <c r="O4" s="147">
        <v>1.388229459E9</v>
      </c>
      <c r="P4" s="147">
        <v>1.437470154E9</v>
      </c>
      <c r="Q4" s="147">
        <v>1.452470221E9</v>
      </c>
      <c r="R4" s="147">
        <v>1.437572762E9</v>
      </c>
      <c r="S4" s="147">
        <v>1.49027402E9</v>
      </c>
      <c r="T4" s="147">
        <v>1.51625797E9</v>
      </c>
      <c r="U4" s="147">
        <v>1.50233355E9</v>
      </c>
      <c r="V4" s="147">
        <v>1.558482293E9</v>
      </c>
      <c r="W4" s="147">
        <v>1.577554814E9</v>
      </c>
      <c r="X4" s="147">
        <v>1.564617587E9</v>
      </c>
      <c r="Y4" s="147">
        <v>1.7691530573E10</v>
      </c>
      <c r="Z4" s="144"/>
    </row>
    <row r="5">
      <c r="A5" s="144" t="s">
        <v>57</v>
      </c>
      <c r="B5" s="144" t="s">
        <v>58</v>
      </c>
      <c r="C5" s="144" t="s">
        <v>59</v>
      </c>
      <c r="D5" s="144" t="s">
        <v>61</v>
      </c>
      <c r="E5" s="144" t="s">
        <v>64</v>
      </c>
      <c r="F5" s="147">
        <f t="shared" si="2"/>
        <v>790291338</v>
      </c>
      <c r="G5" s="147">
        <f t="shared" si="3"/>
        <v>823203380</v>
      </c>
      <c r="H5" s="147">
        <f t="shared" si="4"/>
        <v>857701233</v>
      </c>
      <c r="I5" s="147">
        <f t="shared" si="5"/>
        <v>894184422</v>
      </c>
      <c r="J5" s="147"/>
      <c r="K5" s="146"/>
      <c r="L5" s="148"/>
      <c r="M5" s="147">
        <v>2.64590846E8</v>
      </c>
      <c r="N5" s="147">
        <v>2.61623839E8</v>
      </c>
      <c r="O5" s="147">
        <v>2.64076653E8</v>
      </c>
      <c r="P5" s="147">
        <v>2.73443489E8</v>
      </c>
      <c r="Q5" s="147">
        <v>2.76296884E8</v>
      </c>
      <c r="R5" s="147">
        <v>2.73463007E8</v>
      </c>
      <c r="S5" s="147">
        <v>2.83488131E8</v>
      </c>
      <c r="T5" s="147">
        <v>2.88430941E8</v>
      </c>
      <c r="U5" s="147">
        <v>2.85782161E8</v>
      </c>
      <c r="V5" s="147">
        <v>2.96463084E8</v>
      </c>
      <c r="W5" s="147">
        <v>3.00091164E8</v>
      </c>
      <c r="X5" s="147">
        <v>2.97630174E8</v>
      </c>
      <c r="Y5" s="147">
        <v>3.365380371E9</v>
      </c>
      <c r="Z5" s="144"/>
    </row>
    <row r="6">
      <c r="A6" s="144" t="s">
        <v>57</v>
      </c>
      <c r="B6" s="144" t="s">
        <v>58</v>
      </c>
      <c r="C6" s="144" t="s">
        <v>59</v>
      </c>
      <c r="D6" s="144" t="s">
        <v>61</v>
      </c>
      <c r="E6" s="144" t="s">
        <v>65</v>
      </c>
      <c r="F6" s="147">
        <f t="shared" si="2"/>
        <v>1745450861</v>
      </c>
      <c r="G6" s="147">
        <f t="shared" si="3"/>
        <v>1818140958</v>
      </c>
      <c r="H6" s="147">
        <f t="shared" si="4"/>
        <v>1894333502</v>
      </c>
      <c r="I6" s="147">
        <f t="shared" si="5"/>
        <v>1974910893</v>
      </c>
      <c r="J6" s="147"/>
      <c r="K6" s="146"/>
      <c r="L6" s="148"/>
      <c r="M6" s="147">
        <v>5.84379834E8</v>
      </c>
      <c r="N6" s="147">
        <v>5.7782685E8</v>
      </c>
      <c r="O6" s="147">
        <v>5.83244177E8</v>
      </c>
      <c r="P6" s="147">
        <v>6.0393193E8</v>
      </c>
      <c r="Q6" s="147">
        <v>6.10233988E8</v>
      </c>
      <c r="R6" s="147">
        <v>6.0397504E8</v>
      </c>
      <c r="S6" s="147">
        <v>6.26116698E8</v>
      </c>
      <c r="T6" s="147">
        <v>6.37033472E8</v>
      </c>
      <c r="U6" s="147">
        <v>6.31183332E8</v>
      </c>
      <c r="V6" s="147">
        <v>6.547734E8</v>
      </c>
      <c r="W6" s="147">
        <v>6.62786439E8</v>
      </c>
      <c r="X6" s="147">
        <v>6.57351054E8</v>
      </c>
      <c r="Y6" s="147">
        <v>7.432836213E9</v>
      </c>
      <c r="Z6" s="144"/>
    </row>
    <row r="7">
      <c r="A7" s="144" t="s">
        <v>57</v>
      </c>
      <c r="B7" s="144" t="s">
        <v>58</v>
      </c>
      <c r="C7" s="144" t="s">
        <v>59</v>
      </c>
      <c r="D7" s="144" t="s">
        <v>61</v>
      </c>
      <c r="E7" s="144" t="s">
        <v>66</v>
      </c>
      <c r="F7" s="147">
        <f t="shared" si="2"/>
        <v>2001509687</v>
      </c>
      <c r="G7" s="147">
        <f t="shared" si="3"/>
        <v>2084863469</v>
      </c>
      <c r="H7" s="147">
        <f t="shared" si="4"/>
        <v>2172233512</v>
      </c>
      <c r="I7" s="147">
        <f t="shared" si="5"/>
        <v>2264631659</v>
      </c>
      <c r="J7" s="147"/>
      <c r="K7" s="146"/>
      <c r="L7" s="148"/>
      <c r="M7" s="147">
        <v>6.70108752E8</v>
      </c>
      <c r="N7" s="147">
        <v>6.62594441E8</v>
      </c>
      <c r="O7" s="147">
        <v>6.68806494E8</v>
      </c>
      <c r="P7" s="147">
        <v>6.92529154E8</v>
      </c>
      <c r="Q7" s="147">
        <v>6.99755728E8</v>
      </c>
      <c r="R7" s="147">
        <v>6.92578587E8</v>
      </c>
      <c r="S7" s="147">
        <v>7.17968442E8</v>
      </c>
      <c r="T7" s="147">
        <v>7.30486715E8</v>
      </c>
      <c r="U7" s="147">
        <v>7.23778355E8</v>
      </c>
      <c r="V7" s="147">
        <v>7.50829102E8</v>
      </c>
      <c r="W7" s="147">
        <v>7.60017659E8</v>
      </c>
      <c r="X7" s="147">
        <v>7.53784898E8</v>
      </c>
      <c r="Y7" s="147">
        <v>8.523238328E9</v>
      </c>
      <c r="Z7" s="144"/>
    </row>
    <row r="8">
      <c r="A8" s="144" t="s">
        <v>57</v>
      </c>
      <c r="B8" s="144" t="s">
        <v>58</v>
      </c>
      <c r="C8" s="144" t="s">
        <v>59</v>
      </c>
      <c r="D8" s="144" t="s">
        <v>61</v>
      </c>
      <c r="E8" s="144" t="s">
        <v>67</v>
      </c>
      <c r="F8" s="147">
        <f t="shared" si="2"/>
        <v>4258419118</v>
      </c>
      <c r="G8" s="147">
        <f t="shared" si="3"/>
        <v>4435762926</v>
      </c>
      <c r="H8" s="147">
        <f t="shared" si="4"/>
        <v>4621651736</v>
      </c>
      <c r="I8" s="147">
        <f t="shared" si="5"/>
        <v>4818238365</v>
      </c>
      <c r="J8" s="147"/>
      <c r="K8" s="146"/>
      <c r="L8" s="148"/>
      <c r="M8" s="147">
        <v>1.42572576E9</v>
      </c>
      <c r="N8" s="147">
        <v>1.409738286E9</v>
      </c>
      <c r="O8" s="147">
        <v>1.422955072E9</v>
      </c>
      <c r="P8" s="147">
        <v>1.473427489E9</v>
      </c>
      <c r="Q8" s="147">
        <v>1.488802773E9</v>
      </c>
      <c r="R8" s="147">
        <v>1.473532664E9</v>
      </c>
      <c r="S8" s="147">
        <v>1.527552208E9</v>
      </c>
      <c r="T8" s="147">
        <v>1.55418613E9</v>
      </c>
      <c r="U8" s="147">
        <v>1.539913398E9</v>
      </c>
      <c r="V8" s="147">
        <v>1.597466665E9</v>
      </c>
      <c r="W8" s="147">
        <v>1.617016271E9</v>
      </c>
      <c r="X8" s="147">
        <v>1.603755429E9</v>
      </c>
      <c r="Y8" s="147">
        <v>1.8134072144E10</v>
      </c>
      <c r="Z8" s="144"/>
    </row>
    <row r="9">
      <c r="A9" s="144" t="s">
        <v>57</v>
      </c>
      <c r="B9" s="144" t="s">
        <v>58</v>
      </c>
      <c r="C9" s="144" t="s">
        <v>59</v>
      </c>
      <c r="D9" s="144" t="s">
        <v>61</v>
      </c>
      <c r="E9" s="144" t="s">
        <v>68</v>
      </c>
      <c r="F9" s="147">
        <f t="shared" si="2"/>
        <v>952544393</v>
      </c>
      <c r="G9" s="147">
        <f t="shared" si="3"/>
        <v>992213537</v>
      </c>
      <c r="H9" s="147">
        <f t="shared" si="4"/>
        <v>1033794073</v>
      </c>
      <c r="I9" s="147">
        <f t="shared" si="5"/>
        <v>1077767550</v>
      </c>
      <c r="J9" s="147"/>
      <c r="K9" s="146"/>
      <c r="L9" s="148"/>
      <c r="M9" s="147">
        <v>3.18913437E8</v>
      </c>
      <c r="N9" s="147">
        <v>3.1533728E8</v>
      </c>
      <c r="O9" s="147">
        <v>3.18293676E8</v>
      </c>
      <c r="P9" s="147">
        <v>3.29583597E8</v>
      </c>
      <c r="Q9" s="147">
        <v>3.33022817E8</v>
      </c>
      <c r="R9" s="147">
        <v>3.29607123E8</v>
      </c>
      <c r="S9" s="147">
        <v>3.41690484E8</v>
      </c>
      <c r="T9" s="147">
        <v>3.47648092E8</v>
      </c>
      <c r="U9" s="147">
        <v>3.44455497E8</v>
      </c>
      <c r="V9" s="147">
        <v>3.57329298E8</v>
      </c>
      <c r="W9" s="147">
        <v>3.61702252E8</v>
      </c>
      <c r="X9" s="147">
        <v>3.58736E8</v>
      </c>
      <c r="Y9" s="147">
        <v>4.056319554E9</v>
      </c>
      <c r="Z9" s="144"/>
    </row>
    <row r="10">
      <c r="A10" s="144" t="s">
        <v>57</v>
      </c>
      <c r="B10" s="144" t="s">
        <v>58</v>
      </c>
      <c r="C10" s="144" t="s">
        <v>59</v>
      </c>
      <c r="D10" s="144" t="s">
        <v>61</v>
      </c>
      <c r="E10" s="144" t="s">
        <v>69</v>
      </c>
      <c r="F10" s="147">
        <f t="shared" si="2"/>
        <v>1248037383</v>
      </c>
      <c r="G10" s="147">
        <f t="shared" si="3"/>
        <v>1300012470</v>
      </c>
      <c r="H10" s="147">
        <f t="shared" si="4"/>
        <v>1354491885</v>
      </c>
      <c r="I10" s="147">
        <f t="shared" si="5"/>
        <v>1412106567</v>
      </c>
      <c r="J10" s="147"/>
      <c r="K10" s="146"/>
      <c r="L10" s="148"/>
      <c r="M10" s="147">
        <v>4.17844979E8</v>
      </c>
      <c r="N10" s="147">
        <v>4.13159446E8</v>
      </c>
      <c r="O10" s="147">
        <v>4.17032958E8</v>
      </c>
      <c r="P10" s="147">
        <v>4.31825176E8</v>
      </c>
      <c r="Q10" s="147">
        <v>4.36331293E8</v>
      </c>
      <c r="R10" s="147">
        <v>4.31856001E8</v>
      </c>
      <c r="S10" s="147">
        <v>4.47687794E8</v>
      </c>
      <c r="T10" s="147">
        <v>4.55493538E8</v>
      </c>
      <c r="U10" s="147">
        <v>4.51310553E8</v>
      </c>
      <c r="V10" s="147">
        <v>4.68177993E8</v>
      </c>
      <c r="W10" s="147">
        <v>4.739075E8</v>
      </c>
      <c r="X10" s="147">
        <v>4.70021074E8</v>
      </c>
      <c r="Y10" s="147">
        <v>5.314648304E9</v>
      </c>
      <c r="Z10" s="144"/>
    </row>
    <row r="11" hidden="1">
      <c r="A11" s="143" t="s">
        <v>57</v>
      </c>
      <c r="B11" s="143" t="s">
        <v>58</v>
      </c>
      <c r="C11" s="143" t="s">
        <v>70</v>
      </c>
      <c r="D11" s="144"/>
      <c r="E11" s="143" t="s">
        <v>60</v>
      </c>
      <c r="F11" s="145">
        <f t="shared" si="2"/>
        <v>5789058571</v>
      </c>
      <c r="G11" s="145">
        <f t="shared" si="3"/>
        <v>10243410249</v>
      </c>
      <c r="H11" s="145">
        <f t="shared" si="4"/>
        <v>10921733438</v>
      </c>
      <c r="I11" s="145">
        <f t="shared" si="5"/>
        <v>10796488689</v>
      </c>
      <c r="J11" s="145"/>
      <c r="K11" s="146" t="str">
        <f t="shared" ref="K11:K37" si="7">(#REF!-L11)/L11</f>
        <v>#REF!</v>
      </c>
      <c r="L11" s="145">
        <v>3.4679724922E10</v>
      </c>
      <c r="M11" s="145">
        <f t="shared" ref="M11:Y11" si="6">SUM(M12:M19)</f>
        <v>2513902425</v>
      </c>
      <c r="N11" s="145">
        <f t="shared" si="6"/>
        <v>2581062532</v>
      </c>
      <c r="O11" s="145">
        <f t="shared" si="6"/>
        <v>694093614</v>
      </c>
      <c r="P11" s="145">
        <f t="shared" si="6"/>
        <v>3298484650</v>
      </c>
      <c r="Q11" s="145">
        <f t="shared" si="6"/>
        <v>3037124036</v>
      </c>
      <c r="R11" s="145">
        <f t="shared" si="6"/>
        <v>3907801563</v>
      </c>
      <c r="S11" s="145">
        <f t="shared" si="6"/>
        <v>3455341828</v>
      </c>
      <c r="T11" s="145">
        <f t="shared" si="6"/>
        <v>3508928997</v>
      </c>
      <c r="U11" s="145">
        <f t="shared" si="6"/>
        <v>3957462613</v>
      </c>
      <c r="V11" s="145">
        <f t="shared" si="6"/>
        <v>4085086118</v>
      </c>
      <c r="W11" s="145">
        <f t="shared" si="6"/>
        <v>3315526328</v>
      </c>
      <c r="X11" s="145">
        <f t="shared" si="6"/>
        <v>3395876243</v>
      </c>
      <c r="Y11" s="145">
        <f t="shared" si="6"/>
        <v>37750690945</v>
      </c>
      <c r="Z11" s="144"/>
    </row>
    <row r="12" hidden="1">
      <c r="A12" s="144" t="s">
        <v>57</v>
      </c>
      <c r="B12" s="144" t="s">
        <v>58</v>
      </c>
      <c r="C12" s="144" t="s">
        <v>70</v>
      </c>
      <c r="D12" s="144" t="s">
        <v>61</v>
      </c>
      <c r="E12" s="144" t="s">
        <v>62</v>
      </c>
      <c r="F12" s="147">
        <f t="shared" si="2"/>
        <v>966193877</v>
      </c>
      <c r="G12" s="147">
        <f t="shared" si="3"/>
        <v>1709625168</v>
      </c>
      <c r="H12" s="147">
        <f t="shared" si="4"/>
        <v>1822837311</v>
      </c>
      <c r="I12" s="147">
        <f t="shared" si="5"/>
        <v>1801933960</v>
      </c>
      <c r="J12" s="147"/>
      <c r="K12" s="149" t="str">
        <f t="shared" si="7"/>
        <v>#REF!</v>
      </c>
      <c r="L12" s="148"/>
      <c r="M12" s="147">
        <v>4.19570315E8</v>
      </c>
      <c r="N12" s="147">
        <v>4.30779337E8</v>
      </c>
      <c r="O12" s="147">
        <v>1.15844225E8</v>
      </c>
      <c r="P12" s="147">
        <v>5.50517086E8</v>
      </c>
      <c r="Q12" s="147">
        <v>5.06896001E8</v>
      </c>
      <c r="R12" s="147">
        <v>6.52212081E8</v>
      </c>
      <c r="S12" s="147">
        <v>5.76696551E8</v>
      </c>
      <c r="T12" s="147">
        <v>5.8564025E8</v>
      </c>
      <c r="U12" s="147">
        <v>6.6050051E8</v>
      </c>
      <c r="V12" s="147">
        <v>6.81800872E8</v>
      </c>
      <c r="W12" s="147">
        <v>5.53361344E8</v>
      </c>
      <c r="X12" s="147">
        <v>5.66771744E8</v>
      </c>
      <c r="Y12" s="147">
        <v>6.300590315E9</v>
      </c>
      <c r="Z12" s="144"/>
    </row>
    <row r="13" hidden="1">
      <c r="A13" s="144" t="s">
        <v>57</v>
      </c>
      <c r="B13" s="144" t="s">
        <v>58</v>
      </c>
      <c r="C13" s="144" t="s">
        <v>70</v>
      </c>
      <c r="D13" s="144" t="s">
        <v>61</v>
      </c>
      <c r="E13" s="144" t="s">
        <v>63</v>
      </c>
      <c r="F13" s="147">
        <f t="shared" si="2"/>
        <v>1871975750</v>
      </c>
      <c r="G13" s="147">
        <f t="shared" si="3"/>
        <v>3312354747</v>
      </c>
      <c r="H13" s="147">
        <f t="shared" si="4"/>
        <v>3531700350</v>
      </c>
      <c r="I13" s="147">
        <f t="shared" si="5"/>
        <v>3491200655</v>
      </c>
      <c r="J13" s="147"/>
      <c r="K13" s="149" t="str">
        <f t="shared" si="7"/>
        <v>#REF!</v>
      </c>
      <c r="L13" s="148"/>
      <c r="M13" s="147">
        <v>8.1290668E8</v>
      </c>
      <c r="N13" s="147">
        <v>8.3462387E8</v>
      </c>
      <c r="O13" s="147">
        <v>2.244452E8</v>
      </c>
      <c r="P13" s="147">
        <v>1.066612683E9</v>
      </c>
      <c r="Q13" s="147">
        <v>9.8209795E8</v>
      </c>
      <c r="R13" s="147">
        <v>1.263644114E9</v>
      </c>
      <c r="S13" s="147">
        <v>1.117334717E9</v>
      </c>
      <c r="T13" s="147">
        <v>1.134662903E9</v>
      </c>
      <c r="U13" s="147">
        <v>1.27970273E9</v>
      </c>
      <c r="V13" s="147">
        <v>1.320971638E9</v>
      </c>
      <c r="W13" s="147">
        <v>1.072123355E9</v>
      </c>
      <c r="X13" s="147">
        <v>1.098105662E9</v>
      </c>
      <c r="Y13" s="147">
        <v>1.2207231501E10</v>
      </c>
      <c r="Z13" s="144"/>
    </row>
    <row r="14" hidden="1">
      <c r="A14" s="144" t="s">
        <v>57</v>
      </c>
      <c r="B14" s="144" t="s">
        <v>58</v>
      </c>
      <c r="C14" s="144" t="s">
        <v>70</v>
      </c>
      <c r="D14" s="144" t="s">
        <v>61</v>
      </c>
      <c r="E14" s="144" t="s">
        <v>64</v>
      </c>
      <c r="F14" s="147">
        <f t="shared" si="2"/>
        <v>279714423</v>
      </c>
      <c r="G14" s="147">
        <f t="shared" si="3"/>
        <v>494938780</v>
      </c>
      <c r="H14" s="147">
        <f t="shared" si="4"/>
        <v>527713846</v>
      </c>
      <c r="I14" s="147">
        <f t="shared" si="5"/>
        <v>521662299</v>
      </c>
      <c r="J14" s="147"/>
      <c r="K14" s="149" t="str">
        <f t="shared" si="7"/>
        <v>#REF!</v>
      </c>
      <c r="L14" s="148"/>
      <c r="M14" s="147">
        <v>1.21466169E8</v>
      </c>
      <c r="N14" s="147">
        <v>1.24711196E8</v>
      </c>
      <c r="O14" s="147">
        <v>3.3537058E7</v>
      </c>
      <c r="P14" s="147">
        <v>1.59375435E8</v>
      </c>
      <c r="Q14" s="147">
        <v>1.46747073E8</v>
      </c>
      <c r="R14" s="147">
        <v>1.88816272E8</v>
      </c>
      <c r="S14" s="147">
        <v>1.66954425E8</v>
      </c>
      <c r="T14" s="147">
        <v>1.69543637E8</v>
      </c>
      <c r="U14" s="147">
        <v>1.91215784E8</v>
      </c>
      <c r="V14" s="147">
        <v>1.97382267E8</v>
      </c>
      <c r="W14" s="147">
        <v>1.60198851E8</v>
      </c>
      <c r="X14" s="147">
        <v>1.64081181E8</v>
      </c>
      <c r="Y14" s="147">
        <v>1.824029349E9</v>
      </c>
      <c r="Z14" s="144"/>
    </row>
    <row r="15" hidden="1">
      <c r="A15" s="144" t="s">
        <v>57</v>
      </c>
      <c r="B15" s="144" t="s">
        <v>58</v>
      </c>
      <c r="C15" s="144" t="s">
        <v>70</v>
      </c>
      <c r="D15" s="144" t="s">
        <v>61</v>
      </c>
      <c r="E15" s="144" t="s">
        <v>65</v>
      </c>
      <c r="F15" s="147">
        <f t="shared" si="2"/>
        <v>442862980</v>
      </c>
      <c r="G15" s="147">
        <f t="shared" si="3"/>
        <v>783620884</v>
      </c>
      <c r="H15" s="147">
        <f t="shared" si="4"/>
        <v>835512608</v>
      </c>
      <c r="I15" s="147">
        <f t="shared" si="5"/>
        <v>825931385</v>
      </c>
      <c r="J15" s="147"/>
      <c r="K15" s="149" t="str">
        <f t="shared" si="7"/>
        <v>#REF!</v>
      </c>
      <c r="L15" s="148"/>
      <c r="M15" s="147">
        <v>1.92313535E8</v>
      </c>
      <c r="N15" s="147">
        <v>1.97451284E8</v>
      </c>
      <c r="O15" s="147">
        <v>5.3098161E7</v>
      </c>
      <c r="P15" s="147">
        <v>2.52334076E8</v>
      </c>
      <c r="Q15" s="147">
        <v>2.32339989E8</v>
      </c>
      <c r="R15" s="147">
        <v>2.98946819E8</v>
      </c>
      <c r="S15" s="147">
        <v>2.6433365E8</v>
      </c>
      <c r="T15" s="147">
        <v>2.68433069E8</v>
      </c>
      <c r="U15" s="147">
        <v>3.02745889E8</v>
      </c>
      <c r="V15" s="147">
        <v>3.12509088E8</v>
      </c>
      <c r="W15" s="147">
        <v>2.53637764E8</v>
      </c>
      <c r="X15" s="147">
        <v>2.59784533E8</v>
      </c>
      <c r="Y15" s="147">
        <v>2.887927857E9</v>
      </c>
      <c r="Z15" s="144"/>
    </row>
    <row r="16" hidden="1">
      <c r="A16" s="144" t="s">
        <v>57</v>
      </c>
      <c r="B16" s="144" t="s">
        <v>58</v>
      </c>
      <c r="C16" s="144" t="s">
        <v>70</v>
      </c>
      <c r="D16" s="144" t="s">
        <v>61</v>
      </c>
      <c r="E16" s="144" t="s">
        <v>66</v>
      </c>
      <c r="F16" s="147">
        <f t="shared" si="2"/>
        <v>403600277</v>
      </c>
      <c r="G16" s="147">
        <f t="shared" si="3"/>
        <v>714147761</v>
      </c>
      <c r="H16" s="147">
        <f t="shared" si="4"/>
        <v>761438941</v>
      </c>
      <c r="I16" s="147">
        <f t="shared" si="5"/>
        <v>752707156</v>
      </c>
      <c r="J16" s="147"/>
      <c r="K16" s="149" t="str">
        <f t="shared" si="7"/>
        <v>#REF!</v>
      </c>
      <c r="L16" s="148"/>
      <c r="M16" s="147">
        <v>1.75263681E8</v>
      </c>
      <c r="N16" s="147">
        <v>1.79945934E8</v>
      </c>
      <c r="O16" s="147">
        <v>4.8390662E7</v>
      </c>
      <c r="P16" s="147">
        <v>2.29963008E8</v>
      </c>
      <c r="Q16" s="147">
        <v>2.11741527E8</v>
      </c>
      <c r="R16" s="147">
        <v>2.72443226E8</v>
      </c>
      <c r="S16" s="147">
        <v>2.4089874E8</v>
      </c>
      <c r="T16" s="147">
        <v>2.44634718E8</v>
      </c>
      <c r="U16" s="147">
        <v>2.75905483E8</v>
      </c>
      <c r="V16" s="147">
        <v>2.8480311E8</v>
      </c>
      <c r="W16" s="147">
        <v>2.31151114E8</v>
      </c>
      <c r="X16" s="147">
        <v>2.36752932E8</v>
      </c>
      <c r="Y16" s="147">
        <v>2.631894133E9</v>
      </c>
      <c r="Z16" s="144"/>
    </row>
    <row r="17" hidden="1">
      <c r="A17" s="144" t="s">
        <v>57</v>
      </c>
      <c r="B17" s="144" t="s">
        <v>58</v>
      </c>
      <c r="C17" s="144" t="s">
        <v>70</v>
      </c>
      <c r="D17" s="144" t="s">
        <v>61</v>
      </c>
      <c r="E17" s="144" t="s">
        <v>67</v>
      </c>
      <c r="F17" s="147">
        <f t="shared" si="2"/>
        <v>568485552</v>
      </c>
      <c r="G17" s="147">
        <f t="shared" si="3"/>
        <v>1005902884</v>
      </c>
      <c r="H17" s="147">
        <f t="shared" si="4"/>
        <v>1072514223</v>
      </c>
      <c r="I17" s="147">
        <f t="shared" si="5"/>
        <v>1060215190</v>
      </c>
      <c r="J17" s="147"/>
      <c r="K17" s="149" t="str">
        <f t="shared" si="7"/>
        <v>#REF!</v>
      </c>
      <c r="L17" s="148"/>
      <c r="M17" s="147">
        <v>2.46865218E8</v>
      </c>
      <c r="N17" s="147">
        <v>2.53460341E8</v>
      </c>
      <c r="O17" s="147">
        <v>6.8159993E7</v>
      </c>
      <c r="P17" s="147">
        <v>3.23911192E8</v>
      </c>
      <c r="Q17" s="147">
        <v>2.98245579E8</v>
      </c>
      <c r="R17" s="147">
        <v>3.83746113E8</v>
      </c>
      <c r="S17" s="147">
        <v>3.39314567E8</v>
      </c>
      <c r="T17" s="147">
        <v>3.44576827E8</v>
      </c>
      <c r="U17" s="147">
        <v>3.88622829E8</v>
      </c>
      <c r="V17" s="147">
        <v>4.01155457E8</v>
      </c>
      <c r="W17" s="147">
        <v>3.25584686E8</v>
      </c>
      <c r="X17" s="147">
        <v>3.33475047E8</v>
      </c>
      <c r="Y17" s="147">
        <v>3.707117849E9</v>
      </c>
      <c r="Z17" s="144"/>
    </row>
    <row r="18" hidden="1">
      <c r="A18" s="144" t="s">
        <v>57</v>
      </c>
      <c r="B18" s="144" t="s">
        <v>58</v>
      </c>
      <c r="C18" s="144" t="s">
        <v>70</v>
      </c>
      <c r="D18" s="144" t="s">
        <v>61</v>
      </c>
      <c r="E18" s="144" t="s">
        <v>68</v>
      </c>
      <c r="F18" s="147">
        <f t="shared" si="2"/>
        <v>527962143</v>
      </c>
      <c r="G18" s="147">
        <f t="shared" si="3"/>
        <v>934199014</v>
      </c>
      <c r="H18" s="147">
        <f t="shared" si="4"/>
        <v>996062091</v>
      </c>
      <c r="I18" s="147">
        <f t="shared" si="5"/>
        <v>984639768</v>
      </c>
      <c r="J18" s="147"/>
      <c r="K18" s="149" t="str">
        <f t="shared" si="7"/>
        <v>#REF!</v>
      </c>
      <c r="L18" s="148"/>
      <c r="M18" s="147">
        <v>2.29267901E8</v>
      </c>
      <c r="N18" s="147">
        <v>2.35392904E8</v>
      </c>
      <c r="O18" s="147">
        <v>6.3301338E7</v>
      </c>
      <c r="P18" s="147">
        <v>3.008218E8</v>
      </c>
      <c r="Q18" s="147">
        <v>2.76985712E8</v>
      </c>
      <c r="R18" s="147">
        <v>3.56391502E8</v>
      </c>
      <c r="S18" s="147">
        <v>3.15127175E8</v>
      </c>
      <c r="T18" s="147">
        <v>3.20014325E8</v>
      </c>
      <c r="U18" s="147">
        <v>3.60920591E8</v>
      </c>
      <c r="V18" s="147">
        <v>3.72559854E8</v>
      </c>
      <c r="W18" s="147">
        <v>3.02376001E8</v>
      </c>
      <c r="X18" s="147">
        <v>3.09703913E8</v>
      </c>
      <c r="Y18" s="147">
        <v>3.442863017E9</v>
      </c>
      <c r="Z18" s="144"/>
    </row>
    <row r="19" hidden="1">
      <c r="A19" s="144" t="s">
        <v>57</v>
      </c>
      <c r="B19" s="144" t="s">
        <v>58</v>
      </c>
      <c r="C19" s="144" t="s">
        <v>70</v>
      </c>
      <c r="D19" s="144" t="s">
        <v>61</v>
      </c>
      <c r="E19" s="144" t="s">
        <v>69</v>
      </c>
      <c r="F19" s="147">
        <f t="shared" si="2"/>
        <v>728263569</v>
      </c>
      <c r="G19" s="147">
        <f t="shared" si="3"/>
        <v>1288621011</v>
      </c>
      <c r="H19" s="147">
        <f t="shared" si="4"/>
        <v>1373954068</v>
      </c>
      <c r="I19" s="147">
        <f t="shared" si="5"/>
        <v>1358198276</v>
      </c>
      <c r="J19" s="147"/>
      <c r="K19" s="149" t="str">
        <f t="shared" si="7"/>
        <v>#REF!</v>
      </c>
      <c r="L19" s="148"/>
      <c r="M19" s="147">
        <v>3.16248926E8</v>
      </c>
      <c r="N19" s="147">
        <v>3.24697666E8</v>
      </c>
      <c r="O19" s="147">
        <v>8.7316977E7</v>
      </c>
      <c r="P19" s="147">
        <v>4.1494937E8</v>
      </c>
      <c r="Q19" s="147">
        <v>3.82070205E8</v>
      </c>
      <c r="R19" s="147">
        <v>4.91601436E8</v>
      </c>
      <c r="S19" s="147">
        <v>4.34682003E8</v>
      </c>
      <c r="T19" s="147">
        <v>4.41423268E8</v>
      </c>
      <c r="U19" s="147">
        <v>4.97848797E8</v>
      </c>
      <c r="V19" s="147">
        <v>5.13903832E8</v>
      </c>
      <c r="W19" s="147">
        <v>4.17093213E8</v>
      </c>
      <c r="X19" s="147">
        <v>4.27201231E8</v>
      </c>
      <c r="Y19" s="147">
        <v>4.749036924E9</v>
      </c>
      <c r="Z19" s="144"/>
    </row>
    <row r="20" hidden="1">
      <c r="A20" s="143" t="s">
        <v>57</v>
      </c>
      <c r="B20" s="143" t="s">
        <v>58</v>
      </c>
      <c r="C20" s="143" t="s">
        <v>71</v>
      </c>
      <c r="D20" s="144"/>
      <c r="E20" s="143" t="s">
        <v>60</v>
      </c>
      <c r="F20" s="145">
        <f t="shared" si="2"/>
        <v>16421021462</v>
      </c>
      <c r="G20" s="145">
        <f t="shared" si="3"/>
        <v>16713705276</v>
      </c>
      <c r="H20" s="145">
        <f t="shared" si="4"/>
        <v>17410470604</v>
      </c>
      <c r="I20" s="145">
        <f t="shared" si="5"/>
        <v>17630061490</v>
      </c>
      <c r="J20" s="145"/>
      <c r="K20" s="146" t="str">
        <f t="shared" si="7"/>
        <v>#REF!</v>
      </c>
      <c r="L20" s="145">
        <v>4.7434056115E10</v>
      </c>
      <c r="M20" s="145">
        <f t="shared" ref="M20:Y20" si="8">SUM(M21:M28)</f>
        <v>5336451971</v>
      </c>
      <c r="N20" s="145">
        <f t="shared" si="8"/>
        <v>5516244982</v>
      </c>
      <c r="O20" s="145">
        <f t="shared" si="8"/>
        <v>5568324509</v>
      </c>
      <c r="P20" s="145">
        <f t="shared" si="8"/>
        <v>5425958957</v>
      </c>
      <c r="Q20" s="145">
        <f t="shared" si="8"/>
        <v>5658658008</v>
      </c>
      <c r="R20" s="145">
        <f t="shared" si="8"/>
        <v>5629088311</v>
      </c>
      <c r="S20" s="145">
        <f t="shared" si="8"/>
        <v>5783403621</v>
      </c>
      <c r="T20" s="145">
        <f t="shared" si="8"/>
        <v>5851981251</v>
      </c>
      <c r="U20" s="145">
        <f t="shared" si="8"/>
        <v>5775085732</v>
      </c>
      <c r="V20" s="145">
        <f t="shared" si="8"/>
        <v>5857872158</v>
      </c>
      <c r="W20" s="145">
        <f t="shared" si="8"/>
        <v>5949172849</v>
      </c>
      <c r="X20" s="145">
        <f t="shared" si="8"/>
        <v>5823016483</v>
      </c>
      <c r="Y20" s="145">
        <f t="shared" si="8"/>
        <v>68175258831</v>
      </c>
      <c r="Z20" s="144"/>
    </row>
    <row r="21" hidden="1">
      <c r="A21" s="144" t="s">
        <v>57</v>
      </c>
      <c r="B21" s="144" t="s">
        <v>58</v>
      </c>
      <c r="C21" s="144" t="s">
        <v>71</v>
      </c>
      <c r="D21" s="144" t="s">
        <v>61</v>
      </c>
      <c r="E21" s="144" t="s">
        <v>62</v>
      </c>
      <c r="F21" s="147">
        <f t="shared" si="2"/>
        <v>678112252</v>
      </c>
      <c r="G21" s="147">
        <f t="shared" si="3"/>
        <v>686947005</v>
      </c>
      <c r="H21" s="147">
        <f t="shared" si="4"/>
        <v>707979086</v>
      </c>
      <c r="I21" s="147">
        <f t="shared" si="5"/>
        <v>714607505</v>
      </c>
      <c r="J21" s="147"/>
      <c r="K21" s="149" t="str">
        <f t="shared" si="7"/>
        <v>#REF!</v>
      </c>
      <c r="L21" s="148"/>
      <c r="M21" s="147">
        <v>2.21895333E8</v>
      </c>
      <c r="N21" s="147">
        <v>2.27322441E8</v>
      </c>
      <c r="O21" s="147">
        <v>2.28894478E8</v>
      </c>
      <c r="P21" s="147">
        <v>2.24597129E8</v>
      </c>
      <c r="Q21" s="147">
        <v>2.31621223E8</v>
      </c>
      <c r="R21" s="147">
        <v>2.30728653E8</v>
      </c>
      <c r="S21" s="147">
        <v>2.35386709E8</v>
      </c>
      <c r="T21" s="147">
        <v>2.37456746E8</v>
      </c>
      <c r="U21" s="147">
        <v>2.35135631E8</v>
      </c>
      <c r="V21" s="147">
        <v>2.37634565E8</v>
      </c>
      <c r="W21" s="147">
        <v>2.40390505E8</v>
      </c>
      <c r="X21" s="147">
        <v>2.36582435E8</v>
      </c>
      <c r="Y21" s="147">
        <v>2.787645848E9</v>
      </c>
      <c r="Z21" s="144"/>
    </row>
    <row r="22" hidden="1">
      <c r="A22" s="144" t="s">
        <v>57</v>
      </c>
      <c r="B22" s="144" t="s">
        <v>58</v>
      </c>
      <c r="C22" s="144" t="s">
        <v>71</v>
      </c>
      <c r="D22" s="144" t="s">
        <v>61</v>
      </c>
      <c r="E22" s="144" t="s">
        <v>63</v>
      </c>
      <c r="F22" s="147">
        <f t="shared" si="2"/>
        <v>1273666639</v>
      </c>
      <c r="G22" s="147">
        <f t="shared" si="3"/>
        <v>1294280454</v>
      </c>
      <c r="H22" s="147">
        <f t="shared" si="4"/>
        <v>1343353861</v>
      </c>
      <c r="I22" s="147">
        <f t="shared" si="5"/>
        <v>1358819718</v>
      </c>
      <c r="J22" s="147"/>
      <c r="K22" s="149" t="str">
        <f t="shared" si="7"/>
        <v>#REF!</v>
      </c>
      <c r="L22" s="148"/>
      <c r="M22" s="147">
        <v>4.14890967E8</v>
      </c>
      <c r="N22" s="147">
        <v>4.27553847E8</v>
      </c>
      <c r="O22" s="147">
        <v>4.31221825E8</v>
      </c>
      <c r="P22" s="147">
        <v>4.21194973E8</v>
      </c>
      <c r="Q22" s="147">
        <v>4.37584042E8</v>
      </c>
      <c r="R22" s="147">
        <v>4.35501439E8</v>
      </c>
      <c r="S22" s="147">
        <v>4.46369916E8</v>
      </c>
      <c r="T22" s="147">
        <v>4.51199861E8</v>
      </c>
      <c r="U22" s="147">
        <v>4.45784084E8</v>
      </c>
      <c r="V22" s="147">
        <v>4.51614759E8</v>
      </c>
      <c r="W22" s="147">
        <v>4.58045096E8</v>
      </c>
      <c r="X22" s="147">
        <v>4.49159863E8</v>
      </c>
      <c r="Y22" s="147">
        <v>5.270120672E9</v>
      </c>
      <c r="Z22" s="144"/>
    </row>
    <row r="23" hidden="1">
      <c r="A23" s="144" t="s">
        <v>57</v>
      </c>
      <c r="B23" s="144" t="s">
        <v>58</v>
      </c>
      <c r="C23" s="144" t="s">
        <v>71</v>
      </c>
      <c r="D23" s="144" t="s">
        <v>61</v>
      </c>
      <c r="E23" s="144" t="s">
        <v>64</v>
      </c>
      <c r="F23" s="147">
        <f t="shared" si="2"/>
        <v>1500000</v>
      </c>
      <c r="G23" s="147">
        <f t="shared" si="3"/>
        <v>1500000</v>
      </c>
      <c r="H23" s="147">
        <f t="shared" si="4"/>
        <v>1500000</v>
      </c>
      <c r="I23" s="147">
        <f t="shared" si="5"/>
        <v>1500000</v>
      </c>
      <c r="J23" s="147"/>
      <c r="K23" s="149" t="str">
        <f t="shared" si="7"/>
        <v>#REF!</v>
      </c>
      <c r="L23" s="148"/>
      <c r="M23" s="147">
        <v>500000.0</v>
      </c>
      <c r="N23" s="147">
        <v>500000.0</v>
      </c>
      <c r="O23" s="147">
        <v>500000.0</v>
      </c>
      <c r="P23" s="147">
        <v>500000.0</v>
      </c>
      <c r="Q23" s="147">
        <v>500000.0</v>
      </c>
      <c r="R23" s="147">
        <v>500000.0</v>
      </c>
      <c r="S23" s="147">
        <v>500000.0</v>
      </c>
      <c r="T23" s="147">
        <v>500000.0</v>
      </c>
      <c r="U23" s="147">
        <v>500000.0</v>
      </c>
      <c r="V23" s="147">
        <v>500000.0</v>
      </c>
      <c r="W23" s="147">
        <v>500000.0</v>
      </c>
      <c r="X23" s="147">
        <v>500000.0</v>
      </c>
      <c r="Y23" s="147">
        <v>6000000.0</v>
      </c>
      <c r="Z23" s="144"/>
    </row>
    <row r="24" hidden="1">
      <c r="A24" s="144" t="s">
        <v>57</v>
      </c>
      <c r="B24" s="144" t="s">
        <v>58</v>
      </c>
      <c r="C24" s="144" t="s">
        <v>71</v>
      </c>
      <c r="D24" s="144" t="s">
        <v>61</v>
      </c>
      <c r="E24" s="144" t="s">
        <v>65</v>
      </c>
      <c r="F24" s="147">
        <f t="shared" si="2"/>
        <v>1838930757</v>
      </c>
      <c r="G24" s="147">
        <f t="shared" si="3"/>
        <v>1856269266</v>
      </c>
      <c r="H24" s="147">
        <f t="shared" si="4"/>
        <v>1897545454</v>
      </c>
      <c r="I24" s="147">
        <f t="shared" si="5"/>
        <v>1910553959</v>
      </c>
      <c r="J24" s="147"/>
      <c r="K24" s="149" t="str">
        <f t="shared" si="7"/>
        <v>#REF!</v>
      </c>
      <c r="L24" s="148"/>
      <c r="M24" s="147">
        <v>6.04847934E8</v>
      </c>
      <c r="N24" s="147">
        <v>6.15498823E8</v>
      </c>
      <c r="O24" s="147">
        <v>6.18584E8</v>
      </c>
      <c r="P24" s="147">
        <v>6.10150303E8</v>
      </c>
      <c r="Q24" s="147">
        <v>6.23935332E8</v>
      </c>
      <c r="R24" s="147">
        <v>6.22183631E8</v>
      </c>
      <c r="S24" s="147">
        <v>6.31325228E8</v>
      </c>
      <c r="T24" s="147">
        <v>6.35387748E8</v>
      </c>
      <c r="U24" s="147">
        <v>6.30832478E8</v>
      </c>
      <c r="V24" s="147">
        <v>6.35736724E8</v>
      </c>
      <c r="W24" s="147">
        <v>6.41145352E8</v>
      </c>
      <c r="X24" s="147">
        <v>6.33671883E8</v>
      </c>
      <c r="Y24" s="147">
        <v>7.503299435E9</v>
      </c>
      <c r="Z24" s="144"/>
    </row>
    <row r="25" hidden="1">
      <c r="A25" s="144" t="s">
        <v>57</v>
      </c>
      <c r="B25" s="144" t="s">
        <v>58</v>
      </c>
      <c r="C25" s="144" t="s">
        <v>71</v>
      </c>
      <c r="D25" s="144" t="s">
        <v>61</v>
      </c>
      <c r="E25" s="144" t="s">
        <v>66</v>
      </c>
      <c r="F25" s="147">
        <f t="shared" si="2"/>
        <v>1500000</v>
      </c>
      <c r="G25" s="147">
        <f t="shared" si="3"/>
        <v>1500000</v>
      </c>
      <c r="H25" s="147">
        <f t="shared" si="4"/>
        <v>1500000</v>
      </c>
      <c r="I25" s="147">
        <f t="shared" si="5"/>
        <v>1500000</v>
      </c>
      <c r="J25" s="147"/>
      <c r="K25" s="149" t="str">
        <f t="shared" si="7"/>
        <v>#REF!</v>
      </c>
      <c r="L25" s="148"/>
      <c r="M25" s="147">
        <v>500000.0</v>
      </c>
      <c r="N25" s="147">
        <v>500000.0</v>
      </c>
      <c r="O25" s="147">
        <v>500000.0</v>
      </c>
      <c r="P25" s="147">
        <v>500000.0</v>
      </c>
      <c r="Q25" s="147">
        <v>500000.0</v>
      </c>
      <c r="R25" s="147">
        <v>500000.0</v>
      </c>
      <c r="S25" s="147">
        <v>500000.0</v>
      </c>
      <c r="T25" s="147">
        <v>500000.0</v>
      </c>
      <c r="U25" s="147">
        <v>500000.0</v>
      </c>
      <c r="V25" s="147">
        <v>500000.0</v>
      </c>
      <c r="W25" s="147">
        <v>500000.0</v>
      </c>
      <c r="X25" s="147">
        <v>500000.0</v>
      </c>
      <c r="Y25" s="147">
        <v>6000000.0</v>
      </c>
      <c r="Z25" s="144"/>
    </row>
    <row r="26" hidden="1">
      <c r="A26" s="144" t="s">
        <v>57</v>
      </c>
      <c r="B26" s="144" t="s">
        <v>58</v>
      </c>
      <c r="C26" s="144" t="s">
        <v>71</v>
      </c>
      <c r="D26" s="144" t="s">
        <v>61</v>
      </c>
      <c r="E26" s="144" t="s">
        <v>67</v>
      </c>
      <c r="F26" s="147">
        <f t="shared" si="2"/>
        <v>12624311814</v>
      </c>
      <c r="G26" s="147">
        <f t="shared" si="3"/>
        <v>12870208551</v>
      </c>
      <c r="H26" s="147">
        <f t="shared" si="4"/>
        <v>13455592203</v>
      </c>
      <c r="I26" s="147">
        <f t="shared" si="5"/>
        <v>13640080308</v>
      </c>
      <c r="J26" s="147"/>
      <c r="K26" s="149" t="str">
        <f t="shared" si="7"/>
        <v>#REF!</v>
      </c>
      <c r="L26" s="148"/>
      <c r="M26" s="147">
        <v>4.092817737E9</v>
      </c>
      <c r="N26" s="147">
        <v>4.243869871E9</v>
      </c>
      <c r="O26" s="147">
        <v>4.287624206E9</v>
      </c>
      <c r="P26" s="147">
        <v>4.168016552E9</v>
      </c>
      <c r="Q26" s="147">
        <v>4.363517411E9</v>
      </c>
      <c r="R26" s="147">
        <v>4.338674588E9</v>
      </c>
      <c r="S26" s="147">
        <v>4.468321768E9</v>
      </c>
      <c r="T26" s="147">
        <v>4.525936896E9</v>
      </c>
      <c r="U26" s="147">
        <v>4.461333539E9</v>
      </c>
      <c r="V26" s="147">
        <v>4.53088611E9</v>
      </c>
      <c r="W26" s="147">
        <v>4.607591896E9</v>
      </c>
      <c r="X26" s="147">
        <v>4.501602302E9</v>
      </c>
      <c r="Y26" s="147">
        <v>5.2590192876E10</v>
      </c>
      <c r="Z26" s="144"/>
    </row>
    <row r="27" hidden="1">
      <c r="A27" s="144" t="s">
        <v>57</v>
      </c>
      <c r="B27" s="144" t="s">
        <v>58</v>
      </c>
      <c r="C27" s="144" t="s">
        <v>71</v>
      </c>
      <c r="D27" s="144" t="s">
        <v>61</v>
      </c>
      <c r="E27" s="144" t="s">
        <v>68</v>
      </c>
      <c r="F27" s="147">
        <f t="shared" si="2"/>
        <v>1500000</v>
      </c>
      <c r="G27" s="147">
        <f t="shared" si="3"/>
        <v>1500000</v>
      </c>
      <c r="H27" s="147">
        <f t="shared" si="4"/>
        <v>1500000</v>
      </c>
      <c r="I27" s="147">
        <f t="shared" si="5"/>
        <v>1500000</v>
      </c>
      <c r="J27" s="147"/>
      <c r="K27" s="149" t="str">
        <f t="shared" si="7"/>
        <v>#REF!</v>
      </c>
      <c r="L27" s="148"/>
      <c r="M27" s="147">
        <v>500000.0</v>
      </c>
      <c r="N27" s="147">
        <v>500000.0</v>
      </c>
      <c r="O27" s="147">
        <v>500000.0</v>
      </c>
      <c r="P27" s="147">
        <v>500000.0</v>
      </c>
      <c r="Q27" s="147">
        <v>500000.0</v>
      </c>
      <c r="R27" s="147">
        <v>500000.0</v>
      </c>
      <c r="S27" s="147">
        <v>500000.0</v>
      </c>
      <c r="T27" s="147">
        <v>500000.0</v>
      </c>
      <c r="U27" s="147">
        <v>500000.0</v>
      </c>
      <c r="V27" s="147">
        <v>500000.0</v>
      </c>
      <c r="W27" s="147">
        <v>500000.0</v>
      </c>
      <c r="X27" s="147">
        <v>500000.0</v>
      </c>
      <c r="Y27" s="147">
        <v>6000000.0</v>
      </c>
      <c r="Z27" s="144"/>
    </row>
    <row r="28" hidden="1">
      <c r="A28" s="144" t="s">
        <v>57</v>
      </c>
      <c r="B28" s="144" t="s">
        <v>58</v>
      </c>
      <c r="C28" s="144" t="s">
        <v>71</v>
      </c>
      <c r="D28" s="144" t="s">
        <v>61</v>
      </c>
      <c r="E28" s="144" t="s">
        <v>69</v>
      </c>
      <c r="F28" s="147">
        <f t="shared" si="2"/>
        <v>1500000</v>
      </c>
      <c r="G28" s="147">
        <f t="shared" si="3"/>
        <v>1500000</v>
      </c>
      <c r="H28" s="147">
        <f t="shared" si="4"/>
        <v>1500000</v>
      </c>
      <c r="I28" s="147">
        <f t="shared" si="5"/>
        <v>1500000</v>
      </c>
      <c r="J28" s="147"/>
      <c r="K28" s="149" t="str">
        <f t="shared" si="7"/>
        <v>#REF!</v>
      </c>
      <c r="L28" s="148"/>
      <c r="M28" s="147">
        <v>500000.0</v>
      </c>
      <c r="N28" s="147">
        <v>500000.0</v>
      </c>
      <c r="O28" s="147">
        <v>500000.0</v>
      </c>
      <c r="P28" s="147">
        <v>500000.0</v>
      </c>
      <c r="Q28" s="147">
        <v>500000.0</v>
      </c>
      <c r="R28" s="147">
        <v>500000.0</v>
      </c>
      <c r="S28" s="147">
        <v>500000.0</v>
      </c>
      <c r="T28" s="147">
        <v>500000.0</v>
      </c>
      <c r="U28" s="147">
        <v>500000.0</v>
      </c>
      <c r="V28" s="147">
        <v>500000.0</v>
      </c>
      <c r="W28" s="147">
        <v>500000.0</v>
      </c>
      <c r="X28" s="147">
        <v>500000.0</v>
      </c>
      <c r="Y28" s="147">
        <v>6000000.0</v>
      </c>
      <c r="Z28" s="144"/>
    </row>
    <row r="29" hidden="1">
      <c r="A29" s="143" t="s">
        <v>57</v>
      </c>
      <c r="B29" s="143" t="s">
        <v>58</v>
      </c>
      <c r="C29" s="143" t="s">
        <v>72</v>
      </c>
      <c r="D29" s="144"/>
      <c r="E29" s="143" t="s">
        <v>60</v>
      </c>
      <c r="F29" s="145">
        <f t="shared" si="2"/>
        <v>7268879179</v>
      </c>
      <c r="G29" s="145">
        <f t="shared" si="3"/>
        <v>7252242132</v>
      </c>
      <c r="H29" s="145">
        <f t="shared" si="4"/>
        <v>7554107133</v>
      </c>
      <c r="I29" s="145">
        <f t="shared" si="5"/>
        <v>7541097536</v>
      </c>
      <c r="J29" s="145"/>
      <c r="K29" s="146" t="str">
        <f t="shared" si="7"/>
        <v>#REF!</v>
      </c>
      <c r="L29" s="145">
        <v>2.7153623989E10</v>
      </c>
      <c r="M29" s="145">
        <f t="shared" ref="M29:Y29" si="9">SUM(M30:M37)</f>
        <v>2067685561</v>
      </c>
      <c r="N29" s="145">
        <f t="shared" si="9"/>
        <v>2638387427</v>
      </c>
      <c r="O29" s="145">
        <f t="shared" si="9"/>
        <v>2562806191</v>
      </c>
      <c r="P29" s="145">
        <f t="shared" si="9"/>
        <v>2408728564</v>
      </c>
      <c r="Q29" s="145">
        <f t="shared" si="9"/>
        <v>2420433468</v>
      </c>
      <c r="R29" s="145">
        <f t="shared" si="9"/>
        <v>2423080100</v>
      </c>
      <c r="S29" s="145">
        <f t="shared" si="9"/>
        <v>2522654021</v>
      </c>
      <c r="T29" s="145">
        <f t="shared" si="9"/>
        <v>2515897421</v>
      </c>
      <c r="U29" s="145">
        <f t="shared" si="9"/>
        <v>2515555691</v>
      </c>
      <c r="V29" s="145">
        <f t="shared" si="9"/>
        <v>2520909320</v>
      </c>
      <c r="W29" s="145">
        <f t="shared" si="9"/>
        <v>2512028374</v>
      </c>
      <c r="X29" s="145">
        <f t="shared" si="9"/>
        <v>2508159842</v>
      </c>
      <c r="Y29" s="145">
        <f t="shared" si="9"/>
        <v>29616325980</v>
      </c>
      <c r="Z29" s="144"/>
    </row>
    <row r="30" hidden="1">
      <c r="A30" s="144" t="s">
        <v>57</v>
      </c>
      <c r="B30" s="144" t="s">
        <v>58</v>
      </c>
      <c r="C30" s="144" t="s">
        <v>72</v>
      </c>
      <c r="D30" s="144" t="s">
        <v>61</v>
      </c>
      <c r="E30" s="144" t="s">
        <v>62</v>
      </c>
      <c r="F30" s="147">
        <f t="shared" si="2"/>
        <v>1453101355</v>
      </c>
      <c r="G30" s="147">
        <f t="shared" si="3"/>
        <v>1452562164</v>
      </c>
      <c r="H30" s="147">
        <f t="shared" si="4"/>
        <v>1487079049</v>
      </c>
      <c r="I30" s="147">
        <f t="shared" si="5"/>
        <v>1485380298</v>
      </c>
      <c r="J30" s="147"/>
      <c r="K30" s="149" t="str">
        <f t="shared" si="7"/>
        <v>#REF!</v>
      </c>
      <c r="L30" s="148"/>
      <c r="M30" s="147">
        <v>4.37432173E8</v>
      </c>
      <c r="N30" s="147">
        <v>5.12769166E8</v>
      </c>
      <c r="O30" s="147">
        <v>5.02900016E8</v>
      </c>
      <c r="P30" s="147">
        <v>4.82781063E8</v>
      </c>
      <c r="Q30" s="147">
        <v>4.85126061E8</v>
      </c>
      <c r="R30" s="147">
        <v>4.8465504E8</v>
      </c>
      <c r="S30" s="147">
        <v>4.95207247E8</v>
      </c>
      <c r="T30" s="147">
        <v>4.95958212E8</v>
      </c>
      <c r="U30" s="147">
        <v>4.9591359E8</v>
      </c>
      <c r="V30" s="147">
        <v>4.94979429E8</v>
      </c>
      <c r="W30" s="147">
        <v>4.96269615E8</v>
      </c>
      <c r="X30" s="147">
        <v>4.94131254E8</v>
      </c>
      <c r="Y30" s="147">
        <v>5.878122866E9</v>
      </c>
      <c r="Z30" s="144"/>
    </row>
    <row r="31" hidden="1">
      <c r="A31" s="144" t="s">
        <v>57</v>
      </c>
      <c r="B31" s="144" t="s">
        <v>58</v>
      </c>
      <c r="C31" s="144" t="s">
        <v>72</v>
      </c>
      <c r="D31" s="144" t="s">
        <v>61</v>
      </c>
      <c r="E31" s="144" t="s">
        <v>63</v>
      </c>
      <c r="F31" s="147">
        <f t="shared" si="2"/>
        <v>5607145340</v>
      </c>
      <c r="G31" s="147">
        <f t="shared" si="3"/>
        <v>5592247897</v>
      </c>
      <c r="H31" s="147">
        <f t="shared" si="4"/>
        <v>5840641763</v>
      </c>
      <c r="I31" s="147">
        <f t="shared" si="5"/>
        <v>5830123666</v>
      </c>
      <c r="J31" s="147"/>
      <c r="K31" s="149" t="str">
        <f t="shared" si="7"/>
        <v>#REF!</v>
      </c>
      <c r="L31" s="148"/>
      <c r="M31" s="147">
        <v>1.582295938E9</v>
      </c>
      <c r="N31" s="147">
        <v>2.042977942E9</v>
      </c>
      <c r="O31" s="147">
        <v>1.98187146E9</v>
      </c>
      <c r="P31" s="147">
        <v>1.857301631E9</v>
      </c>
      <c r="Q31" s="147">
        <v>1.866041599E9</v>
      </c>
      <c r="R31" s="147">
        <v>1.868904667E9</v>
      </c>
      <c r="S31" s="147">
        <v>1.951578833E9</v>
      </c>
      <c r="T31" s="147">
        <v>1.944669607E9</v>
      </c>
      <c r="U31" s="147">
        <v>1.944393323E9</v>
      </c>
      <c r="V31" s="147">
        <v>1.950168264E9</v>
      </c>
      <c r="W31" s="147">
        <v>1.940818231E9</v>
      </c>
      <c r="X31" s="147">
        <v>1.939137171E9</v>
      </c>
      <c r="Y31" s="147">
        <v>2.2870158667E10</v>
      </c>
      <c r="Z31" s="144"/>
    </row>
    <row r="32" hidden="1">
      <c r="A32" s="144" t="s">
        <v>57</v>
      </c>
      <c r="B32" s="144" t="s">
        <v>58</v>
      </c>
      <c r="C32" s="144" t="s">
        <v>72</v>
      </c>
      <c r="D32" s="144" t="s">
        <v>61</v>
      </c>
      <c r="E32" s="144" t="s">
        <v>64</v>
      </c>
      <c r="F32" s="147">
        <f t="shared" si="2"/>
        <v>1500000</v>
      </c>
      <c r="G32" s="147">
        <f t="shared" si="3"/>
        <v>1500000</v>
      </c>
      <c r="H32" s="147">
        <f t="shared" si="4"/>
        <v>1500000</v>
      </c>
      <c r="I32" s="147">
        <f t="shared" si="5"/>
        <v>1500000</v>
      </c>
      <c r="J32" s="147"/>
      <c r="K32" s="149" t="str">
        <f t="shared" si="7"/>
        <v>#REF!</v>
      </c>
      <c r="L32" s="148"/>
      <c r="M32" s="147">
        <v>500000.0</v>
      </c>
      <c r="N32" s="147">
        <v>500000.0</v>
      </c>
      <c r="O32" s="147">
        <v>500000.0</v>
      </c>
      <c r="P32" s="147">
        <v>500000.0</v>
      </c>
      <c r="Q32" s="147">
        <v>500000.0</v>
      </c>
      <c r="R32" s="147">
        <v>500000.0</v>
      </c>
      <c r="S32" s="147">
        <v>500000.0</v>
      </c>
      <c r="T32" s="147">
        <v>500000.0</v>
      </c>
      <c r="U32" s="147">
        <v>500000.0</v>
      </c>
      <c r="V32" s="147">
        <v>500000.0</v>
      </c>
      <c r="W32" s="147">
        <v>500000.0</v>
      </c>
      <c r="X32" s="147">
        <v>500000.0</v>
      </c>
      <c r="Y32" s="147">
        <v>6000000.0</v>
      </c>
      <c r="Z32" s="144"/>
    </row>
    <row r="33" hidden="1">
      <c r="A33" s="144" t="s">
        <v>57</v>
      </c>
      <c r="B33" s="144" t="s">
        <v>58</v>
      </c>
      <c r="C33" s="144" t="s">
        <v>72</v>
      </c>
      <c r="D33" s="144" t="s">
        <v>61</v>
      </c>
      <c r="E33" s="144" t="s">
        <v>65</v>
      </c>
      <c r="F33" s="147">
        <f t="shared" si="2"/>
        <v>1500000</v>
      </c>
      <c r="G33" s="147">
        <f t="shared" si="3"/>
        <v>1500000</v>
      </c>
      <c r="H33" s="147">
        <f t="shared" si="4"/>
        <v>1500000</v>
      </c>
      <c r="I33" s="147">
        <f t="shared" si="5"/>
        <v>1500000</v>
      </c>
      <c r="J33" s="147"/>
      <c r="K33" s="149" t="str">
        <f t="shared" si="7"/>
        <v>#REF!</v>
      </c>
      <c r="L33" s="148"/>
      <c r="M33" s="147">
        <v>500000.0</v>
      </c>
      <c r="N33" s="147">
        <v>500000.0</v>
      </c>
      <c r="O33" s="147">
        <v>500000.0</v>
      </c>
      <c r="P33" s="147">
        <v>500000.0</v>
      </c>
      <c r="Q33" s="147">
        <v>500000.0</v>
      </c>
      <c r="R33" s="147">
        <v>500000.0</v>
      </c>
      <c r="S33" s="147">
        <v>500000.0</v>
      </c>
      <c r="T33" s="147">
        <v>500000.0</v>
      </c>
      <c r="U33" s="147">
        <v>500000.0</v>
      </c>
      <c r="V33" s="147">
        <v>500000.0</v>
      </c>
      <c r="W33" s="147">
        <v>500000.0</v>
      </c>
      <c r="X33" s="147">
        <v>500000.0</v>
      </c>
      <c r="Y33" s="147">
        <v>6000000.0</v>
      </c>
      <c r="Z33" s="144"/>
    </row>
    <row r="34" hidden="1">
      <c r="A34" s="144" t="s">
        <v>57</v>
      </c>
      <c r="B34" s="144" t="s">
        <v>58</v>
      </c>
      <c r="C34" s="144" t="s">
        <v>72</v>
      </c>
      <c r="D34" s="144" t="s">
        <v>61</v>
      </c>
      <c r="E34" s="144" t="s">
        <v>66</v>
      </c>
      <c r="F34" s="147">
        <f t="shared" si="2"/>
        <v>1500000</v>
      </c>
      <c r="G34" s="147">
        <f t="shared" si="3"/>
        <v>1500000</v>
      </c>
      <c r="H34" s="147">
        <f t="shared" si="4"/>
        <v>1500000</v>
      </c>
      <c r="I34" s="147">
        <f t="shared" si="5"/>
        <v>1500000</v>
      </c>
      <c r="J34" s="147"/>
      <c r="K34" s="149" t="str">
        <f t="shared" si="7"/>
        <v>#REF!</v>
      </c>
      <c r="L34" s="148"/>
      <c r="M34" s="147">
        <v>500000.0</v>
      </c>
      <c r="N34" s="147">
        <v>500000.0</v>
      </c>
      <c r="O34" s="147">
        <v>500000.0</v>
      </c>
      <c r="P34" s="147">
        <v>500000.0</v>
      </c>
      <c r="Q34" s="147">
        <v>500000.0</v>
      </c>
      <c r="R34" s="147">
        <v>500000.0</v>
      </c>
      <c r="S34" s="147">
        <v>500000.0</v>
      </c>
      <c r="T34" s="147">
        <v>500000.0</v>
      </c>
      <c r="U34" s="147">
        <v>500000.0</v>
      </c>
      <c r="V34" s="147">
        <v>500000.0</v>
      </c>
      <c r="W34" s="147">
        <v>500000.0</v>
      </c>
      <c r="X34" s="147">
        <v>500000.0</v>
      </c>
      <c r="Y34" s="147">
        <v>6000000.0</v>
      </c>
      <c r="Z34" s="144"/>
    </row>
    <row r="35" hidden="1">
      <c r="A35" s="144" t="s">
        <v>57</v>
      </c>
      <c r="B35" s="144" t="s">
        <v>58</v>
      </c>
      <c r="C35" s="144" t="s">
        <v>72</v>
      </c>
      <c r="D35" s="144" t="s">
        <v>61</v>
      </c>
      <c r="E35" s="144" t="s">
        <v>67</v>
      </c>
      <c r="F35" s="147">
        <f t="shared" si="2"/>
        <v>1500000</v>
      </c>
      <c r="G35" s="147">
        <f t="shared" si="3"/>
        <v>1500000</v>
      </c>
      <c r="H35" s="147">
        <f t="shared" si="4"/>
        <v>1500000</v>
      </c>
      <c r="I35" s="147">
        <f t="shared" si="5"/>
        <v>1500000</v>
      </c>
      <c r="J35" s="147"/>
      <c r="K35" s="149" t="str">
        <f t="shared" si="7"/>
        <v>#REF!</v>
      </c>
      <c r="L35" s="148"/>
      <c r="M35" s="147">
        <v>500000.0</v>
      </c>
      <c r="N35" s="147">
        <v>500000.0</v>
      </c>
      <c r="O35" s="147">
        <v>500000.0</v>
      </c>
      <c r="P35" s="147">
        <v>500000.0</v>
      </c>
      <c r="Q35" s="147">
        <v>500000.0</v>
      </c>
      <c r="R35" s="147">
        <v>500000.0</v>
      </c>
      <c r="S35" s="147">
        <v>500000.0</v>
      </c>
      <c r="T35" s="147">
        <v>500000.0</v>
      </c>
      <c r="U35" s="147">
        <v>500000.0</v>
      </c>
      <c r="V35" s="147">
        <v>500000.0</v>
      </c>
      <c r="W35" s="147">
        <v>500000.0</v>
      </c>
      <c r="X35" s="147">
        <v>500000.0</v>
      </c>
      <c r="Y35" s="147">
        <v>6000000.0</v>
      </c>
      <c r="Z35" s="144"/>
    </row>
    <row r="36" hidden="1">
      <c r="A36" s="144" t="s">
        <v>57</v>
      </c>
      <c r="B36" s="144" t="s">
        <v>58</v>
      </c>
      <c r="C36" s="144" t="s">
        <v>72</v>
      </c>
      <c r="D36" s="144" t="s">
        <v>61</v>
      </c>
      <c r="E36" s="144" t="s">
        <v>68</v>
      </c>
      <c r="F36" s="147">
        <f t="shared" si="2"/>
        <v>201132484</v>
      </c>
      <c r="G36" s="147">
        <f t="shared" si="3"/>
        <v>199932071</v>
      </c>
      <c r="H36" s="147">
        <f t="shared" si="4"/>
        <v>218886321</v>
      </c>
      <c r="I36" s="147">
        <f t="shared" si="5"/>
        <v>218093572</v>
      </c>
      <c r="J36" s="147"/>
      <c r="K36" s="149" t="str">
        <f t="shared" si="7"/>
        <v>#REF!</v>
      </c>
      <c r="L36" s="148"/>
      <c r="M36" s="147">
        <v>4.545745E7</v>
      </c>
      <c r="N36" s="147">
        <v>8.0140319E7</v>
      </c>
      <c r="O36" s="147">
        <v>7.5534715E7</v>
      </c>
      <c r="P36" s="147">
        <v>6.614587E7</v>
      </c>
      <c r="Q36" s="147">
        <v>6.6765808E7</v>
      </c>
      <c r="R36" s="147">
        <v>6.7020393E7</v>
      </c>
      <c r="S36" s="147">
        <v>7.3367941E7</v>
      </c>
      <c r="T36" s="147">
        <v>7.2769602E7</v>
      </c>
      <c r="U36" s="147">
        <v>7.2748778E7</v>
      </c>
      <c r="V36" s="147">
        <v>7.3261627E7</v>
      </c>
      <c r="W36" s="147">
        <v>7.2440528E7</v>
      </c>
      <c r="X36" s="147">
        <v>7.2391417E7</v>
      </c>
      <c r="Y36" s="147">
        <v>8.38044447E8</v>
      </c>
      <c r="Z36" s="144"/>
    </row>
    <row r="37" hidden="1">
      <c r="A37" s="144" t="s">
        <v>57</v>
      </c>
      <c r="B37" s="144" t="s">
        <v>58</v>
      </c>
      <c r="C37" s="144" t="s">
        <v>72</v>
      </c>
      <c r="D37" s="144" t="s">
        <v>61</v>
      </c>
      <c r="E37" s="144" t="s">
        <v>69</v>
      </c>
      <c r="F37" s="147">
        <f t="shared" si="2"/>
        <v>1500000</v>
      </c>
      <c r="G37" s="147">
        <f t="shared" si="3"/>
        <v>1500000</v>
      </c>
      <c r="H37" s="147">
        <f t="shared" si="4"/>
        <v>1500000</v>
      </c>
      <c r="I37" s="147">
        <f t="shared" si="5"/>
        <v>1500000</v>
      </c>
      <c r="J37" s="147"/>
      <c r="K37" s="149" t="str">
        <f t="shared" si="7"/>
        <v>#REF!</v>
      </c>
      <c r="L37" s="148"/>
      <c r="M37" s="147">
        <v>500000.0</v>
      </c>
      <c r="N37" s="147">
        <v>500000.0</v>
      </c>
      <c r="O37" s="147">
        <v>500000.0</v>
      </c>
      <c r="P37" s="147">
        <v>500000.0</v>
      </c>
      <c r="Q37" s="147">
        <v>500000.0</v>
      </c>
      <c r="R37" s="147">
        <v>500000.0</v>
      </c>
      <c r="S37" s="147">
        <v>500000.0</v>
      </c>
      <c r="T37" s="147">
        <v>500000.0</v>
      </c>
      <c r="U37" s="147">
        <v>500000.0</v>
      </c>
      <c r="V37" s="147">
        <v>500000.0</v>
      </c>
      <c r="W37" s="147">
        <v>500000.0</v>
      </c>
      <c r="X37" s="147">
        <v>500000.0</v>
      </c>
      <c r="Y37" s="147">
        <v>6000000.0</v>
      </c>
      <c r="Z37" s="144"/>
    </row>
    <row r="38">
      <c r="A38" s="143" t="s">
        <v>73</v>
      </c>
      <c r="B38" s="143" t="s">
        <v>74</v>
      </c>
      <c r="C38" s="143" t="s">
        <v>59</v>
      </c>
      <c r="D38" s="144"/>
      <c r="E38" s="143" t="s">
        <v>60</v>
      </c>
      <c r="F38" s="145">
        <f t="shared" si="2"/>
        <v>918</v>
      </c>
      <c r="G38" s="145">
        <f t="shared" si="3"/>
        <v>886</v>
      </c>
      <c r="H38" s="145">
        <f t="shared" si="4"/>
        <v>992</v>
      </c>
      <c r="I38" s="145">
        <f t="shared" si="5"/>
        <v>979</v>
      </c>
      <c r="J38" s="145"/>
      <c r="K38" s="146">
        <f>(Y38-L38)/L38</f>
        <v>0.1505638525</v>
      </c>
      <c r="L38" s="145">
        <v>3281.0</v>
      </c>
      <c r="M38" s="145">
        <f t="shared" ref="M38:Y38" si="10">SUM(M39:M46)</f>
        <v>320</v>
      </c>
      <c r="N38" s="145">
        <f t="shared" si="10"/>
        <v>315</v>
      </c>
      <c r="O38" s="145">
        <f t="shared" si="10"/>
        <v>283</v>
      </c>
      <c r="P38" s="145">
        <f t="shared" si="10"/>
        <v>283</v>
      </c>
      <c r="Q38" s="145">
        <f t="shared" si="10"/>
        <v>299</v>
      </c>
      <c r="R38" s="145">
        <f t="shared" si="10"/>
        <v>304</v>
      </c>
      <c r="S38" s="145">
        <f t="shared" si="10"/>
        <v>347</v>
      </c>
      <c r="T38" s="145">
        <f t="shared" si="10"/>
        <v>325</v>
      </c>
      <c r="U38" s="145">
        <f t="shared" si="10"/>
        <v>320</v>
      </c>
      <c r="V38" s="145">
        <f t="shared" si="10"/>
        <v>346</v>
      </c>
      <c r="W38" s="145">
        <f t="shared" si="10"/>
        <v>312</v>
      </c>
      <c r="X38" s="145">
        <f t="shared" si="10"/>
        <v>321</v>
      </c>
      <c r="Y38" s="145">
        <f t="shared" si="10"/>
        <v>3775</v>
      </c>
      <c r="Z38" s="144"/>
    </row>
    <row r="39">
      <c r="A39" s="144" t="s">
        <v>73</v>
      </c>
      <c r="B39" s="144" t="s">
        <v>74</v>
      </c>
      <c r="C39" s="144" t="s">
        <v>59</v>
      </c>
      <c r="D39" s="144" t="s">
        <v>61</v>
      </c>
      <c r="E39" s="144" t="s">
        <v>62</v>
      </c>
      <c r="F39" s="150">
        <f t="shared" si="2"/>
        <v>175</v>
      </c>
      <c r="G39" s="150">
        <f t="shared" si="3"/>
        <v>170</v>
      </c>
      <c r="H39" s="150">
        <f t="shared" si="4"/>
        <v>191</v>
      </c>
      <c r="I39" s="150">
        <f t="shared" si="5"/>
        <v>189</v>
      </c>
      <c r="J39" s="150"/>
      <c r="K39" s="146"/>
      <c r="L39" s="144"/>
      <c r="M39" s="150">
        <v>61.0</v>
      </c>
      <c r="N39" s="150">
        <v>60.0</v>
      </c>
      <c r="O39" s="150">
        <v>54.0</v>
      </c>
      <c r="P39" s="150">
        <v>54.0</v>
      </c>
      <c r="Q39" s="150">
        <v>57.0</v>
      </c>
      <c r="R39" s="150">
        <v>59.0</v>
      </c>
      <c r="S39" s="150">
        <v>67.0</v>
      </c>
      <c r="T39" s="150">
        <v>63.0</v>
      </c>
      <c r="U39" s="150">
        <v>61.0</v>
      </c>
      <c r="V39" s="150">
        <v>67.0</v>
      </c>
      <c r="W39" s="150">
        <v>60.0</v>
      </c>
      <c r="X39" s="150">
        <v>62.0</v>
      </c>
      <c r="Y39" s="150">
        <v>725.0</v>
      </c>
      <c r="Z39" s="144"/>
    </row>
    <row r="40">
      <c r="A40" s="144" t="s">
        <v>73</v>
      </c>
      <c r="B40" s="144" t="s">
        <v>74</v>
      </c>
      <c r="C40" s="144" t="s">
        <v>59</v>
      </c>
      <c r="D40" s="144" t="s">
        <v>61</v>
      </c>
      <c r="E40" s="144" t="s">
        <v>63</v>
      </c>
      <c r="F40" s="150">
        <f t="shared" si="2"/>
        <v>166</v>
      </c>
      <c r="G40" s="150">
        <f t="shared" si="3"/>
        <v>159</v>
      </c>
      <c r="H40" s="150">
        <f t="shared" si="4"/>
        <v>180</v>
      </c>
      <c r="I40" s="150">
        <f t="shared" si="5"/>
        <v>178</v>
      </c>
      <c r="J40" s="150"/>
      <c r="K40" s="146"/>
      <c r="L40" s="144"/>
      <c r="M40" s="150">
        <v>58.0</v>
      </c>
      <c r="N40" s="150">
        <v>57.0</v>
      </c>
      <c r="O40" s="150">
        <v>51.0</v>
      </c>
      <c r="P40" s="150">
        <v>51.0</v>
      </c>
      <c r="Q40" s="150">
        <v>54.0</v>
      </c>
      <c r="R40" s="150">
        <v>54.0</v>
      </c>
      <c r="S40" s="150">
        <v>63.0</v>
      </c>
      <c r="T40" s="150">
        <v>59.0</v>
      </c>
      <c r="U40" s="150">
        <v>58.0</v>
      </c>
      <c r="V40" s="150">
        <v>63.0</v>
      </c>
      <c r="W40" s="150">
        <v>57.0</v>
      </c>
      <c r="X40" s="150">
        <v>58.0</v>
      </c>
      <c r="Y40" s="150">
        <v>683.0</v>
      </c>
      <c r="Z40" s="144"/>
    </row>
    <row r="41">
      <c r="A41" s="144" t="s">
        <v>73</v>
      </c>
      <c r="B41" s="144" t="s">
        <v>74</v>
      </c>
      <c r="C41" s="144" t="s">
        <v>59</v>
      </c>
      <c r="D41" s="144" t="s">
        <v>61</v>
      </c>
      <c r="E41" s="144" t="s">
        <v>64</v>
      </c>
      <c r="F41" s="150">
        <f t="shared" si="2"/>
        <v>43</v>
      </c>
      <c r="G41" s="150">
        <f t="shared" si="3"/>
        <v>41</v>
      </c>
      <c r="H41" s="150">
        <f t="shared" si="4"/>
        <v>46</v>
      </c>
      <c r="I41" s="150">
        <f t="shared" si="5"/>
        <v>46</v>
      </c>
      <c r="J41" s="150"/>
      <c r="K41" s="146"/>
      <c r="L41" s="144"/>
      <c r="M41" s="150">
        <v>15.0</v>
      </c>
      <c r="N41" s="150">
        <v>15.0</v>
      </c>
      <c r="O41" s="150">
        <v>13.0</v>
      </c>
      <c r="P41" s="150">
        <v>13.0</v>
      </c>
      <c r="Q41" s="150">
        <v>14.0</v>
      </c>
      <c r="R41" s="150">
        <v>14.0</v>
      </c>
      <c r="S41" s="150">
        <v>16.0</v>
      </c>
      <c r="T41" s="150">
        <v>15.0</v>
      </c>
      <c r="U41" s="150">
        <v>15.0</v>
      </c>
      <c r="V41" s="150">
        <v>16.0</v>
      </c>
      <c r="W41" s="150">
        <v>15.0</v>
      </c>
      <c r="X41" s="150">
        <v>15.0</v>
      </c>
      <c r="Y41" s="150">
        <v>176.0</v>
      </c>
      <c r="Z41" s="144"/>
    </row>
    <row r="42">
      <c r="A42" s="144" t="s">
        <v>73</v>
      </c>
      <c r="B42" s="144" t="s">
        <v>74</v>
      </c>
      <c r="C42" s="144" t="s">
        <v>59</v>
      </c>
      <c r="D42" s="144" t="s">
        <v>61</v>
      </c>
      <c r="E42" s="144" t="s">
        <v>65</v>
      </c>
      <c r="F42" s="150">
        <f t="shared" si="2"/>
        <v>113</v>
      </c>
      <c r="G42" s="150">
        <f t="shared" si="3"/>
        <v>109</v>
      </c>
      <c r="H42" s="150">
        <f t="shared" si="4"/>
        <v>121</v>
      </c>
      <c r="I42" s="150">
        <f t="shared" si="5"/>
        <v>119</v>
      </c>
      <c r="J42" s="150"/>
      <c r="K42" s="146"/>
      <c r="L42" s="144"/>
      <c r="M42" s="150">
        <v>39.0</v>
      </c>
      <c r="N42" s="150">
        <v>39.0</v>
      </c>
      <c r="O42" s="150">
        <v>35.0</v>
      </c>
      <c r="P42" s="150">
        <v>35.0</v>
      </c>
      <c r="Q42" s="150">
        <v>37.0</v>
      </c>
      <c r="R42" s="150">
        <v>37.0</v>
      </c>
      <c r="S42" s="150">
        <v>42.0</v>
      </c>
      <c r="T42" s="150">
        <v>40.0</v>
      </c>
      <c r="U42" s="150">
        <v>39.0</v>
      </c>
      <c r="V42" s="150">
        <v>42.0</v>
      </c>
      <c r="W42" s="150">
        <v>38.0</v>
      </c>
      <c r="X42" s="150">
        <v>39.0</v>
      </c>
      <c r="Y42" s="150">
        <v>462.0</v>
      </c>
      <c r="Z42" s="144"/>
    </row>
    <row r="43">
      <c r="A43" s="144" t="s">
        <v>73</v>
      </c>
      <c r="B43" s="144" t="s">
        <v>74</v>
      </c>
      <c r="C43" s="144" t="s">
        <v>59</v>
      </c>
      <c r="D43" s="144" t="s">
        <v>61</v>
      </c>
      <c r="E43" s="144" t="s">
        <v>66</v>
      </c>
      <c r="F43" s="150">
        <f t="shared" si="2"/>
        <v>141</v>
      </c>
      <c r="G43" s="150">
        <f t="shared" si="3"/>
        <v>137</v>
      </c>
      <c r="H43" s="150">
        <f t="shared" si="4"/>
        <v>152</v>
      </c>
      <c r="I43" s="150">
        <f t="shared" si="5"/>
        <v>150</v>
      </c>
      <c r="J43" s="150"/>
      <c r="K43" s="146"/>
      <c r="L43" s="144"/>
      <c r="M43" s="150">
        <v>49.0</v>
      </c>
      <c r="N43" s="150">
        <v>48.0</v>
      </c>
      <c r="O43" s="150">
        <v>44.0</v>
      </c>
      <c r="P43" s="150">
        <v>44.0</v>
      </c>
      <c r="Q43" s="150">
        <v>46.0</v>
      </c>
      <c r="R43" s="150">
        <v>47.0</v>
      </c>
      <c r="S43" s="150">
        <v>53.0</v>
      </c>
      <c r="T43" s="150">
        <v>50.0</v>
      </c>
      <c r="U43" s="150">
        <v>49.0</v>
      </c>
      <c r="V43" s="150">
        <v>53.0</v>
      </c>
      <c r="W43" s="150">
        <v>48.0</v>
      </c>
      <c r="X43" s="150">
        <v>49.0</v>
      </c>
      <c r="Y43" s="150">
        <v>580.0</v>
      </c>
      <c r="Z43" s="144"/>
    </row>
    <row r="44">
      <c r="A44" s="144" t="s">
        <v>73</v>
      </c>
      <c r="B44" s="144" t="s">
        <v>74</v>
      </c>
      <c r="C44" s="144" t="s">
        <v>59</v>
      </c>
      <c r="D44" s="144" t="s">
        <v>61</v>
      </c>
      <c r="E44" s="144" t="s">
        <v>67</v>
      </c>
      <c r="F44" s="150">
        <f t="shared" si="2"/>
        <v>121</v>
      </c>
      <c r="G44" s="150">
        <f t="shared" si="3"/>
        <v>116</v>
      </c>
      <c r="H44" s="150">
        <f t="shared" si="4"/>
        <v>129</v>
      </c>
      <c r="I44" s="150">
        <f t="shared" si="5"/>
        <v>127</v>
      </c>
      <c r="J44" s="150"/>
      <c r="K44" s="146"/>
      <c r="L44" s="144"/>
      <c r="M44" s="150">
        <v>42.0</v>
      </c>
      <c r="N44" s="150">
        <v>42.0</v>
      </c>
      <c r="O44" s="150">
        <v>37.0</v>
      </c>
      <c r="P44" s="150">
        <v>37.0</v>
      </c>
      <c r="Q44" s="150">
        <v>39.0</v>
      </c>
      <c r="R44" s="150">
        <v>40.0</v>
      </c>
      <c r="S44" s="150">
        <v>45.0</v>
      </c>
      <c r="T44" s="150">
        <v>42.0</v>
      </c>
      <c r="U44" s="150">
        <v>42.0</v>
      </c>
      <c r="V44" s="150">
        <v>45.0</v>
      </c>
      <c r="W44" s="150">
        <v>40.0</v>
      </c>
      <c r="X44" s="150">
        <v>42.0</v>
      </c>
      <c r="Y44" s="150">
        <v>493.0</v>
      </c>
      <c r="Z44" s="144"/>
    </row>
    <row r="45">
      <c r="A45" s="144" t="s">
        <v>73</v>
      </c>
      <c r="B45" s="144" t="s">
        <v>74</v>
      </c>
      <c r="C45" s="144" t="s">
        <v>59</v>
      </c>
      <c r="D45" s="144" t="s">
        <v>61</v>
      </c>
      <c r="E45" s="144" t="s">
        <v>68</v>
      </c>
      <c r="F45" s="150">
        <f t="shared" si="2"/>
        <v>68</v>
      </c>
      <c r="G45" s="150">
        <f t="shared" si="3"/>
        <v>66</v>
      </c>
      <c r="H45" s="150">
        <f t="shared" si="4"/>
        <v>74</v>
      </c>
      <c r="I45" s="150">
        <f t="shared" si="5"/>
        <v>72</v>
      </c>
      <c r="J45" s="150"/>
      <c r="K45" s="146"/>
      <c r="L45" s="144"/>
      <c r="M45" s="150">
        <v>24.0</v>
      </c>
      <c r="N45" s="150">
        <v>23.0</v>
      </c>
      <c r="O45" s="150">
        <v>21.0</v>
      </c>
      <c r="P45" s="150">
        <v>21.0</v>
      </c>
      <c r="Q45" s="150">
        <v>22.0</v>
      </c>
      <c r="R45" s="150">
        <v>23.0</v>
      </c>
      <c r="S45" s="150">
        <v>26.0</v>
      </c>
      <c r="T45" s="150">
        <v>24.0</v>
      </c>
      <c r="U45" s="150">
        <v>24.0</v>
      </c>
      <c r="V45" s="150">
        <v>25.0</v>
      </c>
      <c r="W45" s="150">
        <v>23.0</v>
      </c>
      <c r="X45" s="150">
        <v>24.0</v>
      </c>
      <c r="Y45" s="150">
        <v>280.0</v>
      </c>
      <c r="Z45" s="144"/>
    </row>
    <row r="46">
      <c r="A46" s="144" t="s">
        <v>73</v>
      </c>
      <c r="B46" s="144" t="s">
        <v>74</v>
      </c>
      <c r="C46" s="144" t="s">
        <v>59</v>
      </c>
      <c r="D46" s="144" t="s">
        <v>61</v>
      </c>
      <c r="E46" s="144" t="s">
        <v>69</v>
      </c>
      <c r="F46" s="150">
        <f t="shared" si="2"/>
        <v>91</v>
      </c>
      <c r="G46" s="150">
        <f t="shared" si="3"/>
        <v>88</v>
      </c>
      <c r="H46" s="150">
        <f t="shared" si="4"/>
        <v>99</v>
      </c>
      <c r="I46" s="150">
        <f t="shared" si="5"/>
        <v>98</v>
      </c>
      <c r="J46" s="150"/>
      <c r="K46" s="146"/>
      <c r="L46" s="144"/>
      <c r="M46" s="150">
        <v>32.0</v>
      </c>
      <c r="N46" s="150">
        <v>31.0</v>
      </c>
      <c r="O46" s="150">
        <v>28.0</v>
      </c>
      <c r="P46" s="150">
        <v>28.0</v>
      </c>
      <c r="Q46" s="150">
        <v>30.0</v>
      </c>
      <c r="R46" s="150">
        <v>30.0</v>
      </c>
      <c r="S46" s="150">
        <v>35.0</v>
      </c>
      <c r="T46" s="150">
        <v>32.0</v>
      </c>
      <c r="U46" s="150">
        <v>32.0</v>
      </c>
      <c r="V46" s="150">
        <v>35.0</v>
      </c>
      <c r="W46" s="150">
        <v>31.0</v>
      </c>
      <c r="X46" s="150">
        <v>32.0</v>
      </c>
      <c r="Y46" s="150">
        <v>376.0</v>
      </c>
      <c r="Z46" s="144"/>
    </row>
    <row r="47" hidden="1">
      <c r="A47" s="143" t="s">
        <v>73</v>
      </c>
      <c r="B47" s="143" t="s">
        <v>74</v>
      </c>
      <c r="C47" s="143" t="s">
        <v>70</v>
      </c>
      <c r="D47" s="144"/>
      <c r="E47" s="143" t="s">
        <v>60</v>
      </c>
      <c r="F47" s="145">
        <f t="shared" si="2"/>
        <v>63</v>
      </c>
      <c r="G47" s="145">
        <f t="shared" si="3"/>
        <v>85</v>
      </c>
      <c r="H47" s="145">
        <f t="shared" si="4"/>
        <v>83</v>
      </c>
      <c r="I47" s="145">
        <f t="shared" si="5"/>
        <v>37</v>
      </c>
      <c r="J47" s="145"/>
      <c r="K47" s="151" t="str">
        <f t="shared" ref="K47:K73" si="12">(#REF!-L47)/L47</f>
        <v>#REF!</v>
      </c>
      <c r="L47" s="145">
        <v>303.0</v>
      </c>
      <c r="M47" s="145">
        <f t="shared" ref="M47:Y47" si="11">SUM(M48:M55)</f>
        <v>20</v>
      </c>
      <c r="N47" s="145">
        <f t="shared" si="11"/>
        <v>21</v>
      </c>
      <c r="O47" s="145">
        <f t="shared" si="11"/>
        <v>22</v>
      </c>
      <c r="P47" s="145">
        <f t="shared" si="11"/>
        <v>24</v>
      </c>
      <c r="Q47" s="145">
        <f t="shared" si="11"/>
        <v>26</v>
      </c>
      <c r="R47" s="145">
        <f t="shared" si="11"/>
        <v>35</v>
      </c>
      <c r="S47" s="145">
        <f t="shared" si="11"/>
        <v>34</v>
      </c>
      <c r="T47" s="145">
        <f t="shared" si="11"/>
        <v>37</v>
      </c>
      <c r="U47" s="145">
        <f t="shared" si="11"/>
        <v>12</v>
      </c>
      <c r="V47" s="145">
        <f t="shared" si="11"/>
        <v>24</v>
      </c>
      <c r="W47" s="145">
        <f t="shared" si="11"/>
        <v>8</v>
      </c>
      <c r="X47" s="145">
        <f t="shared" si="11"/>
        <v>5</v>
      </c>
      <c r="Y47" s="145">
        <f t="shared" si="11"/>
        <v>268</v>
      </c>
      <c r="Z47" s="144"/>
    </row>
    <row r="48" hidden="1">
      <c r="A48" s="144" t="s">
        <v>73</v>
      </c>
      <c r="B48" s="144" t="s">
        <v>74</v>
      </c>
      <c r="C48" s="144" t="s">
        <v>70</v>
      </c>
      <c r="D48" s="144" t="s">
        <v>61</v>
      </c>
      <c r="E48" s="144" t="s">
        <v>62</v>
      </c>
      <c r="F48" s="150">
        <f t="shared" si="2"/>
        <v>12</v>
      </c>
      <c r="G48" s="150">
        <f t="shared" si="3"/>
        <v>14</v>
      </c>
      <c r="H48" s="150">
        <f t="shared" si="4"/>
        <v>10</v>
      </c>
      <c r="I48" s="150">
        <f t="shared" si="5"/>
        <v>3</v>
      </c>
      <c r="J48" s="150"/>
      <c r="K48" s="149" t="str">
        <f t="shared" si="12"/>
        <v>#REF!</v>
      </c>
      <c r="L48" s="144"/>
      <c r="M48" s="150">
        <v>4.0</v>
      </c>
      <c r="N48" s="150">
        <v>4.0</v>
      </c>
      <c r="O48" s="150">
        <v>4.0</v>
      </c>
      <c r="P48" s="150">
        <v>3.0</v>
      </c>
      <c r="Q48" s="150">
        <v>4.0</v>
      </c>
      <c r="R48" s="150">
        <v>7.0</v>
      </c>
      <c r="S48" s="150">
        <v>5.0</v>
      </c>
      <c r="T48" s="150">
        <v>5.0</v>
      </c>
      <c r="U48" s="150" t="s">
        <v>75</v>
      </c>
      <c r="V48" s="150">
        <v>3.0</v>
      </c>
      <c r="W48" s="150" t="s">
        <v>75</v>
      </c>
      <c r="X48" s="150" t="s">
        <v>75</v>
      </c>
      <c r="Y48" s="150">
        <v>39.0</v>
      </c>
      <c r="Z48" s="144"/>
    </row>
    <row r="49" hidden="1">
      <c r="A49" s="144" t="s">
        <v>73</v>
      </c>
      <c r="B49" s="144" t="s">
        <v>74</v>
      </c>
      <c r="C49" s="144" t="s">
        <v>70</v>
      </c>
      <c r="D49" s="144" t="s">
        <v>61</v>
      </c>
      <c r="E49" s="144" t="s">
        <v>63</v>
      </c>
      <c r="F49" s="150">
        <f t="shared" si="2"/>
        <v>17</v>
      </c>
      <c r="G49" s="150">
        <f t="shared" si="3"/>
        <v>26</v>
      </c>
      <c r="H49" s="150">
        <f t="shared" si="4"/>
        <v>37</v>
      </c>
      <c r="I49" s="150">
        <f t="shared" si="5"/>
        <v>24</v>
      </c>
      <c r="J49" s="150"/>
      <c r="K49" s="149" t="str">
        <f t="shared" si="12"/>
        <v>#REF!</v>
      </c>
      <c r="L49" s="144"/>
      <c r="M49" s="150">
        <v>6.0</v>
      </c>
      <c r="N49" s="150">
        <v>5.0</v>
      </c>
      <c r="O49" s="150">
        <v>6.0</v>
      </c>
      <c r="P49" s="150">
        <v>6.0</v>
      </c>
      <c r="Q49" s="150">
        <v>8.0</v>
      </c>
      <c r="R49" s="150">
        <v>12.0</v>
      </c>
      <c r="S49" s="150">
        <v>10.0</v>
      </c>
      <c r="T49" s="150">
        <v>15.0</v>
      </c>
      <c r="U49" s="150">
        <v>12.0</v>
      </c>
      <c r="V49" s="150">
        <v>12.0</v>
      </c>
      <c r="W49" s="150">
        <v>8.0</v>
      </c>
      <c r="X49" s="150">
        <v>4.0</v>
      </c>
      <c r="Y49" s="150">
        <v>104.0</v>
      </c>
      <c r="Z49" s="144"/>
    </row>
    <row r="50" hidden="1">
      <c r="A50" s="144" t="s">
        <v>73</v>
      </c>
      <c r="B50" s="144" t="s">
        <v>74</v>
      </c>
      <c r="C50" s="144" t="s">
        <v>70</v>
      </c>
      <c r="D50" s="144" t="s">
        <v>61</v>
      </c>
      <c r="E50" s="144" t="s">
        <v>64</v>
      </c>
      <c r="F50" s="150">
        <f t="shared" si="2"/>
        <v>6</v>
      </c>
      <c r="G50" s="150">
        <f t="shared" si="3"/>
        <v>5</v>
      </c>
      <c r="H50" s="150">
        <f t="shared" si="4"/>
        <v>5</v>
      </c>
      <c r="I50" s="150">
        <f t="shared" si="5"/>
        <v>1</v>
      </c>
      <c r="J50" s="150"/>
      <c r="K50" s="149" t="str">
        <f t="shared" si="12"/>
        <v>#REF!</v>
      </c>
      <c r="L50" s="144"/>
      <c r="M50" s="150">
        <v>2.0</v>
      </c>
      <c r="N50" s="150">
        <v>2.0</v>
      </c>
      <c r="O50" s="150">
        <v>2.0</v>
      </c>
      <c r="P50" s="150">
        <v>2.0</v>
      </c>
      <c r="Q50" s="150">
        <v>2.0</v>
      </c>
      <c r="R50" s="150">
        <v>1.0</v>
      </c>
      <c r="S50" s="150">
        <v>3.0</v>
      </c>
      <c r="T50" s="150">
        <v>2.0</v>
      </c>
      <c r="U50" s="150" t="s">
        <v>75</v>
      </c>
      <c r="V50" s="150">
        <v>1.0</v>
      </c>
      <c r="W50" s="150" t="s">
        <v>75</v>
      </c>
      <c r="X50" s="150" t="s">
        <v>75</v>
      </c>
      <c r="Y50" s="150">
        <v>17.0</v>
      </c>
      <c r="Z50" s="144"/>
    </row>
    <row r="51" hidden="1">
      <c r="A51" s="144" t="s">
        <v>73</v>
      </c>
      <c r="B51" s="144" t="s">
        <v>74</v>
      </c>
      <c r="C51" s="144" t="s">
        <v>70</v>
      </c>
      <c r="D51" s="144" t="s">
        <v>61</v>
      </c>
      <c r="E51" s="144" t="s">
        <v>65</v>
      </c>
      <c r="F51" s="150">
        <f t="shared" si="2"/>
        <v>5</v>
      </c>
      <c r="G51" s="150">
        <f t="shared" si="3"/>
        <v>8</v>
      </c>
      <c r="H51" s="150">
        <f t="shared" si="4"/>
        <v>6</v>
      </c>
      <c r="I51" s="150">
        <f t="shared" si="5"/>
        <v>1</v>
      </c>
      <c r="J51" s="150"/>
      <c r="K51" s="149" t="str">
        <f t="shared" si="12"/>
        <v>#REF!</v>
      </c>
      <c r="L51" s="144"/>
      <c r="M51" s="150">
        <v>1.0</v>
      </c>
      <c r="N51" s="150">
        <v>1.0</v>
      </c>
      <c r="O51" s="150">
        <v>3.0</v>
      </c>
      <c r="P51" s="150">
        <v>3.0</v>
      </c>
      <c r="Q51" s="150">
        <v>3.0</v>
      </c>
      <c r="R51" s="150">
        <v>2.0</v>
      </c>
      <c r="S51" s="150">
        <v>3.0</v>
      </c>
      <c r="T51" s="150">
        <v>3.0</v>
      </c>
      <c r="U51" s="150" t="s">
        <v>75</v>
      </c>
      <c r="V51" s="150">
        <v>1.0</v>
      </c>
      <c r="W51" s="150" t="s">
        <v>75</v>
      </c>
      <c r="X51" s="150" t="s">
        <v>75</v>
      </c>
      <c r="Y51" s="150">
        <v>20.0</v>
      </c>
      <c r="Z51" s="144"/>
    </row>
    <row r="52" hidden="1">
      <c r="A52" s="144" t="s">
        <v>73</v>
      </c>
      <c r="B52" s="144" t="s">
        <v>74</v>
      </c>
      <c r="C52" s="144" t="s">
        <v>70</v>
      </c>
      <c r="D52" s="144" t="s">
        <v>61</v>
      </c>
      <c r="E52" s="144" t="s">
        <v>66</v>
      </c>
      <c r="F52" s="150">
        <f t="shared" si="2"/>
        <v>4</v>
      </c>
      <c r="G52" s="150">
        <f t="shared" si="3"/>
        <v>6</v>
      </c>
      <c r="H52" s="150">
        <f t="shared" si="4"/>
        <v>4</v>
      </c>
      <c r="I52" s="150">
        <f t="shared" si="5"/>
        <v>1</v>
      </c>
      <c r="J52" s="150"/>
      <c r="K52" s="149" t="str">
        <f t="shared" si="12"/>
        <v>#REF!</v>
      </c>
      <c r="L52" s="144"/>
      <c r="M52" s="150">
        <v>1.0</v>
      </c>
      <c r="N52" s="150">
        <v>2.0</v>
      </c>
      <c r="O52" s="150">
        <v>1.0</v>
      </c>
      <c r="P52" s="150">
        <v>2.0</v>
      </c>
      <c r="Q52" s="150">
        <v>2.0</v>
      </c>
      <c r="R52" s="150">
        <v>2.0</v>
      </c>
      <c r="S52" s="150">
        <v>2.0</v>
      </c>
      <c r="T52" s="150">
        <v>2.0</v>
      </c>
      <c r="U52" s="150" t="s">
        <v>75</v>
      </c>
      <c r="V52" s="150">
        <v>1.0</v>
      </c>
      <c r="W52" s="150" t="s">
        <v>75</v>
      </c>
      <c r="X52" s="150" t="s">
        <v>75</v>
      </c>
      <c r="Y52" s="150">
        <v>15.0</v>
      </c>
      <c r="Z52" s="144"/>
    </row>
    <row r="53" hidden="1">
      <c r="A53" s="144" t="s">
        <v>73</v>
      </c>
      <c r="B53" s="144" t="s">
        <v>74</v>
      </c>
      <c r="C53" s="144" t="s">
        <v>70</v>
      </c>
      <c r="D53" s="144" t="s">
        <v>61</v>
      </c>
      <c r="E53" s="144" t="s">
        <v>67</v>
      </c>
      <c r="F53" s="150">
        <f t="shared" si="2"/>
        <v>6</v>
      </c>
      <c r="G53" s="150">
        <f t="shared" si="3"/>
        <v>8</v>
      </c>
      <c r="H53" s="150">
        <f t="shared" si="4"/>
        <v>6</v>
      </c>
      <c r="I53" s="150">
        <f t="shared" si="5"/>
        <v>1</v>
      </c>
      <c r="J53" s="150"/>
      <c r="K53" s="149" t="str">
        <f t="shared" si="12"/>
        <v>#REF!</v>
      </c>
      <c r="L53" s="144"/>
      <c r="M53" s="150">
        <v>2.0</v>
      </c>
      <c r="N53" s="150">
        <v>2.0</v>
      </c>
      <c r="O53" s="150">
        <v>2.0</v>
      </c>
      <c r="P53" s="150">
        <v>2.0</v>
      </c>
      <c r="Q53" s="150">
        <v>2.0</v>
      </c>
      <c r="R53" s="150">
        <v>4.0</v>
      </c>
      <c r="S53" s="150">
        <v>3.0</v>
      </c>
      <c r="T53" s="150">
        <v>3.0</v>
      </c>
      <c r="U53" s="150" t="s">
        <v>75</v>
      </c>
      <c r="V53" s="150">
        <v>1.0</v>
      </c>
      <c r="W53" s="150" t="s">
        <v>75</v>
      </c>
      <c r="X53" s="150" t="s">
        <v>75</v>
      </c>
      <c r="Y53" s="150">
        <v>21.0</v>
      </c>
      <c r="Z53" s="144"/>
    </row>
    <row r="54" hidden="1">
      <c r="A54" s="144" t="s">
        <v>73</v>
      </c>
      <c r="B54" s="144" t="s">
        <v>74</v>
      </c>
      <c r="C54" s="144" t="s">
        <v>70</v>
      </c>
      <c r="D54" s="144" t="s">
        <v>61</v>
      </c>
      <c r="E54" s="144" t="s">
        <v>68</v>
      </c>
      <c r="F54" s="150">
        <f t="shared" si="2"/>
        <v>6</v>
      </c>
      <c r="G54" s="150">
        <f t="shared" si="3"/>
        <v>8</v>
      </c>
      <c r="H54" s="150">
        <f t="shared" si="4"/>
        <v>6</v>
      </c>
      <c r="I54" s="150">
        <f t="shared" si="5"/>
        <v>2</v>
      </c>
      <c r="J54" s="150"/>
      <c r="K54" s="149" t="str">
        <f t="shared" si="12"/>
        <v>#REF!</v>
      </c>
      <c r="L54" s="144"/>
      <c r="M54" s="150">
        <v>2.0</v>
      </c>
      <c r="N54" s="150">
        <v>2.0</v>
      </c>
      <c r="O54" s="150">
        <v>2.0</v>
      </c>
      <c r="P54" s="150">
        <v>3.0</v>
      </c>
      <c r="Q54" s="150">
        <v>2.0</v>
      </c>
      <c r="R54" s="150">
        <v>3.0</v>
      </c>
      <c r="S54" s="150">
        <v>3.0</v>
      </c>
      <c r="T54" s="150">
        <v>3.0</v>
      </c>
      <c r="U54" s="150" t="s">
        <v>75</v>
      </c>
      <c r="V54" s="150">
        <v>2.0</v>
      </c>
      <c r="W54" s="150" t="s">
        <v>75</v>
      </c>
      <c r="X54" s="150" t="s">
        <v>75</v>
      </c>
      <c r="Y54" s="150">
        <v>22.0</v>
      </c>
      <c r="Z54" s="144"/>
    </row>
    <row r="55" hidden="1">
      <c r="A55" s="144" t="s">
        <v>73</v>
      </c>
      <c r="B55" s="144" t="s">
        <v>74</v>
      </c>
      <c r="C55" s="144" t="s">
        <v>70</v>
      </c>
      <c r="D55" s="144" t="s">
        <v>61</v>
      </c>
      <c r="E55" s="144" t="s">
        <v>69</v>
      </c>
      <c r="F55" s="150">
        <f t="shared" si="2"/>
        <v>7</v>
      </c>
      <c r="G55" s="150">
        <f t="shared" si="3"/>
        <v>10</v>
      </c>
      <c r="H55" s="150">
        <f t="shared" si="4"/>
        <v>9</v>
      </c>
      <c r="I55" s="150">
        <f t="shared" si="5"/>
        <v>4</v>
      </c>
      <c r="J55" s="150"/>
      <c r="K55" s="149" t="str">
        <f t="shared" si="12"/>
        <v>#REF!</v>
      </c>
      <c r="L55" s="144"/>
      <c r="M55" s="150">
        <v>2.0</v>
      </c>
      <c r="N55" s="150">
        <v>3.0</v>
      </c>
      <c r="O55" s="150">
        <v>2.0</v>
      </c>
      <c r="P55" s="150">
        <v>3.0</v>
      </c>
      <c r="Q55" s="150">
        <v>3.0</v>
      </c>
      <c r="R55" s="150">
        <v>4.0</v>
      </c>
      <c r="S55" s="150">
        <v>5.0</v>
      </c>
      <c r="T55" s="150">
        <v>4.0</v>
      </c>
      <c r="U55" s="150" t="s">
        <v>75</v>
      </c>
      <c r="V55" s="150">
        <v>3.0</v>
      </c>
      <c r="W55" s="150" t="s">
        <v>75</v>
      </c>
      <c r="X55" s="150">
        <v>1.0</v>
      </c>
      <c r="Y55" s="150">
        <v>30.0</v>
      </c>
      <c r="Z55" s="144"/>
    </row>
    <row r="56" hidden="1">
      <c r="A56" s="143" t="s">
        <v>73</v>
      </c>
      <c r="B56" s="143" t="s">
        <v>74</v>
      </c>
      <c r="C56" s="143" t="s">
        <v>71</v>
      </c>
      <c r="D56" s="144"/>
      <c r="E56" s="143" t="s">
        <v>60</v>
      </c>
      <c r="F56" s="145">
        <f t="shared" si="2"/>
        <v>28</v>
      </c>
      <c r="G56" s="145">
        <f t="shared" si="3"/>
        <v>31</v>
      </c>
      <c r="H56" s="145">
        <f t="shared" si="4"/>
        <v>32</v>
      </c>
      <c r="I56" s="145">
        <f t="shared" si="5"/>
        <v>33</v>
      </c>
      <c r="J56" s="145"/>
      <c r="K56" s="146" t="str">
        <f t="shared" si="12"/>
        <v>#REF!</v>
      </c>
      <c r="L56" s="145">
        <v>90.0</v>
      </c>
      <c r="M56" s="145">
        <f t="shared" ref="M56:Y56" si="13">SUM(M57:M64)</f>
        <v>12</v>
      </c>
      <c r="N56" s="145">
        <f t="shared" si="13"/>
        <v>8</v>
      </c>
      <c r="O56" s="145">
        <f t="shared" si="13"/>
        <v>8</v>
      </c>
      <c r="P56" s="145">
        <f t="shared" si="13"/>
        <v>13</v>
      </c>
      <c r="Q56" s="145">
        <f t="shared" si="13"/>
        <v>9</v>
      </c>
      <c r="R56" s="145">
        <f t="shared" si="13"/>
        <v>9</v>
      </c>
      <c r="S56" s="145">
        <f t="shared" si="13"/>
        <v>14</v>
      </c>
      <c r="T56" s="145">
        <f t="shared" si="13"/>
        <v>9</v>
      </c>
      <c r="U56" s="145">
        <f t="shared" si="13"/>
        <v>9</v>
      </c>
      <c r="V56" s="145">
        <f t="shared" si="13"/>
        <v>15</v>
      </c>
      <c r="W56" s="145">
        <f t="shared" si="13"/>
        <v>9</v>
      </c>
      <c r="X56" s="145">
        <f t="shared" si="13"/>
        <v>9</v>
      </c>
      <c r="Y56" s="145">
        <f t="shared" si="13"/>
        <v>124</v>
      </c>
      <c r="Z56" s="144"/>
    </row>
    <row r="57" hidden="1">
      <c r="A57" s="144" t="s">
        <v>73</v>
      </c>
      <c r="B57" s="144" t="s">
        <v>74</v>
      </c>
      <c r="C57" s="144" t="s">
        <v>71</v>
      </c>
      <c r="D57" s="144" t="s">
        <v>61</v>
      </c>
      <c r="E57" s="144" t="s">
        <v>62</v>
      </c>
      <c r="F57" s="150">
        <f t="shared" si="2"/>
        <v>4</v>
      </c>
      <c r="G57" s="150">
        <f t="shared" si="3"/>
        <v>1</v>
      </c>
      <c r="H57" s="150">
        <f t="shared" si="4"/>
        <v>1</v>
      </c>
      <c r="I57" s="150">
        <f t="shared" si="5"/>
        <v>1</v>
      </c>
      <c r="J57" s="150"/>
      <c r="K57" s="149" t="str">
        <f t="shared" si="12"/>
        <v>#REF!</v>
      </c>
      <c r="L57" s="144"/>
      <c r="M57" s="150">
        <v>2.0</v>
      </c>
      <c r="N57" s="150">
        <v>1.0</v>
      </c>
      <c r="O57" s="150">
        <v>1.0</v>
      </c>
      <c r="P57" s="150">
        <v>1.0</v>
      </c>
      <c r="Q57" s="150" t="s">
        <v>75</v>
      </c>
      <c r="R57" s="150" t="s">
        <v>75</v>
      </c>
      <c r="S57" s="150">
        <v>1.0</v>
      </c>
      <c r="T57" s="150" t="s">
        <v>75</v>
      </c>
      <c r="U57" s="150" t="s">
        <v>75</v>
      </c>
      <c r="V57" s="150">
        <v>1.0</v>
      </c>
      <c r="W57" s="150" t="s">
        <v>75</v>
      </c>
      <c r="X57" s="150" t="s">
        <v>75</v>
      </c>
      <c r="Y57" s="150">
        <v>7.0</v>
      </c>
      <c r="Z57" s="144"/>
    </row>
    <row r="58" hidden="1">
      <c r="A58" s="144" t="s">
        <v>73</v>
      </c>
      <c r="B58" s="144" t="s">
        <v>74</v>
      </c>
      <c r="C58" s="144" t="s">
        <v>71</v>
      </c>
      <c r="D58" s="144" t="s">
        <v>61</v>
      </c>
      <c r="E58" s="144" t="s">
        <v>63</v>
      </c>
      <c r="F58" s="150">
        <f t="shared" si="2"/>
        <v>4</v>
      </c>
      <c r="G58" s="150">
        <f t="shared" si="3"/>
        <v>3</v>
      </c>
      <c r="H58" s="150">
        <f t="shared" si="4"/>
        <v>1</v>
      </c>
      <c r="I58" s="150">
        <f t="shared" si="5"/>
        <v>1</v>
      </c>
      <c r="J58" s="150"/>
      <c r="K58" s="149" t="str">
        <f t="shared" si="12"/>
        <v>#REF!</v>
      </c>
      <c r="L58" s="144"/>
      <c r="M58" s="150">
        <v>2.0</v>
      </c>
      <c r="N58" s="150">
        <v>1.0</v>
      </c>
      <c r="O58" s="150">
        <v>1.0</v>
      </c>
      <c r="P58" s="150">
        <v>1.0</v>
      </c>
      <c r="Q58" s="150">
        <v>1.0</v>
      </c>
      <c r="R58" s="150">
        <v>1.0</v>
      </c>
      <c r="S58" s="150">
        <v>1.0</v>
      </c>
      <c r="T58" s="150" t="s">
        <v>75</v>
      </c>
      <c r="U58" s="150" t="s">
        <v>75</v>
      </c>
      <c r="V58" s="150">
        <v>1.0</v>
      </c>
      <c r="W58" s="150" t="s">
        <v>75</v>
      </c>
      <c r="X58" s="150" t="s">
        <v>75</v>
      </c>
      <c r="Y58" s="150">
        <v>9.0</v>
      </c>
      <c r="Z58" s="144"/>
    </row>
    <row r="59" hidden="1">
      <c r="A59" s="144" t="s">
        <v>73</v>
      </c>
      <c r="B59" s="144" t="s">
        <v>74</v>
      </c>
      <c r="C59" s="144" t="s">
        <v>71</v>
      </c>
      <c r="D59" s="144" t="s">
        <v>61</v>
      </c>
      <c r="E59" s="144" t="s">
        <v>64</v>
      </c>
      <c r="F59" s="150">
        <f t="shared" si="2"/>
        <v>1</v>
      </c>
      <c r="G59" s="150">
        <f t="shared" si="3"/>
        <v>1</v>
      </c>
      <c r="H59" s="150">
        <f t="shared" si="4"/>
        <v>1</v>
      </c>
      <c r="I59" s="150">
        <f t="shared" si="5"/>
        <v>1</v>
      </c>
      <c r="J59" s="150"/>
      <c r="K59" s="149" t="str">
        <f t="shared" si="12"/>
        <v>#REF!</v>
      </c>
      <c r="L59" s="144"/>
      <c r="M59" s="150">
        <v>1.0</v>
      </c>
      <c r="N59" s="150" t="s">
        <v>75</v>
      </c>
      <c r="O59" s="150" t="s">
        <v>75</v>
      </c>
      <c r="P59" s="150">
        <v>1.0</v>
      </c>
      <c r="Q59" s="150" t="s">
        <v>75</v>
      </c>
      <c r="R59" s="150" t="s">
        <v>75</v>
      </c>
      <c r="S59" s="150">
        <v>1.0</v>
      </c>
      <c r="T59" s="150" t="s">
        <v>75</v>
      </c>
      <c r="U59" s="150" t="s">
        <v>75</v>
      </c>
      <c r="V59" s="150">
        <v>1.0</v>
      </c>
      <c r="W59" s="150" t="s">
        <v>75</v>
      </c>
      <c r="X59" s="150" t="s">
        <v>75</v>
      </c>
      <c r="Y59" s="150">
        <v>4.0</v>
      </c>
      <c r="Z59" s="144"/>
    </row>
    <row r="60" hidden="1">
      <c r="A60" s="144" t="s">
        <v>73</v>
      </c>
      <c r="B60" s="144" t="s">
        <v>74</v>
      </c>
      <c r="C60" s="144" t="s">
        <v>71</v>
      </c>
      <c r="D60" s="144" t="s">
        <v>61</v>
      </c>
      <c r="E60" s="144" t="s">
        <v>65</v>
      </c>
      <c r="F60" s="150">
        <f t="shared" si="2"/>
        <v>3</v>
      </c>
      <c r="G60" s="150">
        <f t="shared" si="3"/>
        <v>3</v>
      </c>
      <c r="H60" s="150">
        <f t="shared" si="4"/>
        <v>3</v>
      </c>
      <c r="I60" s="150">
        <f t="shared" si="5"/>
        <v>3</v>
      </c>
      <c r="J60" s="150"/>
      <c r="K60" s="149" t="str">
        <f t="shared" si="12"/>
        <v>#REF!</v>
      </c>
      <c r="L60" s="144"/>
      <c r="M60" s="150">
        <v>1.0</v>
      </c>
      <c r="N60" s="150">
        <v>1.0</v>
      </c>
      <c r="O60" s="150">
        <v>1.0</v>
      </c>
      <c r="P60" s="150">
        <v>1.0</v>
      </c>
      <c r="Q60" s="150">
        <v>1.0</v>
      </c>
      <c r="R60" s="150">
        <v>1.0</v>
      </c>
      <c r="S60" s="150">
        <v>1.0</v>
      </c>
      <c r="T60" s="150">
        <v>1.0</v>
      </c>
      <c r="U60" s="150">
        <v>1.0</v>
      </c>
      <c r="V60" s="150">
        <v>1.0</v>
      </c>
      <c r="W60" s="150">
        <v>1.0</v>
      </c>
      <c r="X60" s="150">
        <v>1.0</v>
      </c>
      <c r="Y60" s="150">
        <v>12.0</v>
      </c>
      <c r="Z60" s="144"/>
    </row>
    <row r="61" hidden="1">
      <c r="A61" s="144" t="s">
        <v>73</v>
      </c>
      <c r="B61" s="144" t="s">
        <v>74</v>
      </c>
      <c r="C61" s="144" t="s">
        <v>71</v>
      </c>
      <c r="D61" s="144" t="s">
        <v>61</v>
      </c>
      <c r="E61" s="144" t="s">
        <v>66</v>
      </c>
      <c r="F61" s="150">
        <f t="shared" si="2"/>
        <v>1</v>
      </c>
      <c r="G61" s="150">
        <f t="shared" si="3"/>
        <v>1</v>
      </c>
      <c r="H61" s="150">
        <f t="shared" si="4"/>
        <v>1</v>
      </c>
      <c r="I61" s="150">
        <f t="shared" si="5"/>
        <v>1</v>
      </c>
      <c r="J61" s="150"/>
      <c r="K61" s="149" t="str">
        <f t="shared" si="12"/>
        <v>#REF!</v>
      </c>
      <c r="L61" s="144"/>
      <c r="M61" s="150">
        <v>1.0</v>
      </c>
      <c r="N61" s="150" t="s">
        <v>75</v>
      </c>
      <c r="O61" s="150" t="s">
        <v>75</v>
      </c>
      <c r="P61" s="150">
        <v>1.0</v>
      </c>
      <c r="Q61" s="150" t="s">
        <v>75</v>
      </c>
      <c r="R61" s="150" t="s">
        <v>75</v>
      </c>
      <c r="S61" s="150">
        <v>1.0</v>
      </c>
      <c r="T61" s="150" t="s">
        <v>75</v>
      </c>
      <c r="U61" s="150" t="s">
        <v>75</v>
      </c>
      <c r="V61" s="150">
        <v>1.0</v>
      </c>
      <c r="W61" s="150" t="s">
        <v>75</v>
      </c>
      <c r="X61" s="150" t="s">
        <v>75</v>
      </c>
      <c r="Y61" s="150">
        <v>4.0</v>
      </c>
      <c r="Z61" s="144"/>
    </row>
    <row r="62" hidden="1">
      <c r="A62" s="144" t="s">
        <v>73</v>
      </c>
      <c r="B62" s="144" t="s">
        <v>74</v>
      </c>
      <c r="C62" s="144" t="s">
        <v>71</v>
      </c>
      <c r="D62" s="144" t="s">
        <v>61</v>
      </c>
      <c r="E62" s="144" t="s">
        <v>67</v>
      </c>
      <c r="F62" s="150">
        <f t="shared" si="2"/>
        <v>13</v>
      </c>
      <c r="G62" s="150">
        <f t="shared" si="3"/>
        <v>20</v>
      </c>
      <c r="H62" s="150">
        <f t="shared" si="4"/>
        <v>23</v>
      </c>
      <c r="I62" s="150">
        <f t="shared" si="5"/>
        <v>24</v>
      </c>
      <c r="J62" s="150"/>
      <c r="K62" s="149" t="str">
        <f t="shared" si="12"/>
        <v>#REF!</v>
      </c>
      <c r="L62" s="144"/>
      <c r="M62" s="150">
        <v>3.0</v>
      </c>
      <c r="N62" s="150">
        <v>5.0</v>
      </c>
      <c r="O62" s="150">
        <v>5.0</v>
      </c>
      <c r="P62" s="150">
        <v>6.0</v>
      </c>
      <c r="Q62" s="150">
        <v>7.0</v>
      </c>
      <c r="R62" s="150">
        <v>7.0</v>
      </c>
      <c r="S62" s="150">
        <v>7.0</v>
      </c>
      <c r="T62" s="150">
        <v>8.0</v>
      </c>
      <c r="U62" s="150">
        <v>8.0</v>
      </c>
      <c r="V62" s="150">
        <v>8.0</v>
      </c>
      <c r="W62" s="150">
        <v>8.0</v>
      </c>
      <c r="X62" s="150">
        <v>8.0</v>
      </c>
      <c r="Y62" s="150">
        <v>80.0</v>
      </c>
      <c r="Z62" s="144"/>
    </row>
    <row r="63" hidden="1">
      <c r="A63" s="144" t="s">
        <v>73</v>
      </c>
      <c r="B63" s="144" t="s">
        <v>74</v>
      </c>
      <c r="C63" s="144" t="s">
        <v>71</v>
      </c>
      <c r="D63" s="144" t="s">
        <v>61</v>
      </c>
      <c r="E63" s="144" t="s">
        <v>68</v>
      </c>
      <c r="F63" s="150">
        <f t="shared" si="2"/>
        <v>1</v>
      </c>
      <c r="G63" s="150">
        <f t="shared" si="3"/>
        <v>1</v>
      </c>
      <c r="H63" s="150">
        <f t="shared" si="4"/>
        <v>1</v>
      </c>
      <c r="I63" s="150">
        <f t="shared" si="5"/>
        <v>1</v>
      </c>
      <c r="J63" s="150"/>
      <c r="K63" s="149" t="str">
        <f t="shared" si="12"/>
        <v>#REF!</v>
      </c>
      <c r="L63" s="144"/>
      <c r="M63" s="150">
        <v>1.0</v>
      </c>
      <c r="N63" s="150" t="s">
        <v>75</v>
      </c>
      <c r="O63" s="150" t="s">
        <v>75</v>
      </c>
      <c r="P63" s="150">
        <v>1.0</v>
      </c>
      <c r="Q63" s="150" t="s">
        <v>75</v>
      </c>
      <c r="R63" s="150" t="s">
        <v>75</v>
      </c>
      <c r="S63" s="150">
        <v>1.0</v>
      </c>
      <c r="T63" s="150" t="s">
        <v>75</v>
      </c>
      <c r="U63" s="150" t="s">
        <v>75</v>
      </c>
      <c r="V63" s="150">
        <v>1.0</v>
      </c>
      <c r="W63" s="150" t="s">
        <v>75</v>
      </c>
      <c r="X63" s="150" t="s">
        <v>75</v>
      </c>
      <c r="Y63" s="150">
        <v>4.0</v>
      </c>
      <c r="Z63" s="144"/>
    </row>
    <row r="64" hidden="1">
      <c r="A64" s="144" t="s">
        <v>73</v>
      </c>
      <c r="B64" s="144" t="s">
        <v>74</v>
      </c>
      <c r="C64" s="144" t="s">
        <v>71</v>
      </c>
      <c r="D64" s="144" t="s">
        <v>61</v>
      </c>
      <c r="E64" s="144" t="s">
        <v>69</v>
      </c>
      <c r="F64" s="150">
        <f t="shared" si="2"/>
        <v>1</v>
      </c>
      <c r="G64" s="150">
        <f t="shared" si="3"/>
        <v>1</v>
      </c>
      <c r="H64" s="150">
        <f t="shared" si="4"/>
        <v>1</v>
      </c>
      <c r="I64" s="150">
        <f t="shared" si="5"/>
        <v>1</v>
      </c>
      <c r="J64" s="150"/>
      <c r="K64" s="149" t="str">
        <f t="shared" si="12"/>
        <v>#REF!</v>
      </c>
      <c r="L64" s="144"/>
      <c r="M64" s="150">
        <v>1.0</v>
      </c>
      <c r="N64" s="150" t="s">
        <v>75</v>
      </c>
      <c r="O64" s="150" t="s">
        <v>75</v>
      </c>
      <c r="P64" s="150">
        <v>1.0</v>
      </c>
      <c r="Q64" s="150" t="s">
        <v>75</v>
      </c>
      <c r="R64" s="150" t="s">
        <v>75</v>
      </c>
      <c r="S64" s="150">
        <v>1.0</v>
      </c>
      <c r="T64" s="150" t="s">
        <v>75</v>
      </c>
      <c r="U64" s="150" t="s">
        <v>75</v>
      </c>
      <c r="V64" s="150">
        <v>1.0</v>
      </c>
      <c r="W64" s="150" t="s">
        <v>75</v>
      </c>
      <c r="X64" s="150" t="s">
        <v>75</v>
      </c>
      <c r="Y64" s="150">
        <v>4.0</v>
      </c>
      <c r="Z64" s="144"/>
    </row>
    <row r="65" hidden="1">
      <c r="A65" s="143" t="s">
        <v>73</v>
      </c>
      <c r="B65" s="143" t="s">
        <v>74</v>
      </c>
      <c r="C65" s="143" t="s">
        <v>72</v>
      </c>
      <c r="D65" s="144"/>
      <c r="E65" s="143" t="s">
        <v>60</v>
      </c>
      <c r="F65" s="145">
        <f t="shared" si="2"/>
        <v>10</v>
      </c>
      <c r="G65" s="145">
        <f t="shared" si="3"/>
        <v>10</v>
      </c>
      <c r="H65" s="145">
        <f t="shared" si="4"/>
        <v>9</v>
      </c>
      <c r="I65" s="145">
        <f t="shared" si="5"/>
        <v>9</v>
      </c>
      <c r="J65" s="145"/>
      <c r="K65" s="151" t="str">
        <f t="shared" si="12"/>
        <v>#REF!</v>
      </c>
      <c r="L65" s="145">
        <v>178.0</v>
      </c>
      <c r="M65" s="145">
        <f t="shared" ref="M65:Y65" si="14">SUM(M66:M73)</f>
        <v>8</v>
      </c>
      <c r="N65" s="145">
        <f t="shared" si="14"/>
        <v>1</v>
      </c>
      <c r="O65" s="145">
        <f t="shared" si="14"/>
        <v>1</v>
      </c>
      <c r="P65" s="145">
        <f t="shared" si="14"/>
        <v>8</v>
      </c>
      <c r="Q65" s="145">
        <f t="shared" si="14"/>
        <v>1</v>
      </c>
      <c r="R65" s="145">
        <f t="shared" si="14"/>
        <v>1</v>
      </c>
      <c r="S65" s="145">
        <f t="shared" si="14"/>
        <v>8</v>
      </c>
      <c r="T65" s="145">
        <f t="shared" si="14"/>
        <v>1</v>
      </c>
      <c r="U65" s="145">
        <f t="shared" si="14"/>
        <v>0</v>
      </c>
      <c r="V65" s="145">
        <f t="shared" si="14"/>
        <v>8</v>
      </c>
      <c r="W65" s="145">
        <f t="shared" si="14"/>
        <v>1</v>
      </c>
      <c r="X65" s="145">
        <f t="shared" si="14"/>
        <v>0</v>
      </c>
      <c r="Y65" s="145">
        <f t="shared" si="14"/>
        <v>38</v>
      </c>
      <c r="Z65" s="144"/>
    </row>
    <row r="66" hidden="1">
      <c r="A66" s="144" t="s">
        <v>73</v>
      </c>
      <c r="B66" s="144" t="s">
        <v>74</v>
      </c>
      <c r="C66" s="144" t="s">
        <v>72</v>
      </c>
      <c r="D66" s="144" t="s">
        <v>61</v>
      </c>
      <c r="E66" s="144" t="s">
        <v>62</v>
      </c>
      <c r="F66" s="150">
        <f t="shared" si="2"/>
        <v>1</v>
      </c>
      <c r="G66" s="150">
        <f t="shared" si="3"/>
        <v>1</v>
      </c>
      <c r="H66" s="150">
        <f t="shared" si="4"/>
        <v>1</v>
      </c>
      <c r="I66" s="150">
        <f t="shared" si="5"/>
        <v>1</v>
      </c>
      <c r="J66" s="150"/>
      <c r="K66" s="149" t="str">
        <f t="shared" si="12"/>
        <v>#REF!</v>
      </c>
      <c r="L66" s="144"/>
      <c r="M66" s="150">
        <v>1.0</v>
      </c>
      <c r="N66" s="150" t="s">
        <v>75</v>
      </c>
      <c r="O66" s="150" t="s">
        <v>75</v>
      </c>
      <c r="P66" s="150">
        <v>1.0</v>
      </c>
      <c r="Q66" s="150" t="s">
        <v>75</v>
      </c>
      <c r="R66" s="150" t="s">
        <v>75</v>
      </c>
      <c r="S66" s="150">
        <v>1.0</v>
      </c>
      <c r="T66" s="150" t="s">
        <v>75</v>
      </c>
      <c r="U66" s="150" t="s">
        <v>75</v>
      </c>
      <c r="V66" s="150">
        <v>1.0</v>
      </c>
      <c r="W66" s="150" t="s">
        <v>75</v>
      </c>
      <c r="X66" s="150" t="s">
        <v>75</v>
      </c>
      <c r="Y66" s="150">
        <v>4.0</v>
      </c>
      <c r="Z66" s="144"/>
    </row>
    <row r="67" hidden="1">
      <c r="A67" s="144" t="s">
        <v>73</v>
      </c>
      <c r="B67" s="144" t="s">
        <v>74</v>
      </c>
      <c r="C67" s="144" t="s">
        <v>72</v>
      </c>
      <c r="D67" s="144" t="s">
        <v>61</v>
      </c>
      <c r="E67" s="144" t="s">
        <v>63</v>
      </c>
      <c r="F67" s="150">
        <f t="shared" si="2"/>
        <v>3</v>
      </c>
      <c r="G67" s="150">
        <f t="shared" si="3"/>
        <v>3</v>
      </c>
      <c r="H67" s="150">
        <f t="shared" si="4"/>
        <v>2</v>
      </c>
      <c r="I67" s="150">
        <f t="shared" si="5"/>
        <v>2</v>
      </c>
      <c r="J67" s="150"/>
      <c r="K67" s="149" t="str">
        <f t="shared" si="12"/>
        <v>#REF!</v>
      </c>
      <c r="L67" s="144"/>
      <c r="M67" s="150">
        <v>1.0</v>
      </c>
      <c r="N67" s="150">
        <v>1.0</v>
      </c>
      <c r="O67" s="150">
        <v>1.0</v>
      </c>
      <c r="P67" s="150">
        <v>1.0</v>
      </c>
      <c r="Q67" s="150">
        <v>1.0</v>
      </c>
      <c r="R67" s="150">
        <v>1.0</v>
      </c>
      <c r="S67" s="150">
        <v>1.0</v>
      </c>
      <c r="T67" s="150">
        <v>1.0</v>
      </c>
      <c r="U67" s="150" t="s">
        <v>75</v>
      </c>
      <c r="V67" s="150">
        <v>1.0</v>
      </c>
      <c r="W67" s="150">
        <v>1.0</v>
      </c>
      <c r="X67" s="150" t="s">
        <v>75</v>
      </c>
      <c r="Y67" s="150">
        <v>10.0</v>
      </c>
      <c r="Z67" s="144"/>
    </row>
    <row r="68" hidden="1">
      <c r="A68" s="144" t="s">
        <v>73</v>
      </c>
      <c r="B68" s="144" t="s">
        <v>74</v>
      </c>
      <c r="C68" s="144" t="s">
        <v>72</v>
      </c>
      <c r="D68" s="144" t="s">
        <v>61</v>
      </c>
      <c r="E68" s="144" t="s">
        <v>64</v>
      </c>
      <c r="F68" s="150">
        <f t="shared" si="2"/>
        <v>1</v>
      </c>
      <c r="G68" s="150">
        <f t="shared" si="3"/>
        <v>1</v>
      </c>
      <c r="H68" s="150">
        <f t="shared" si="4"/>
        <v>1</v>
      </c>
      <c r="I68" s="150">
        <f t="shared" si="5"/>
        <v>1</v>
      </c>
      <c r="J68" s="150"/>
      <c r="K68" s="149" t="str">
        <f t="shared" si="12"/>
        <v>#REF!</v>
      </c>
      <c r="L68" s="144"/>
      <c r="M68" s="150">
        <v>1.0</v>
      </c>
      <c r="N68" s="150" t="s">
        <v>75</v>
      </c>
      <c r="O68" s="150" t="s">
        <v>75</v>
      </c>
      <c r="P68" s="150">
        <v>1.0</v>
      </c>
      <c r="Q68" s="150" t="s">
        <v>75</v>
      </c>
      <c r="R68" s="150" t="s">
        <v>75</v>
      </c>
      <c r="S68" s="150">
        <v>1.0</v>
      </c>
      <c r="T68" s="150" t="s">
        <v>75</v>
      </c>
      <c r="U68" s="150" t="s">
        <v>75</v>
      </c>
      <c r="V68" s="150">
        <v>1.0</v>
      </c>
      <c r="W68" s="150" t="s">
        <v>75</v>
      </c>
      <c r="X68" s="150" t="s">
        <v>75</v>
      </c>
      <c r="Y68" s="150">
        <v>4.0</v>
      </c>
      <c r="Z68" s="144"/>
    </row>
    <row r="69" hidden="1">
      <c r="A69" s="144" t="s">
        <v>73</v>
      </c>
      <c r="B69" s="144" t="s">
        <v>74</v>
      </c>
      <c r="C69" s="144" t="s">
        <v>72</v>
      </c>
      <c r="D69" s="144" t="s">
        <v>61</v>
      </c>
      <c r="E69" s="144" t="s">
        <v>65</v>
      </c>
      <c r="F69" s="150">
        <f t="shared" si="2"/>
        <v>1</v>
      </c>
      <c r="G69" s="150">
        <f t="shared" si="3"/>
        <v>1</v>
      </c>
      <c r="H69" s="150">
        <f t="shared" si="4"/>
        <v>1</v>
      </c>
      <c r="I69" s="150">
        <f t="shared" si="5"/>
        <v>1</v>
      </c>
      <c r="J69" s="150"/>
      <c r="K69" s="149" t="str">
        <f t="shared" si="12"/>
        <v>#REF!</v>
      </c>
      <c r="L69" s="144"/>
      <c r="M69" s="150">
        <v>1.0</v>
      </c>
      <c r="N69" s="150" t="s">
        <v>75</v>
      </c>
      <c r="O69" s="150" t="s">
        <v>75</v>
      </c>
      <c r="P69" s="150">
        <v>1.0</v>
      </c>
      <c r="Q69" s="150" t="s">
        <v>75</v>
      </c>
      <c r="R69" s="150" t="s">
        <v>75</v>
      </c>
      <c r="S69" s="150">
        <v>1.0</v>
      </c>
      <c r="T69" s="150" t="s">
        <v>75</v>
      </c>
      <c r="U69" s="150" t="s">
        <v>75</v>
      </c>
      <c r="V69" s="150">
        <v>1.0</v>
      </c>
      <c r="W69" s="150" t="s">
        <v>75</v>
      </c>
      <c r="X69" s="150" t="s">
        <v>75</v>
      </c>
      <c r="Y69" s="150">
        <v>4.0</v>
      </c>
      <c r="Z69" s="144"/>
    </row>
    <row r="70" hidden="1">
      <c r="A70" s="144" t="s">
        <v>73</v>
      </c>
      <c r="B70" s="144" t="s">
        <v>74</v>
      </c>
      <c r="C70" s="144" t="s">
        <v>72</v>
      </c>
      <c r="D70" s="144" t="s">
        <v>61</v>
      </c>
      <c r="E70" s="144" t="s">
        <v>66</v>
      </c>
      <c r="F70" s="150">
        <f t="shared" si="2"/>
        <v>1</v>
      </c>
      <c r="G70" s="150">
        <f t="shared" si="3"/>
        <v>1</v>
      </c>
      <c r="H70" s="150">
        <f t="shared" si="4"/>
        <v>1</v>
      </c>
      <c r="I70" s="150">
        <f t="shared" si="5"/>
        <v>1</v>
      </c>
      <c r="J70" s="150"/>
      <c r="K70" s="149" t="str">
        <f t="shared" si="12"/>
        <v>#REF!</v>
      </c>
      <c r="L70" s="144"/>
      <c r="M70" s="150">
        <v>1.0</v>
      </c>
      <c r="N70" s="150" t="s">
        <v>75</v>
      </c>
      <c r="O70" s="150" t="s">
        <v>75</v>
      </c>
      <c r="P70" s="150">
        <v>1.0</v>
      </c>
      <c r="Q70" s="150" t="s">
        <v>75</v>
      </c>
      <c r="R70" s="150" t="s">
        <v>75</v>
      </c>
      <c r="S70" s="150">
        <v>1.0</v>
      </c>
      <c r="T70" s="150" t="s">
        <v>75</v>
      </c>
      <c r="U70" s="150" t="s">
        <v>75</v>
      </c>
      <c r="V70" s="150">
        <v>1.0</v>
      </c>
      <c r="W70" s="150" t="s">
        <v>75</v>
      </c>
      <c r="X70" s="150" t="s">
        <v>75</v>
      </c>
      <c r="Y70" s="150">
        <v>4.0</v>
      </c>
      <c r="Z70" s="144"/>
    </row>
    <row r="71" hidden="1">
      <c r="A71" s="144" t="s">
        <v>73</v>
      </c>
      <c r="B71" s="144" t="s">
        <v>74</v>
      </c>
      <c r="C71" s="144" t="s">
        <v>72</v>
      </c>
      <c r="D71" s="144" t="s">
        <v>61</v>
      </c>
      <c r="E71" s="144" t="s">
        <v>67</v>
      </c>
      <c r="F71" s="150">
        <f t="shared" si="2"/>
        <v>1</v>
      </c>
      <c r="G71" s="150">
        <f t="shared" si="3"/>
        <v>1</v>
      </c>
      <c r="H71" s="150">
        <f t="shared" si="4"/>
        <v>1</v>
      </c>
      <c r="I71" s="150">
        <f t="shared" si="5"/>
        <v>1</v>
      </c>
      <c r="J71" s="150"/>
      <c r="K71" s="149" t="str">
        <f t="shared" si="12"/>
        <v>#REF!</v>
      </c>
      <c r="L71" s="144"/>
      <c r="M71" s="150">
        <v>1.0</v>
      </c>
      <c r="N71" s="150" t="s">
        <v>75</v>
      </c>
      <c r="O71" s="150" t="s">
        <v>75</v>
      </c>
      <c r="P71" s="150">
        <v>1.0</v>
      </c>
      <c r="Q71" s="150" t="s">
        <v>75</v>
      </c>
      <c r="R71" s="150" t="s">
        <v>75</v>
      </c>
      <c r="S71" s="150">
        <v>1.0</v>
      </c>
      <c r="T71" s="150" t="s">
        <v>75</v>
      </c>
      <c r="U71" s="150" t="s">
        <v>75</v>
      </c>
      <c r="V71" s="150">
        <v>1.0</v>
      </c>
      <c r="W71" s="150" t="s">
        <v>75</v>
      </c>
      <c r="X71" s="150" t="s">
        <v>75</v>
      </c>
      <c r="Y71" s="150">
        <v>4.0</v>
      </c>
      <c r="Z71" s="144"/>
    </row>
    <row r="72" hidden="1">
      <c r="A72" s="144" t="s">
        <v>73</v>
      </c>
      <c r="B72" s="144" t="s">
        <v>74</v>
      </c>
      <c r="C72" s="144" t="s">
        <v>72</v>
      </c>
      <c r="D72" s="144" t="s">
        <v>61</v>
      </c>
      <c r="E72" s="144" t="s">
        <v>68</v>
      </c>
      <c r="F72" s="150">
        <f t="shared" si="2"/>
        <v>1</v>
      </c>
      <c r="G72" s="150">
        <f t="shared" si="3"/>
        <v>1</v>
      </c>
      <c r="H72" s="150">
        <f t="shared" si="4"/>
        <v>1</v>
      </c>
      <c r="I72" s="150">
        <f t="shared" si="5"/>
        <v>1</v>
      </c>
      <c r="J72" s="150"/>
      <c r="K72" s="149" t="str">
        <f t="shared" si="12"/>
        <v>#REF!</v>
      </c>
      <c r="L72" s="144"/>
      <c r="M72" s="150">
        <v>1.0</v>
      </c>
      <c r="N72" s="150" t="s">
        <v>75</v>
      </c>
      <c r="O72" s="150" t="s">
        <v>75</v>
      </c>
      <c r="P72" s="150">
        <v>1.0</v>
      </c>
      <c r="Q72" s="150" t="s">
        <v>75</v>
      </c>
      <c r="R72" s="150" t="s">
        <v>75</v>
      </c>
      <c r="S72" s="150">
        <v>1.0</v>
      </c>
      <c r="T72" s="150" t="s">
        <v>75</v>
      </c>
      <c r="U72" s="150" t="s">
        <v>75</v>
      </c>
      <c r="V72" s="150">
        <v>1.0</v>
      </c>
      <c r="W72" s="150" t="s">
        <v>75</v>
      </c>
      <c r="X72" s="150" t="s">
        <v>75</v>
      </c>
      <c r="Y72" s="150">
        <v>4.0</v>
      </c>
      <c r="Z72" s="144"/>
    </row>
    <row r="73" hidden="1">
      <c r="A73" s="144" t="s">
        <v>73</v>
      </c>
      <c r="B73" s="144" t="s">
        <v>74</v>
      </c>
      <c r="C73" s="144" t="s">
        <v>72</v>
      </c>
      <c r="D73" s="144" t="s">
        <v>61</v>
      </c>
      <c r="E73" s="144" t="s">
        <v>69</v>
      </c>
      <c r="F73" s="150">
        <f t="shared" si="2"/>
        <v>1</v>
      </c>
      <c r="G73" s="150">
        <f t="shared" si="3"/>
        <v>1</v>
      </c>
      <c r="H73" s="150">
        <f t="shared" si="4"/>
        <v>1</v>
      </c>
      <c r="I73" s="150">
        <f t="shared" si="5"/>
        <v>1</v>
      </c>
      <c r="J73" s="150"/>
      <c r="K73" s="149" t="str">
        <f t="shared" si="12"/>
        <v>#REF!</v>
      </c>
      <c r="L73" s="144"/>
      <c r="M73" s="150">
        <v>1.0</v>
      </c>
      <c r="N73" s="150" t="s">
        <v>75</v>
      </c>
      <c r="O73" s="150" t="s">
        <v>75</v>
      </c>
      <c r="P73" s="150">
        <v>1.0</v>
      </c>
      <c r="Q73" s="150" t="s">
        <v>75</v>
      </c>
      <c r="R73" s="150" t="s">
        <v>75</v>
      </c>
      <c r="S73" s="150">
        <v>1.0</v>
      </c>
      <c r="T73" s="150" t="s">
        <v>75</v>
      </c>
      <c r="U73" s="150" t="s">
        <v>75</v>
      </c>
      <c r="V73" s="150">
        <v>1.0</v>
      </c>
      <c r="W73" s="150" t="s">
        <v>75</v>
      </c>
      <c r="X73" s="150" t="s">
        <v>75</v>
      </c>
      <c r="Y73" s="150">
        <v>4.0</v>
      </c>
      <c r="Z73" s="144"/>
    </row>
    <row r="74">
      <c r="A74" s="143" t="s">
        <v>73</v>
      </c>
      <c r="B74" s="143" t="s">
        <v>76</v>
      </c>
      <c r="C74" s="143" t="s">
        <v>59</v>
      </c>
      <c r="D74" s="144"/>
      <c r="E74" s="143" t="s">
        <v>60</v>
      </c>
      <c r="F74" s="145">
        <f t="shared" si="2"/>
        <v>30</v>
      </c>
      <c r="G74" s="145">
        <f t="shared" si="3"/>
        <v>30</v>
      </c>
      <c r="H74" s="145">
        <f t="shared" si="4"/>
        <v>37</v>
      </c>
      <c r="I74" s="145">
        <f t="shared" si="5"/>
        <v>33</v>
      </c>
      <c r="J74" s="145"/>
      <c r="K74" s="146">
        <f>(Y74-L74)/L74</f>
        <v>1.063492063</v>
      </c>
      <c r="L74" s="145">
        <v>63.0</v>
      </c>
      <c r="M74" s="145">
        <f t="shared" ref="M74:Y74" si="15">SUM(M75:M82)</f>
        <v>10</v>
      </c>
      <c r="N74" s="145">
        <f t="shared" si="15"/>
        <v>10</v>
      </c>
      <c r="O74" s="145">
        <f t="shared" si="15"/>
        <v>10</v>
      </c>
      <c r="P74" s="145">
        <f t="shared" si="15"/>
        <v>10</v>
      </c>
      <c r="Q74" s="145">
        <f t="shared" si="15"/>
        <v>10</v>
      </c>
      <c r="R74" s="145">
        <f t="shared" si="15"/>
        <v>10</v>
      </c>
      <c r="S74" s="145">
        <f t="shared" si="15"/>
        <v>13</v>
      </c>
      <c r="T74" s="145">
        <f t="shared" si="15"/>
        <v>12</v>
      </c>
      <c r="U74" s="145">
        <f t="shared" si="15"/>
        <v>12</v>
      </c>
      <c r="V74" s="145">
        <f t="shared" si="15"/>
        <v>13</v>
      </c>
      <c r="W74" s="145">
        <f t="shared" si="15"/>
        <v>10</v>
      </c>
      <c r="X74" s="145">
        <f t="shared" si="15"/>
        <v>10</v>
      </c>
      <c r="Y74" s="145">
        <f t="shared" si="15"/>
        <v>130</v>
      </c>
      <c r="Z74" s="144"/>
    </row>
    <row r="75">
      <c r="A75" s="144" t="s">
        <v>73</v>
      </c>
      <c r="B75" s="144" t="s">
        <v>76</v>
      </c>
      <c r="C75" s="144" t="s">
        <v>59</v>
      </c>
      <c r="D75" s="144" t="s">
        <v>61</v>
      </c>
      <c r="E75" s="144" t="s">
        <v>62</v>
      </c>
      <c r="F75" s="150">
        <f t="shared" si="2"/>
        <v>6</v>
      </c>
      <c r="G75" s="150">
        <f t="shared" si="3"/>
        <v>5</v>
      </c>
      <c r="H75" s="150">
        <f t="shared" si="4"/>
        <v>9</v>
      </c>
      <c r="I75" s="150">
        <f t="shared" si="5"/>
        <v>7</v>
      </c>
      <c r="J75" s="150"/>
      <c r="K75" s="146"/>
      <c r="L75" s="144"/>
      <c r="M75" s="150">
        <v>2.0</v>
      </c>
      <c r="N75" s="150">
        <v>2.0</v>
      </c>
      <c r="O75" s="150">
        <v>2.0</v>
      </c>
      <c r="P75" s="150">
        <v>2.0</v>
      </c>
      <c r="Q75" s="150">
        <v>2.0</v>
      </c>
      <c r="R75" s="150">
        <v>1.0</v>
      </c>
      <c r="S75" s="150">
        <v>3.0</v>
      </c>
      <c r="T75" s="150">
        <v>3.0</v>
      </c>
      <c r="U75" s="150">
        <v>3.0</v>
      </c>
      <c r="V75" s="150">
        <v>3.0</v>
      </c>
      <c r="W75" s="150">
        <v>2.0</v>
      </c>
      <c r="X75" s="150">
        <v>2.0</v>
      </c>
      <c r="Y75" s="150">
        <v>27.0</v>
      </c>
      <c r="Z75" s="144"/>
    </row>
    <row r="76">
      <c r="A76" s="144" t="s">
        <v>73</v>
      </c>
      <c r="B76" s="144" t="s">
        <v>76</v>
      </c>
      <c r="C76" s="144" t="s">
        <v>59</v>
      </c>
      <c r="D76" s="144" t="s">
        <v>61</v>
      </c>
      <c r="E76" s="144" t="s">
        <v>63</v>
      </c>
      <c r="F76" s="150">
        <f t="shared" si="2"/>
        <v>6</v>
      </c>
      <c r="G76" s="150">
        <f t="shared" si="3"/>
        <v>6</v>
      </c>
      <c r="H76" s="150">
        <f t="shared" si="4"/>
        <v>6</v>
      </c>
      <c r="I76" s="150">
        <f t="shared" si="5"/>
        <v>6</v>
      </c>
      <c r="J76" s="150"/>
      <c r="K76" s="146"/>
      <c r="L76" s="144"/>
      <c r="M76" s="150">
        <v>2.0</v>
      </c>
      <c r="N76" s="150">
        <v>2.0</v>
      </c>
      <c r="O76" s="150">
        <v>2.0</v>
      </c>
      <c r="P76" s="150">
        <v>2.0</v>
      </c>
      <c r="Q76" s="150">
        <v>2.0</v>
      </c>
      <c r="R76" s="150">
        <v>2.0</v>
      </c>
      <c r="S76" s="150">
        <v>2.0</v>
      </c>
      <c r="T76" s="150">
        <v>2.0</v>
      </c>
      <c r="U76" s="150">
        <v>2.0</v>
      </c>
      <c r="V76" s="150">
        <v>2.0</v>
      </c>
      <c r="W76" s="150">
        <v>2.0</v>
      </c>
      <c r="X76" s="150">
        <v>2.0</v>
      </c>
      <c r="Y76" s="150">
        <v>24.0</v>
      </c>
      <c r="Z76" s="144"/>
    </row>
    <row r="77">
      <c r="A77" s="144" t="s">
        <v>73</v>
      </c>
      <c r="B77" s="144" t="s">
        <v>76</v>
      </c>
      <c r="C77" s="144" t="s">
        <v>59</v>
      </c>
      <c r="D77" s="144" t="s">
        <v>61</v>
      </c>
      <c r="E77" s="144" t="s">
        <v>64</v>
      </c>
      <c r="F77" s="150">
        <f t="shared" si="2"/>
        <v>3</v>
      </c>
      <c r="G77" s="150">
        <f t="shared" si="3"/>
        <v>3</v>
      </c>
      <c r="H77" s="150">
        <f t="shared" si="4"/>
        <v>3</v>
      </c>
      <c r="I77" s="150">
        <f t="shared" si="5"/>
        <v>3</v>
      </c>
      <c r="J77" s="150"/>
      <c r="K77" s="146"/>
      <c r="L77" s="144"/>
      <c r="M77" s="150">
        <v>1.0</v>
      </c>
      <c r="N77" s="150">
        <v>1.0</v>
      </c>
      <c r="O77" s="150">
        <v>1.0</v>
      </c>
      <c r="P77" s="150">
        <v>1.0</v>
      </c>
      <c r="Q77" s="150">
        <v>1.0</v>
      </c>
      <c r="R77" s="150">
        <v>1.0</v>
      </c>
      <c r="S77" s="150">
        <v>1.0</v>
      </c>
      <c r="T77" s="150">
        <v>1.0</v>
      </c>
      <c r="U77" s="150">
        <v>1.0</v>
      </c>
      <c r="V77" s="150">
        <v>1.0</v>
      </c>
      <c r="W77" s="150">
        <v>1.0</v>
      </c>
      <c r="X77" s="150">
        <v>1.0</v>
      </c>
      <c r="Y77" s="150">
        <v>12.0</v>
      </c>
      <c r="Z77" s="144"/>
    </row>
    <row r="78">
      <c r="A78" s="144" t="s">
        <v>73</v>
      </c>
      <c r="B78" s="144" t="s">
        <v>76</v>
      </c>
      <c r="C78" s="144" t="s">
        <v>59</v>
      </c>
      <c r="D78" s="144" t="s">
        <v>61</v>
      </c>
      <c r="E78" s="144" t="s">
        <v>65</v>
      </c>
      <c r="F78" s="150">
        <f t="shared" si="2"/>
        <v>3</v>
      </c>
      <c r="G78" s="150">
        <f t="shared" si="3"/>
        <v>3</v>
      </c>
      <c r="H78" s="150">
        <f t="shared" si="4"/>
        <v>3</v>
      </c>
      <c r="I78" s="150">
        <f t="shared" si="5"/>
        <v>3</v>
      </c>
      <c r="J78" s="150"/>
      <c r="K78" s="146"/>
      <c r="L78" s="144"/>
      <c r="M78" s="150">
        <v>1.0</v>
      </c>
      <c r="N78" s="150">
        <v>1.0</v>
      </c>
      <c r="O78" s="150">
        <v>1.0</v>
      </c>
      <c r="P78" s="150">
        <v>1.0</v>
      </c>
      <c r="Q78" s="150">
        <v>1.0</v>
      </c>
      <c r="R78" s="150">
        <v>1.0</v>
      </c>
      <c r="S78" s="150">
        <v>1.0</v>
      </c>
      <c r="T78" s="150">
        <v>1.0</v>
      </c>
      <c r="U78" s="150">
        <v>1.0</v>
      </c>
      <c r="V78" s="150">
        <v>1.0</v>
      </c>
      <c r="W78" s="150">
        <v>1.0</v>
      </c>
      <c r="X78" s="150">
        <v>1.0</v>
      </c>
      <c r="Y78" s="150">
        <v>12.0</v>
      </c>
      <c r="Z78" s="144"/>
    </row>
    <row r="79">
      <c r="A79" s="144" t="s">
        <v>73</v>
      </c>
      <c r="B79" s="144" t="s">
        <v>76</v>
      </c>
      <c r="C79" s="144" t="s">
        <v>59</v>
      </c>
      <c r="D79" s="144" t="s">
        <v>61</v>
      </c>
      <c r="E79" s="144" t="s">
        <v>66</v>
      </c>
      <c r="F79" s="150">
        <f t="shared" si="2"/>
        <v>3</v>
      </c>
      <c r="G79" s="150">
        <f t="shared" si="3"/>
        <v>4</v>
      </c>
      <c r="H79" s="150">
        <f t="shared" si="4"/>
        <v>6</v>
      </c>
      <c r="I79" s="150">
        <f t="shared" si="5"/>
        <v>4</v>
      </c>
      <c r="J79" s="150"/>
      <c r="K79" s="146"/>
      <c r="L79" s="144"/>
      <c r="M79" s="150">
        <v>1.0</v>
      </c>
      <c r="N79" s="150">
        <v>1.0</v>
      </c>
      <c r="O79" s="150">
        <v>1.0</v>
      </c>
      <c r="P79" s="150">
        <v>1.0</v>
      </c>
      <c r="Q79" s="150">
        <v>1.0</v>
      </c>
      <c r="R79" s="150">
        <v>2.0</v>
      </c>
      <c r="S79" s="150">
        <v>2.0</v>
      </c>
      <c r="T79" s="150">
        <v>2.0</v>
      </c>
      <c r="U79" s="150">
        <v>2.0</v>
      </c>
      <c r="V79" s="150">
        <v>2.0</v>
      </c>
      <c r="W79" s="150">
        <v>1.0</v>
      </c>
      <c r="X79" s="150">
        <v>1.0</v>
      </c>
      <c r="Y79" s="150">
        <v>17.0</v>
      </c>
      <c r="Z79" s="144"/>
    </row>
    <row r="80">
      <c r="A80" s="144" t="s">
        <v>73</v>
      </c>
      <c r="B80" s="144" t="s">
        <v>76</v>
      </c>
      <c r="C80" s="144" t="s">
        <v>59</v>
      </c>
      <c r="D80" s="144" t="s">
        <v>61</v>
      </c>
      <c r="E80" s="144" t="s">
        <v>67</v>
      </c>
      <c r="F80" s="150">
        <f t="shared" si="2"/>
        <v>3</v>
      </c>
      <c r="G80" s="150">
        <f t="shared" si="3"/>
        <v>3</v>
      </c>
      <c r="H80" s="150">
        <f t="shared" si="4"/>
        <v>4</v>
      </c>
      <c r="I80" s="150">
        <f t="shared" si="5"/>
        <v>4</v>
      </c>
      <c r="J80" s="150"/>
      <c r="K80" s="146"/>
      <c r="L80" s="144"/>
      <c r="M80" s="150">
        <v>1.0</v>
      </c>
      <c r="N80" s="150">
        <v>1.0</v>
      </c>
      <c r="O80" s="150">
        <v>1.0</v>
      </c>
      <c r="P80" s="150">
        <v>1.0</v>
      </c>
      <c r="Q80" s="150">
        <v>1.0</v>
      </c>
      <c r="R80" s="150">
        <v>1.0</v>
      </c>
      <c r="S80" s="150">
        <v>2.0</v>
      </c>
      <c r="T80" s="150">
        <v>1.0</v>
      </c>
      <c r="U80" s="150">
        <v>1.0</v>
      </c>
      <c r="V80" s="150">
        <v>2.0</v>
      </c>
      <c r="W80" s="150">
        <v>1.0</v>
      </c>
      <c r="X80" s="150">
        <v>1.0</v>
      </c>
      <c r="Y80" s="150">
        <v>14.0</v>
      </c>
      <c r="Z80" s="144"/>
    </row>
    <row r="81">
      <c r="A81" s="144" t="s">
        <v>73</v>
      </c>
      <c r="B81" s="144" t="s">
        <v>76</v>
      </c>
      <c r="C81" s="144" t="s">
        <v>59</v>
      </c>
      <c r="D81" s="144" t="s">
        <v>61</v>
      </c>
      <c r="E81" s="144" t="s">
        <v>68</v>
      </c>
      <c r="F81" s="150">
        <f t="shared" si="2"/>
        <v>3</v>
      </c>
      <c r="G81" s="150">
        <f t="shared" si="3"/>
        <v>3</v>
      </c>
      <c r="H81" s="150">
        <f t="shared" si="4"/>
        <v>3</v>
      </c>
      <c r="I81" s="150">
        <f t="shared" si="5"/>
        <v>3</v>
      </c>
      <c r="J81" s="150"/>
      <c r="K81" s="146"/>
      <c r="L81" s="144"/>
      <c r="M81" s="150">
        <v>1.0</v>
      </c>
      <c r="N81" s="150">
        <v>1.0</v>
      </c>
      <c r="O81" s="150">
        <v>1.0</v>
      </c>
      <c r="P81" s="150">
        <v>1.0</v>
      </c>
      <c r="Q81" s="150">
        <v>1.0</v>
      </c>
      <c r="R81" s="150">
        <v>1.0</v>
      </c>
      <c r="S81" s="150">
        <v>1.0</v>
      </c>
      <c r="T81" s="150">
        <v>1.0</v>
      </c>
      <c r="U81" s="150">
        <v>1.0</v>
      </c>
      <c r="V81" s="150">
        <v>1.0</v>
      </c>
      <c r="W81" s="150">
        <v>1.0</v>
      </c>
      <c r="X81" s="150">
        <v>1.0</v>
      </c>
      <c r="Y81" s="150">
        <v>12.0</v>
      </c>
      <c r="Z81" s="144"/>
    </row>
    <row r="82">
      <c r="A82" s="144" t="s">
        <v>73</v>
      </c>
      <c r="B82" s="144" t="s">
        <v>76</v>
      </c>
      <c r="C82" s="144" t="s">
        <v>59</v>
      </c>
      <c r="D82" s="144" t="s">
        <v>61</v>
      </c>
      <c r="E82" s="144" t="s">
        <v>69</v>
      </c>
      <c r="F82" s="150">
        <f t="shared" si="2"/>
        <v>3</v>
      </c>
      <c r="G82" s="150">
        <f t="shared" si="3"/>
        <v>3</v>
      </c>
      <c r="H82" s="150">
        <f t="shared" si="4"/>
        <v>3</v>
      </c>
      <c r="I82" s="150">
        <f t="shared" si="5"/>
        <v>3</v>
      </c>
      <c r="J82" s="150"/>
      <c r="K82" s="146"/>
      <c r="L82" s="144"/>
      <c r="M82" s="150">
        <v>1.0</v>
      </c>
      <c r="N82" s="150">
        <v>1.0</v>
      </c>
      <c r="O82" s="150">
        <v>1.0</v>
      </c>
      <c r="P82" s="150">
        <v>1.0</v>
      </c>
      <c r="Q82" s="150">
        <v>1.0</v>
      </c>
      <c r="R82" s="150">
        <v>1.0</v>
      </c>
      <c r="S82" s="150">
        <v>1.0</v>
      </c>
      <c r="T82" s="150">
        <v>1.0</v>
      </c>
      <c r="U82" s="150">
        <v>1.0</v>
      </c>
      <c r="V82" s="150">
        <v>1.0</v>
      </c>
      <c r="W82" s="150">
        <v>1.0</v>
      </c>
      <c r="X82" s="150">
        <v>1.0</v>
      </c>
      <c r="Y82" s="150">
        <v>12.0</v>
      </c>
      <c r="Z82" s="144"/>
    </row>
    <row r="83" hidden="1">
      <c r="A83" s="143" t="s">
        <v>73</v>
      </c>
      <c r="B83" s="143" t="s">
        <v>76</v>
      </c>
      <c r="C83" s="143" t="s">
        <v>70</v>
      </c>
      <c r="D83" s="144"/>
      <c r="E83" s="143" t="s">
        <v>60</v>
      </c>
      <c r="F83" s="145">
        <f t="shared" si="2"/>
        <v>16</v>
      </c>
      <c r="G83" s="145">
        <f t="shared" si="3"/>
        <v>15</v>
      </c>
      <c r="H83" s="145">
        <f t="shared" si="4"/>
        <v>16</v>
      </c>
      <c r="I83" s="145">
        <f t="shared" si="5"/>
        <v>18</v>
      </c>
      <c r="J83" s="145"/>
      <c r="K83" s="151" t="str">
        <f t="shared" ref="K83:K109" si="17">(#REF!-L83)/L83</f>
        <v>#REF!</v>
      </c>
      <c r="L83" s="145">
        <v>68.0</v>
      </c>
      <c r="M83" s="145">
        <f t="shared" ref="M83:Y83" si="16">SUM(M84:M91)</f>
        <v>10</v>
      </c>
      <c r="N83" s="145">
        <f t="shared" si="16"/>
        <v>3</v>
      </c>
      <c r="O83" s="145">
        <f t="shared" si="16"/>
        <v>3</v>
      </c>
      <c r="P83" s="145">
        <f t="shared" si="16"/>
        <v>9</v>
      </c>
      <c r="Q83" s="145">
        <f t="shared" si="16"/>
        <v>3</v>
      </c>
      <c r="R83" s="145">
        <f t="shared" si="16"/>
        <v>3</v>
      </c>
      <c r="S83" s="145">
        <f t="shared" si="16"/>
        <v>9</v>
      </c>
      <c r="T83" s="145">
        <f t="shared" si="16"/>
        <v>3</v>
      </c>
      <c r="U83" s="145">
        <f t="shared" si="16"/>
        <v>4</v>
      </c>
      <c r="V83" s="145">
        <f t="shared" si="16"/>
        <v>9</v>
      </c>
      <c r="W83" s="145">
        <f t="shared" si="16"/>
        <v>3</v>
      </c>
      <c r="X83" s="145">
        <f t="shared" si="16"/>
        <v>6</v>
      </c>
      <c r="Y83" s="145">
        <f t="shared" si="16"/>
        <v>65</v>
      </c>
      <c r="Z83" s="144"/>
    </row>
    <row r="84" hidden="1">
      <c r="A84" s="144" t="s">
        <v>73</v>
      </c>
      <c r="B84" s="144" t="s">
        <v>76</v>
      </c>
      <c r="C84" s="144" t="s">
        <v>70</v>
      </c>
      <c r="D84" s="144" t="s">
        <v>61</v>
      </c>
      <c r="E84" s="144" t="s">
        <v>62</v>
      </c>
      <c r="F84" s="150">
        <f t="shared" si="2"/>
        <v>2</v>
      </c>
      <c r="G84" s="150">
        <f t="shared" si="3"/>
        <v>3</v>
      </c>
      <c r="H84" s="150">
        <f t="shared" si="4"/>
        <v>2</v>
      </c>
      <c r="I84" s="150">
        <f t="shared" si="5"/>
        <v>3</v>
      </c>
      <c r="J84" s="150"/>
      <c r="K84" s="149" t="str">
        <f t="shared" si="17"/>
        <v>#REF!</v>
      </c>
      <c r="L84" s="144"/>
      <c r="M84" s="150">
        <v>1.0</v>
      </c>
      <c r="N84" s="150">
        <v>1.0</v>
      </c>
      <c r="O84" s="150" t="s">
        <v>75</v>
      </c>
      <c r="P84" s="150">
        <v>2.0</v>
      </c>
      <c r="Q84" s="150" t="s">
        <v>75</v>
      </c>
      <c r="R84" s="150">
        <v>1.0</v>
      </c>
      <c r="S84" s="150">
        <v>1.0</v>
      </c>
      <c r="T84" s="150" t="s">
        <v>75</v>
      </c>
      <c r="U84" s="150">
        <v>1.0</v>
      </c>
      <c r="V84" s="150">
        <v>1.0</v>
      </c>
      <c r="W84" s="150">
        <v>1.0</v>
      </c>
      <c r="X84" s="150">
        <v>1.0</v>
      </c>
      <c r="Y84" s="150">
        <v>10.0</v>
      </c>
      <c r="Z84" s="144"/>
    </row>
    <row r="85" hidden="1">
      <c r="A85" s="144" t="s">
        <v>73</v>
      </c>
      <c r="B85" s="144" t="s">
        <v>76</v>
      </c>
      <c r="C85" s="144" t="s">
        <v>70</v>
      </c>
      <c r="D85" s="144" t="s">
        <v>61</v>
      </c>
      <c r="E85" s="144" t="s">
        <v>63</v>
      </c>
      <c r="F85" s="150">
        <f t="shared" si="2"/>
        <v>3</v>
      </c>
      <c r="G85" s="150">
        <f t="shared" si="3"/>
        <v>2</v>
      </c>
      <c r="H85" s="150">
        <f t="shared" si="4"/>
        <v>5</v>
      </c>
      <c r="I85" s="150">
        <f t="shared" si="5"/>
        <v>2</v>
      </c>
      <c r="J85" s="150"/>
      <c r="K85" s="149" t="str">
        <f t="shared" si="17"/>
        <v>#REF!</v>
      </c>
      <c r="L85" s="144"/>
      <c r="M85" s="150">
        <v>3.0</v>
      </c>
      <c r="N85" s="150" t="s">
        <v>75</v>
      </c>
      <c r="O85" s="150" t="s">
        <v>75</v>
      </c>
      <c r="P85" s="150">
        <v>1.0</v>
      </c>
      <c r="Q85" s="150">
        <v>1.0</v>
      </c>
      <c r="R85" s="150" t="s">
        <v>75</v>
      </c>
      <c r="S85" s="150">
        <v>1.0</v>
      </c>
      <c r="T85" s="150">
        <v>3.0</v>
      </c>
      <c r="U85" s="150">
        <v>1.0</v>
      </c>
      <c r="V85" s="150">
        <v>1.0</v>
      </c>
      <c r="W85" s="150">
        <v>1.0</v>
      </c>
      <c r="X85" s="150" t="s">
        <v>75</v>
      </c>
      <c r="Y85" s="150">
        <v>12.0</v>
      </c>
      <c r="Z85" s="144"/>
    </row>
    <row r="86" hidden="1">
      <c r="A86" s="144" t="s">
        <v>73</v>
      </c>
      <c r="B86" s="144" t="s">
        <v>76</v>
      </c>
      <c r="C86" s="144" t="s">
        <v>70</v>
      </c>
      <c r="D86" s="144" t="s">
        <v>61</v>
      </c>
      <c r="E86" s="144" t="s">
        <v>64</v>
      </c>
      <c r="F86" s="150">
        <f t="shared" si="2"/>
        <v>1</v>
      </c>
      <c r="G86" s="150">
        <f t="shared" si="3"/>
        <v>2</v>
      </c>
      <c r="H86" s="150">
        <f t="shared" si="4"/>
        <v>1</v>
      </c>
      <c r="I86" s="150">
        <f t="shared" si="5"/>
        <v>3</v>
      </c>
      <c r="J86" s="150"/>
      <c r="K86" s="149" t="str">
        <f t="shared" si="17"/>
        <v>#REF!</v>
      </c>
      <c r="L86" s="144"/>
      <c r="M86" s="150">
        <v>1.0</v>
      </c>
      <c r="N86" s="150" t="s">
        <v>75</v>
      </c>
      <c r="O86" s="150" t="s">
        <v>75</v>
      </c>
      <c r="P86" s="150">
        <v>1.0</v>
      </c>
      <c r="Q86" s="150" t="s">
        <v>75</v>
      </c>
      <c r="R86" s="150">
        <v>1.0</v>
      </c>
      <c r="S86" s="150">
        <v>1.0</v>
      </c>
      <c r="T86" s="150" t="s">
        <v>75</v>
      </c>
      <c r="U86" s="150" t="s">
        <v>75</v>
      </c>
      <c r="V86" s="150">
        <v>1.0</v>
      </c>
      <c r="W86" s="150" t="s">
        <v>75</v>
      </c>
      <c r="X86" s="150">
        <v>2.0</v>
      </c>
      <c r="Y86" s="150">
        <v>7.0</v>
      </c>
      <c r="Z86" s="144"/>
    </row>
    <row r="87" hidden="1">
      <c r="A87" s="144" t="s">
        <v>73</v>
      </c>
      <c r="B87" s="144" t="s">
        <v>76</v>
      </c>
      <c r="C87" s="144" t="s">
        <v>70</v>
      </c>
      <c r="D87" s="144" t="s">
        <v>61</v>
      </c>
      <c r="E87" s="144" t="s">
        <v>65</v>
      </c>
      <c r="F87" s="150">
        <f t="shared" si="2"/>
        <v>1</v>
      </c>
      <c r="G87" s="150">
        <f t="shared" si="3"/>
        <v>1</v>
      </c>
      <c r="H87" s="150">
        <f t="shared" si="4"/>
        <v>2</v>
      </c>
      <c r="I87" s="150">
        <f t="shared" si="5"/>
        <v>1</v>
      </c>
      <c r="J87" s="150"/>
      <c r="K87" s="149" t="str">
        <f t="shared" si="17"/>
        <v>#REF!</v>
      </c>
      <c r="L87" s="144"/>
      <c r="M87" s="150">
        <v>1.0</v>
      </c>
      <c r="N87" s="150" t="s">
        <v>75</v>
      </c>
      <c r="O87" s="150" t="s">
        <v>75</v>
      </c>
      <c r="P87" s="150">
        <v>1.0</v>
      </c>
      <c r="Q87" s="150" t="s">
        <v>75</v>
      </c>
      <c r="R87" s="150" t="s">
        <v>75</v>
      </c>
      <c r="S87" s="150">
        <v>2.0</v>
      </c>
      <c r="T87" s="150" t="s">
        <v>75</v>
      </c>
      <c r="U87" s="150" t="s">
        <v>75</v>
      </c>
      <c r="V87" s="150">
        <v>1.0</v>
      </c>
      <c r="W87" s="150" t="s">
        <v>75</v>
      </c>
      <c r="X87" s="150" t="s">
        <v>75</v>
      </c>
      <c r="Y87" s="150">
        <v>5.0</v>
      </c>
      <c r="Z87" s="144"/>
    </row>
    <row r="88" hidden="1">
      <c r="A88" s="144" t="s">
        <v>73</v>
      </c>
      <c r="B88" s="144" t="s">
        <v>76</v>
      </c>
      <c r="C88" s="144" t="s">
        <v>70</v>
      </c>
      <c r="D88" s="144" t="s">
        <v>61</v>
      </c>
      <c r="E88" s="144" t="s">
        <v>66</v>
      </c>
      <c r="F88" s="150">
        <f t="shared" si="2"/>
        <v>2</v>
      </c>
      <c r="G88" s="150">
        <f t="shared" si="3"/>
        <v>2</v>
      </c>
      <c r="H88" s="150">
        <f t="shared" si="4"/>
        <v>1</v>
      </c>
      <c r="I88" s="150">
        <f t="shared" si="5"/>
        <v>2</v>
      </c>
      <c r="J88" s="150"/>
      <c r="K88" s="149" t="str">
        <f t="shared" si="17"/>
        <v>#REF!</v>
      </c>
      <c r="L88" s="144"/>
      <c r="M88" s="150">
        <v>1.0</v>
      </c>
      <c r="N88" s="150" t="s">
        <v>75</v>
      </c>
      <c r="O88" s="150">
        <v>1.0</v>
      </c>
      <c r="P88" s="150">
        <v>1.0</v>
      </c>
      <c r="Q88" s="150" t="s">
        <v>75</v>
      </c>
      <c r="R88" s="150">
        <v>1.0</v>
      </c>
      <c r="S88" s="150">
        <v>1.0</v>
      </c>
      <c r="T88" s="150" t="s">
        <v>75</v>
      </c>
      <c r="U88" s="150" t="s">
        <v>75</v>
      </c>
      <c r="V88" s="150">
        <v>1.0</v>
      </c>
      <c r="W88" s="150" t="s">
        <v>75</v>
      </c>
      <c r="X88" s="150">
        <v>1.0</v>
      </c>
      <c r="Y88" s="150">
        <v>7.0</v>
      </c>
      <c r="Z88" s="144"/>
    </row>
    <row r="89" hidden="1">
      <c r="A89" s="144" t="s">
        <v>73</v>
      </c>
      <c r="B89" s="144" t="s">
        <v>76</v>
      </c>
      <c r="C89" s="144" t="s">
        <v>70</v>
      </c>
      <c r="D89" s="144" t="s">
        <v>61</v>
      </c>
      <c r="E89" s="144" t="s">
        <v>67</v>
      </c>
      <c r="F89" s="150">
        <f t="shared" si="2"/>
        <v>3</v>
      </c>
      <c r="G89" s="150">
        <f t="shared" si="3"/>
        <v>1</v>
      </c>
      <c r="H89" s="150">
        <f t="shared" si="4"/>
        <v>1</v>
      </c>
      <c r="I89" s="150">
        <f t="shared" si="5"/>
        <v>2</v>
      </c>
      <c r="J89" s="150"/>
      <c r="K89" s="149" t="str">
        <f t="shared" si="17"/>
        <v>#REF!</v>
      </c>
      <c r="L89" s="144"/>
      <c r="M89" s="150">
        <v>1.0</v>
      </c>
      <c r="N89" s="150" t="s">
        <v>75</v>
      </c>
      <c r="O89" s="150">
        <v>2.0</v>
      </c>
      <c r="P89" s="150">
        <v>1.0</v>
      </c>
      <c r="Q89" s="150" t="s">
        <v>75</v>
      </c>
      <c r="R89" s="150" t="s">
        <v>75</v>
      </c>
      <c r="S89" s="150">
        <v>1.0</v>
      </c>
      <c r="T89" s="150" t="s">
        <v>75</v>
      </c>
      <c r="U89" s="150" t="s">
        <v>75</v>
      </c>
      <c r="V89" s="150">
        <v>2.0</v>
      </c>
      <c r="W89" s="150" t="s">
        <v>75</v>
      </c>
      <c r="X89" s="150" t="s">
        <v>75</v>
      </c>
      <c r="Y89" s="150">
        <v>7.0</v>
      </c>
      <c r="Z89" s="144"/>
    </row>
    <row r="90" hidden="1">
      <c r="A90" s="144" t="s">
        <v>73</v>
      </c>
      <c r="B90" s="144" t="s">
        <v>76</v>
      </c>
      <c r="C90" s="144" t="s">
        <v>70</v>
      </c>
      <c r="D90" s="144" t="s">
        <v>61</v>
      </c>
      <c r="E90" s="144" t="s">
        <v>68</v>
      </c>
      <c r="F90" s="150">
        <f t="shared" si="2"/>
        <v>2</v>
      </c>
      <c r="G90" s="150">
        <f t="shared" si="3"/>
        <v>2</v>
      </c>
      <c r="H90" s="150">
        <f t="shared" si="4"/>
        <v>2</v>
      </c>
      <c r="I90" s="150">
        <f t="shared" si="5"/>
        <v>2</v>
      </c>
      <c r="J90" s="150"/>
      <c r="K90" s="149" t="str">
        <f t="shared" si="17"/>
        <v>#REF!</v>
      </c>
      <c r="L90" s="144"/>
      <c r="M90" s="150">
        <v>1.0</v>
      </c>
      <c r="N90" s="150">
        <v>1.0</v>
      </c>
      <c r="O90" s="150" t="s">
        <v>75</v>
      </c>
      <c r="P90" s="150">
        <v>1.0</v>
      </c>
      <c r="Q90" s="150">
        <v>1.0</v>
      </c>
      <c r="R90" s="150" t="s">
        <v>75</v>
      </c>
      <c r="S90" s="150">
        <v>1.0</v>
      </c>
      <c r="T90" s="150" t="s">
        <v>75</v>
      </c>
      <c r="U90" s="150">
        <v>1.0</v>
      </c>
      <c r="V90" s="150">
        <v>1.0</v>
      </c>
      <c r="W90" s="150" t="s">
        <v>75</v>
      </c>
      <c r="X90" s="150">
        <v>1.0</v>
      </c>
      <c r="Y90" s="150">
        <v>8.0</v>
      </c>
      <c r="Z90" s="144"/>
    </row>
    <row r="91" hidden="1">
      <c r="A91" s="144" t="s">
        <v>73</v>
      </c>
      <c r="B91" s="144" t="s">
        <v>76</v>
      </c>
      <c r="C91" s="144" t="s">
        <v>70</v>
      </c>
      <c r="D91" s="144" t="s">
        <v>61</v>
      </c>
      <c r="E91" s="144" t="s">
        <v>69</v>
      </c>
      <c r="F91" s="150">
        <f t="shared" si="2"/>
        <v>2</v>
      </c>
      <c r="G91" s="150">
        <f t="shared" si="3"/>
        <v>2</v>
      </c>
      <c r="H91" s="150">
        <f t="shared" si="4"/>
        <v>2</v>
      </c>
      <c r="I91" s="150">
        <f t="shared" si="5"/>
        <v>3</v>
      </c>
      <c r="J91" s="150"/>
      <c r="K91" s="149" t="str">
        <f t="shared" si="17"/>
        <v>#REF!</v>
      </c>
      <c r="L91" s="144"/>
      <c r="M91" s="150">
        <v>1.0</v>
      </c>
      <c r="N91" s="150">
        <v>1.0</v>
      </c>
      <c r="O91" s="150" t="s">
        <v>75</v>
      </c>
      <c r="P91" s="150">
        <v>1.0</v>
      </c>
      <c r="Q91" s="150">
        <v>1.0</v>
      </c>
      <c r="R91" s="150" t="s">
        <v>75</v>
      </c>
      <c r="S91" s="150">
        <v>1.0</v>
      </c>
      <c r="T91" s="150" t="s">
        <v>75</v>
      </c>
      <c r="U91" s="150">
        <v>1.0</v>
      </c>
      <c r="V91" s="150">
        <v>1.0</v>
      </c>
      <c r="W91" s="150">
        <v>1.0</v>
      </c>
      <c r="X91" s="150">
        <v>1.0</v>
      </c>
      <c r="Y91" s="150">
        <v>9.0</v>
      </c>
      <c r="Z91" s="144"/>
    </row>
    <row r="92" hidden="1">
      <c r="A92" s="143" t="s">
        <v>73</v>
      </c>
      <c r="B92" s="143" t="s">
        <v>76</v>
      </c>
      <c r="C92" s="143" t="s">
        <v>71</v>
      </c>
      <c r="D92" s="144"/>
      <c r="E92" s="143" t="s">
        <v>60</v>
      </c>
      <c r="F92" s="145">
        <f t="shared" si="2"/>
        <v>14</v>
      </c>
      <c r="G92" s="145">
        <f t="shared" si="3"/>
        <v>16</v>
      </c>
      <c r="H92" s="145">
        <f t="shared" si="4"/>
        <v>16</v>
      </c>
      <c r="I92" s="145">
        <f t="shared" si="5"/>
        <v>16</v>
      </c>
      <c r="J92" s="145"/>
      <c r="K92" s="151" t="str">
        <f t="shared" si="17"/>
        <v>#REF!</v>
      </c>
      <c r="L92" s="145">
        <v>93.0</v>
      </c>
      <c r="M92" s="145">
        <f t="shared" ref="M92:Y92" si="18">SUM(M93:M100)</f>
        <v>8</v>
      </c>
      <c r="N92" s="145">
        <f t="shared" si="18"/>
        <v>3</v>
      </c>
      <c r="O92" s="145">
        <f t="shared" si="18"/>
        <v>3</v>
      </c>
      <c r="P92" s="145">
        <f t="shared" si="18"/>
        <v>10</v>
      </c>
      <c r="Q92" s="145">
        <f t="shared" si="18"/>
        <v>3</v>
      </c>
      <c r="R92" s="145">
        <f t="shared" si="18"/>
        <v>3</v>
      </c>
      <c r="S92" s="145">
        <f t="shared" si="18"/>
        <v>10</v>
      </c>
      <c r="T92" s="145">
        <f t="shared" si="18"/>
        <v>3</v>
      </c>
      <c r="U92" s="145">
        <f t="shared" si="18"/>
        <v>3</v>
      </c>
      <c r="V92" s="145">
        <f t="shared" si="18"/>
        <v>9</v>
      </c>
      <c r="W92" s="145">
        <f t="shared" si="18"/>
        <v>3</v>
      </c>
      <c r="X92" s="145">
        <f t="shared" si="18"/>
        <v>4</v>
      </c>
      <c r="Y92" s="145">
        <f t="shared" si="18"/>
        <v>62</v>
      </c>
      <c r="Z92" s="144"/>
    </row>
    <row r="93" hidden="1">
      <c r="A93" s="144" t="s">
        <v>73</v>
      </c>
      <c r="B93" s="144" t="s">
        <v>76</v>
      </c>
      <c r="C93" s="144" t="s">
        <v>71</v>
      </c>
      <c r="D93" s="144" t="s">
        <v>61</v>
      </c>
      <c r="E93" s="144" t="s">
        <v>62</v>
      </c>
      <c r="F93" s="150">
        <f t="shared" si="2"/>
        <v>1</v>
      </c>
      <c r="G93" s="150">
        <f t="shared" si="3"/>
        <v>1</v>
      </c>
      <c r="H93" s="150">
        <f t="shared" si="4"/>
        <v>1</v>
      </c>
      <c r="I93" s="150">
        <f t="shared" si="5"/>
        <v>1</v>
      </c>
      <c r="J93" s="150"/>
      <c r="K93" s="149" t="str">
        <f t="shared" si="17"/>
        <v>#REF!</v>
      </c>
      <c r="L93" s="144"/>
      <c r="M93" s="150">
        <v>1.0</v>
      </c>
      <c r="N93" s="150" t="s">
        <v>75</v>
      </c>
      <c r="O93" s="150" t="s">
        <v>75</v>
      </c>
      <c r="P93" s="150">
        <v>1.0</v>
      </c>
      <c r="Q93" s="150" t="s">
        <v>75</v>
      </c>
      <c r="R93" s="150" t="s">
        <v>75</v>
      </c>
      <c r="S93" s="150">
        <v>1.0</v>
      </c>
      <c r="T93" s="150" t="s">
        <v>75</v>
      </c>
      <c r="U93" s="150" t="s">
        <v>75</v>
      </c>
      <c r="V93" s="150">
        <v>1.0</v>
      </c>
      <c r="W93" s="150" t="s">
        <v>75</v>
      </c>
      <c r="X93" s="150" t="s">
        <v>75</v>
      </c>
      <c r="Y93" s="150">
        <v>4.0</v>
      </c>
      <c r="Z93" s="144"/>
    </row>
    <row r="94" hidden="1">
      <c r="A94" s="144" t="s">
        <v>73</v>
      </c>
      <c r="B94" s="144" t="s">
        <v>76</v>
      </c>
      <c r="C94" s="144" t="s">
        <v>71</v>
      </c>
      <c r="D94" s="144" t="s">
        <v>61</v>
      </c>
      <c r="E94" s="144" t="s">
        <v>63</v>
      </c>
      <c r="F94" s="150">
        <f t="shared" si="2"/>
        <v>2</v>
      </c>
      <c r="G94" s="150">
        <f t="shared" si="3"/>
        <v>2</v>
      </c>
      <c r="H94" s="150">
        <f t="shared" si="4"/>
        <v>1</v>
      </c>
      <c r="I94" s="150">
        <f t="shared" si="5"/>
        <v>1</v>
      </c>
      <c r="J94" s="150"/>
      <c r="K94" s="149" t="str">
        <f t="shared" si="17"/>
        <v>#REF!</v>
      </c>
      <c r="L94" s="144"/>
      <c r="M94" s="150">
        <v>1.0</v>
      </c>
      <c r="N94" s="150">
        <v>1.0</v>
      </c>
      <c r="O94" s="150" t="s">
        <v>75</v>
      </c>
      <c r="P94" s="150">
        <v>1.0</v>
      </c>
      <c r="Q94" s="150" t="s">
        <v>75</v>
      </c>
      <c r="R94" s="150">
        <v>1.0</v>
      </c>
      <c r="S94" s="150">
        <v>1.0</v>
      </c>
      <c r="T94" s="150" t="s">
        <v>75</v>
      </c>
      <c r="U94" s="150" t="s">
        <v>75</v>
      </c>
      <c r="V94" s="150">
        <v>1.0</v>
      </c>
      <c r="W94" s="150" t="s">
        <v>75</v>
      </c>
      <c r="X94" s="150" t="s">
        <v>75</v>
      </c>
      <c r="Y94" s="150">
        <v>6.0</v>
      </c>
      <c r="Z94" s="144"/>
    </row>
    <row r="95" hidden="1">
      <c r="A95" s="144" t="s">
        <v>73</v>
      </c>
      <c r="B95" s="144" t="s">
        <v>76</v>
      </c>
      <c r="C95" s="144" t="s">
        <v>71</v>
      </c>
      <c r="D95" s="144" t="s">
        <v>61</v>
      </c>
      <c r="E95" s="144" t="s">
        <v>64</v>
      </c>
      <c r="F95" s="150">
        <f t="shared" si="2"/>
        <v>1</v>
      </c>
      <c r="G95" s="150">
        <f t="shared" si="3"/>
        <v>1</v>
      </c>
      <c r="H95" s="150">
        <f t="shared" si="4"/>
        <v>1</v>
      </c>
      <c r="I95" s="150">
        <f t="shared" si="5"/>
        <v>1</v>
      </c>
      <c r="J95" s="150"/>
      <c r="K95" s="149" t="str">
        <f t="shared" si="17"/>
        <v>#REF!</v>
      </c>
      <c r="L95" s="144"/>
      <c r="M95" s="150">
        <v>1.0</v>
      </c>
      <c r="N95" s="150" t="s">
        <v>75</v>
      </c>
      <c r="O95" s="150" t="s">
        <v>75</v>
      </c>
      <c r="P95" s="150">
        <v>1.0</v>
      </c>
      <c r="Q95" s="150" t="s">
        <v>75</v>
      </c>
      <c r="R95" s="150" t="s">
        <v>75</v>
      </c>
      <c r="S95" s="150">
        <v>1.0</v>
      </c>
      <c r="T95" s="150" t="s">
        <v>75</v>
      </c>
      <c r="U95" s="150" t="s">
        <v>75</v>
      </c>
      <c r="V95" s="150">
        <v>1.0</v>
      </c>
      <c r="W95" s="150" t="s">
        <v>75</v>
      </c>
      <c r="X95" s="150" t="s">
        <v>75</v>
      </c>
      <c r="Y95" s="150">
        <v>4.0</v>
      </c>
      <c r="Z95" s="144"/>
    </row>
    <row r="96" hidden="1">
      <c r="A96" s="144" t="s">
        <v>73</v>
      </c>
      <c r="B96" s="144" t="s">
        <v>76</v>
      </c>
      <c r="C96" s="144" t="s">
        <v>71</v>
      </c>
      <c r="D96" s="144" t="s">
        <v>61</v>
      </c>
      <c r="E96" s="144" t="s">
        <v>65</v>
      </c>
      <c r="F96" s="150">
        <f t="shared" si="2"/>
        <v>2</v>
      </c>
      <c r="G96" s="150">
        <f t="shared" si="3"/>
        <v>2</v>
      </c>
      <c r="H96" s="150">
        <f t="shared" si="4"/>
        <v>2</v>
      </c>
      <c r="I96" s="150">
        <f t="shared" si="5"/>
        <v>2</v>
      </c>
      <c r="J96" s="150"/>
      <c r="K96" s="149" t="str">
        <f t="shared" si="17"/>
        <v>#REF!</v>
      </c>
      <c r="L96" s="144"/>
      <c r="M96" s="150">
        <v>1.0</v>
      </c>
      <c r="N96" s="150" t="s">
        <v>75</v>
      </c>
      <c r="O96" s="150">
        <v>1.0</v>
      </c>
      <c r="P96" s="150">
        <v>1.0</v>
      </c>
      <c r="Q96" s="150" t="s">
        <v>75</v>
      </c>
      <c r="R96" s="150">
        <v>1.0</v>
      </c>
      <c r="S96" s="150">
        <v>1.0</v>
      </c>
      <c r="T96" s="150" t="s">
        <v>75</v>
      </c>
      <c r="U96" s="150">
        <v>1.0</v>
      </c>
      <c r="V96" s="150">
        <v>1.0</v>
      </c>
      <c r="W96" s="150" t="s">
        <v>75</v>
      </c>
      <c r="X96" s="150">
        <v>1.0</v>
      </c>
      <c r="Y96" s="150">
        <v>8.0</v>
      </c>
      <c r="Z96" s="144"/>
    </row>
    <row r="97" hidden="1">
      <c r="A97" s="144" t="s">
        <v>73</v>
      </c>
      <c r="B97" s="144" t="s">
        <v>76</v>
      </c>
      <c r="C97" s="144" t="s">
        <v>71</v>
      </c>
      <c r="D97" s="144" t="s">
        <v>61</v>
      </c>
      <c r="E97" s="144" t="s">
        <v>66</v>
      </c>
      <c r="F97" s="150">
        <f t="shared" si="2"/>
        <v>1</v>
      </c>
      <c r="G97" s="150">
        <f t="shared" si="3"/>
        <v>1</v>
      </c>
      <c r="H97" s="150">
        <f t="shared" si="4"/>
        <v>1</v>
      </c>
      <c r="I97" s="150">
        <f t="shared" si="5"/>
        <v>1</v>
      </c>
      <c r="J97" s="150"/>
      <c r="K97" s="149" t="str">
        <f t="shared" si="17"/>
        <v>#REF!</v>
      </c>
      <c r="L97" s="144"/>
      <c r="M97" s="150">
        <v>1.0</v>
      </c>
      <c r="N97" s="150" t="s">
        <v>75</v>
      </c>
      <c r="O97" s="150" t="s">
        <v>75</v>
      </c>
      <c r="P97" s="150">
        <v>1.0</v>
      </c>
      <c r="Q97" s="150" t="s">
        <v>75</v>
      </c>
      <c r="R97" s="150" t="s">
        <v>75</v>
      </c>
      <c r="S97" s="150">
        <v>1.0</v>
      </c>
      <c r="T97" s="150" t="s">
        <v>75</v>
      </c>
      <c r="U97" s="150" t="s">
        <v>75</v>
      </c>
      <c r="V97" s="150">
        <v>1.0</v>
      </c>
      <c r="W97" s="150" t="s">
        <v>75</v>
      </c>
      <c r="X97" s="150" t="s">
        <v>75</v>
      </c>
      <c r="Y97" s="150">
        <v>4.0</v>
      </c>
      <c r="Z97" s="144"/>
    </row>
    <row r="98" hidden="1">
      <c r="A98" s="144" t="s">
        <v>73</v>
      </c>
      <c r="B98" s="144" t="s">
        <v>76</v>
      </c>
      <c r="C98" s="144" t="s">
        <v>71</v>
      </c>
      <c r="D98" s="144" t="s">
        <v>61</v>
      </c>
      <c r="E98" s="144" t="s">
        <v>67</v>
      </c>
      <c r="F98" s="150">
        <f t="shared" si="2"/>
        <v>5</v>
      </c>
      <c r="G98" s="150">
        <f t="shared" si="3"/>
        <v>7</v>
      </c>
      <c r="H98" s="150">
        <f t="shared" si="4"/>
        <v>8</v>
      </c>
      <c r="I98" s="150">
        <f t="shared" si="5"/>
        <v>8</v>
      </c>
      <c r="J98" s="150"/>
      <c r="K98" s="149" t="str">
        <f t="shared" si="17"/>
        <v>#REF!</v>
      </c>
      <c r="L98" s="144"/>
      <c r="M98" s="150">
        <v>1.0</v>
      </c>
      <c r="N98" s="150">
        <v>2.0</v>
      </c>
      <c r="O98" s="150">
        <v>2.0</v>
      </c>
      <c r="P98" s="150">
        <v>3.0</v>
      </c>
      <c r="Q98" s="150">
        <v>3.0</v>
      </c>
      <c r="R98" s="150">
        <v>1.0</v>
      </c>
      <c r="S98" s="150">
        <v>3.0</v>
      </c>
      <c r="T98" s="150">
        <v>3.0</v>
      </c>
      <c r="U98" s="150">
        <v>2.0</v>
      </c>
      <c r="V98" s="150">
        <v>2.0</v>
      </c>
      <c r="W98" s="150">
        <v>3.0</v>
      </c>
      <c r="X98" s="150">
        <v>3.0</v>
      </c>
      <c r="Y98" s="150">
        <v>28.0</v>
      </c>
      <c r="Z98" s="144"/>
    </row>
    <row r="99" hidden="1">
      <c r="A99" s="144" t="s">
        <v>73</v>
      </c>
      <c r="B99" s="144" t="s">
        <v>76</v>
      </c>
      <c r="C99" s="144" t="s">
        <v>71</v>
      </c>
      <c r="D99" s="144" t="s">
        <v>61</v>
      </c>
      <c r="E99" s="144" t="s">
        <v>68</v>
      </c>
      <c r="F99" s="150">
        <f t="shared" si="2"/>
        <v>1</v>
      </c>
      <c r="G99" s="150">
        <f t="shared" si="3"/>
        <v>1</v>
      </c>
      <c r="H99" s="150">
        <f t="shared" si="4"/>
        <v>1</v>
      </c>
      <c r="I99" s="150">
        <f t="shared" si="5"/>
        <v>1</v>
      </c>
      <c r="J99" s="150"/>
      <c r="K99" s="149" t="str">
        <f t="shared" si="17"/>
        <v>#REF!</v>
      </c>
      <c r="L99" s="144"/>
      <c r="M99" s="150">
        <v>1.0</v>
      </c>
      <c r="N99" s="150" t="s">
        <v>75</v>
      </c>
      <c r="O99" s="150" t="s">
        <v>75</v>
      </c>
      <c r="P99" s="150">
        <v>1.0</v>
      </c>
      <c r="Q99" s="150" t="s">
        <v>75</v>
      </c>
      <c r="R99" s="150" t="s">
        <v>75</v>
      </c>
      <c r="S99" s="150">
        <v>1.0</v>
      </c>
      <c r="T99" s="150" t="s">
        <v>75</v>
      </c>
      <c r="U99" s="150" t="s">
        <v>75</v>
      </c>
      <c r="V99" s="150">
        <v>1.0</v>
      </c>
      <c r="W99" s="150" t="s">
        <v>75</v>
      </c>
      <c r="X99" s="150" t="s">
        <v>75</v>
      </c>
      <c r="Y99" s="150">
        <v>4.0</v>
      </c>
      <c r="Z99" s="144"/>
    </row>
    <row r="100" hidden="1">
      <c r="A100" s="144" t="s">
        <v>73</v>
      </c>
      <c r="B100" s="144" t="s">
        <v>76</v>
      </c>
      <c r="C100" s="144" t="s">
        <v>71</v>
      </c>
      <c r="D100" s="144" t="s">
        <v>61</v>
      </c>
      <c r="E100" s="144" t="s">
        <v>69</v>
      </c>
      <c r="F100" s="150">
        <f t="shared" si="2"/>
        <v>1</v>
      </c>
      <c r="G100" s="150">
        <f t="shared" si="3"/>
        <v>1</v>
      </c>
      <c r="H100" s="150">
        <f t="shared" si="4"/>
        <v>1</v>
      </c>
      <c r="I100" s="150">
        <f t="shared" si="5"/>
        <v>1</v>
      </c>
      <c r="J100" s="150"/>
      <c r="K100" s="149" t="str">
        <f t="shared" si="17"/>
        <v>#REF!</v>
      </c>
      <c r="L100" s="144"/>
      <c r="M100" s="150">
        <v>1.0</v>
      </c>
      <c r="N100" s="150" t="s">
        <v>75</v>
      </c>
      <c r="O100" s="150" t="s">
        <v>75</v>
      </c>
      <c r="P100" s="150">
        <v>1.0</v>
      </c>
      <c r="Q100" s="150" t="s">
        <v>75</v>
      </c>
      <c r="R100" s="150" t="s">
        <v>75</v>
      </c>
      <c r="S100" s="150">
        <v>1.0</v>
      </c>
      <c r="T100" s="150" t="s">
        <v>75</v>
      </c>
      <c r="U100" s="150" t="s">
        <v>75</v>
      </c>
      <c r="V100" s="150">
        <v>1.0</v>
      </c>
      <c r="W100" s="150" t="s">
        <v>75</v>
      </c>
      <c r="X100" s="150" t="s">
        <v>75</v>
      </c>
      <c r="Y100" s="150">
        <v>4.0</v>
      </c>
      <c r="Z100" s="144"/>
    </row>
    <row r="101" hidden="1">
      <c r="A101" s="143" t="s">
        <v>73</v>
      </c>
      <c r="B101" s="143" t="s">
        <v>76</v>
      </c>
      <c r="C101" s="143" t="s">
        <v>72</v>
      </c>
      <c r="D101" s="144"/>
      <c r="E101" s="143" t="s">
        <v>60</v>
      </c>
      <c r="F101" s="145">
        <f t="shared" si="2"/>
        <v>11</v>
      </c>
      <c r="G101" s="145">
        <f t="shared" si="3"/>
        <v>11</v>
      </c>
      <c r="H101" s="145">
        <f t="shared" si="4"/>
        <v>12</v>
      </c>
      <c r="I101" s="145">
        <f t="shared" si="5"/>
        <v>13</v>
      </c>
      <c r="J101" s="145"/>
      <c r="K101" s="146" t="str">
        <f t="shared" si="17"/>
        <v>#REF!</v>
      </c>
      <c r="L101" s="145">
        <v>22.0</v>
      </c>
      <c r="M101" s="145">
        <f t="shared" ref="M101:Y101" si="19">SUM(M102:M109)</f>
        <v>8</v>
      </c>
      <c r="N101" s="145">
        <f t="shared" si="19"/>
        <v>0</v>
      </c>
      <c r="O101" s="145">
        <f t="shared" si="19"/>
        <v>3</v>
      </c>
      <c r="P101" s="145">
        <f t="shared" si="19"/>
        <v>8</v>
      </c>
      <c r="Q101" s="145">
        <f t="shared" si="19"/>
        <v>1</v>
      </c>
      <c r="R101" s="145">
        <f t="shared" si="19"/>
        <v>2</v>
      </c>
      <c r="S101" s="145">
        <f t="shared" si="19"/>
        <v>9</v>
      </c>
      <c r="T101" s="145">
        <f t="shared" si="19"/>
        <v>2</v>
      </c>
      <c r="U101" s="145">
        <f t="shared" si="19"/>
        <v>1</v>
      </c>
      <c r="V101" s="145">
        <f t="shared" si="19"/>
        <v>9</v>
      </c>
      <c r="W101" s="145">
        <f t="shared" si="19"/>
        <v>2</v>
      </c>
      <c r="X101" s="145">
        <f t="shared" si="19"/>
        <v>2</v>
      </c>
      <c r="Y101" s="145">
        <f t="shared" si="19"/>
        <v>47</v>
      </c>
      <c r="Z101" s="144"/>
    </row>
    <row r="102" hidden="1">
      <c r="A102" s="144" t="s">
        <v>73</v>
      </c>
      <c r="B102" s="144" t="s">
        <v>76</v>
      </c>
      <c r="C102" s="144" t="s">
        <v>72</v>
      </c>
      <c r="D102" s="144" t="s">
        <v>61</v>
      </c>
      <c r="E102" s="144" t="s">
        <v>62</v>
      </c>
      <c r="F102" s="150">
        <f t="shared" si="2"/>
        <v>2</v>
      </c>
      <c r="G102" s="150">
        <f t="shared" si="3"/>
        <v>2</v>
      </c>
      <c r="H102" s="150">
        <f t="shared" si="4"/>
        <v>1</v>
      </c>
      <c r="I102" s="150">
        <f t="shared" si="5"/>
        <v>1</v>
      </c>
      <c r="J102" s="150"/>
      <c r="K102" s="149" t="str">
        <f t="shared" si="17"/>
        <v>#REF!</v>
      </c>
      <c r="L102" s="144"/>
      <c r="M102" s="150">
        <v>1.0</v>
      </c>
      <c r="N102" s="150" t="s">
        <v>75</v>
      </c>
      <c r="O102" s="150">
        <v>1.0</v>
      </c>
      <c r="P102" s="150">
        <v>1.0</v>
      </c>
      <c r="Q102" s="150">
        <v>1.0</v>
      </c>
      <c r="R102" s="150" t="s">
        <v>75</v>
      </c>
      <c r="S102" s="150">
        <v>1.0</v>
      </c>
      <c r="T102" s="150" t="s">
        <v>75</v>
      </c>
      <c r="U102" s="150" t="s">
        <v>75</v>
      </c>
      <c r="V102" s="150">
        <v>1.0</v>
      </c>
      <c r="W102" s="150" t="s">
        <v>75</v>
      </c>
      <c r="X102" s="150" t="s">
        <v>75</v>
      </c>
      <c r="Y102" s="150">
        <v>6.0</v>
      </c>
      <c r="Z102" s="144"/>
    </row>
    <row r="103" hidden="1">
      <c r="A103" s="144" t="s">
        <v>73</v>
      </c>
      <c r="B103" s="144" t="s">
        <v>76</v>
      </c>
      <c r="C103" s="144" t="s">
        <v>72</v>
      </c>
      <c r="D103" s="144" t="s">
        <v>61</v>
      </c>
      <c r="E103" s="144" t="s">
        <v>63</v>
      </c>
      <c r="F103" s="150">
        <f t="shared" si="2"/>
        <v>3</v>
      </c>
      <c r="G103" s="150">
        <f t="shared" si="3"/>
        <v>3</v>
      </c>
      <c r="H103" s="150">
        <f t="shared" si="4"/>
        <v>5</v>
      </c>
      <c r="I103" s="150">
        <f t="shared" si="5"/>
        <v>6</v>
      </c>
      <c r="J103" s="150"/>
      <c r="K103" s="149" t="str">
        <f t="shared" si="17"/>
        <v>#REF!</v>
      </c>
      <c r="L103" s="144"/>
      <c r="M103" s="150">
        <v>1.0</v>
      </c>
      <c r="N103" s="150" t="s">
        <v>75</v>
      </c>
      <c r="O103" s="150">
        <v>2.0</v>
      </c>
      <c r="P103" s="150">
        <v>1.0</v>
      </c>
      <c r="Q103" s="150" t="s">
        <v>75</v>
      </c>
      <c r="R103" s="150">
        <v>2.0</v>
      </c>
      <c r="S103" s="150">
        <v>2.0</v>
      </c>
      <c r="T103" s="150">
        <v>2.0</v>
      </c>
      <c r="U103" s="150">
        <v>1.0</v>
      </c>
      <c r="V103" s="150">
        <v>2.0</v>
      </c>
      <c r="W103" s="150">
        <v>2.0</v>
      </c>
      <c r="X103" s="150">
        <v>2.0</v>
      </c>
      <c r="Y103" s="150">
        <v>17.0</v>
      </c>
      <c r="Z103" s="144"/>
    </row>
    <row r="104" hidden="1">
      <c r="A104" s="144" t="s">
        <v>73</v>
      </c>
      <c r="B104" s="144" t="s">
        <v>76</v>
      </c>
      <c r="C104" s="144" t="s">
        <v>72</v>
      </c>
      <c r="D104" s="144" t="s">
        <v>61</v>
      </c>
      <c r="E104" s="144" t="s">
        <v>64</v>
      </c>
      <c r="F104" s="150">
        <f t="shared" si="2"/>
        <v>1</v>
      </c>
      <c r="G104" s="150">
        <f t="shared" si="3"/>
        <v>1</v>
      </c>
      <c r="H104" s="150">
        <f t="shared" si="4"/>
        <v>1</v>
      </c>
      <c r="I104" s="150">
        <f t="shared" si="5"/>
        <v>1</v>
      </c>
      <c r="J104" s="150"/>
      <c r="K104" s="149" t="str">
        <f t="shared" si="17"/>
        <v>#REF!</v>
      </c>
      <c r="L104" s="144"/>
      <c r="M104" s="150">
        <v>1.0</v>
      </c>
      <c r="N104" s="150" t="s">
        <v>75</v>
      </c>
      <c r="O104" s="150" t="s">
        <v>75</v>
      </c>
      <c r="P104" s="150">
        <v>1.0</v>
      </c>
      <c r="Q104" s="150" t="s">
        <v>75</v>
      </c>
      <c r="R104" s="150" t="s">
        <v>75</v>
      </c>
      <c r="S104" s="150">
        <v>1.0</v>
      </c>
      <c r="T104" s="150" t="s">
        <v>75</v>
      </c>
      <c r="U104" s="150" t="s">
        <v>75</v>
      </c>
      <c r="V104" s="150">
        <v>1.0</v>
      </c>
      <c r="W104" s="150" t="s">
        <v>75</v>
      </c>
      <c r="X104" s="150" t="s">
        <v>75</v>
      </c>
      <c r="Y104" s="150">
        <v>4.0</v>
      </c>
      <c r="Z104" s="144"/>
    </row>
    <row r="105" hidden="1">
      <c r="A105" s="144" t="s">
        <v>73</v>
      </c>
      <c r="B105" s="144" t="s">
        <v>76</v>
      </c>
      <c r="C105" s="144" t="s">
        <v>72</v>
      </c>
      <c r="D105" s="144" t="s">
        <v>61</v>
      </c>
      <c r="E105" s="144" t="s">
        <v>65</v>
      </c>
      <c r="F105" s="150">
        <f t="shared" si="2"/>
        <v>1</v>
      </c>
      <c r="G105" s="150">
        <f t="shared" si="3"/>
        <v>1</v>
      </c>
      <c r="H105" s="150">
        <f t="shared" si="4"/>
        <v>1</v>
      </c>
      <c r="I105" s="150">
        <f t="shared" si="5"/>
        <v>1</v>
      </c>
      <c r="J105" s="150"/>
      <c r="K105" s="149" t="str">
        <f t="shared" si="17"/>
        <v>#REF!</v>
      </c>
      <c r="L105" s="144"/>
      <c r="M105" s="150">
        <v>1.0</v>
      </c>
      <c r="N105" s="150" t="s">
        <v>75</v>
      </c>
      <c r="O105" s="150" t="s">
        <v>75</v>
      </c>
      <c r="P105" s="150">
        <v>1.0</v>
      </c>
      <c r="Q105" s="150" t="s">
        <v>75</v>
      </c>
      <c r="R105" s="150" t="s">
        <v>75</v>
      </c>
      <c r="S105" s="150">
        <v>1.0</v>
      </c>
      <c r="T105" s="150" t="s">
        <v>75</v>
      </c>
      <c r="U105" s="150" t="s">
        <v>75</v>
      </c>
      <c r="V105" s="150">
        <v>1.0</v>
      </c>
      <c r="W105" s="150" t="s">
        <v>75</v>
      </c>
      <c r="X105" s="150" t="s">
        <v>75</v>
      </c>
      <c r="Y105" s="150">
        <v>4.0</v>
      </c>
      <c r="Z105" s="144"/>
    </row>
    <row r="106" hidden="1">
      <c r="A106" s="144" t="s">
        <v>73</v>
      </c>
      <c r="B106" s="144" t="s">
        <v>76</v>
      </c>
      <c r="C106" s="144" t="s">
        <v>72</v>
      </c>
      <c r="D106" s="144" t="s">
        <v>61</v>
      </c>
      <c r="E106" s="144" t="s">
        <v>66</v>
      </c>
      <c r="F106" s="150">
        <f t="shared" si="2"/>
        <v>1</v>
      </c>
      <c r="G106" s="150">
        <f t="shared" si="3"/>
        <v>1</v>
      </c>
      <c r="H106" s="150">
        <f t="shared" si="4"/>
        <v>1</v>
      </c>
      <c r="I106" s="150">
        <f t="shared" si="5"/>
        <v>1</v>
      </c>
      <c r="J106" s="150"/>
      <c r="K106" s="149" t="str">
        <f t="shared" si="17"/>
        <v>#REF!</v>
      </c>
      <c r="L106" s="144"/>
      <c r="M106" s="150">
        <v>1.0</v>
      </c>
      <c r="N106" s="150" t="s">
        <v>75</v>
      </c>
      <c r="O106" s="150" t="s">
        <v>75</v>
      </c>
      <c r="P106" s="150">
        <v>1.0</v>
      </c>
      <c r="Q106" s="150" t="s">
        <v>75</v>
      </c>
      <c r="R106" s="150" t="s">
        <v>75</v>
      </c>
      <c r="S106" s="150">
        <v>1.0</v>
      </c>
      <c r="T106" s="150" t="s">
        <v>75</v>
      </c>
      <c r="U106" s="150" t="s">
        <v>75</v>
      </c>
      <c r="V106" s="150">
        <v>1.0</v>
      </c>
      <c r="W106" s="150" t="s">
        <v>75</v>
      </c>
      <c r="X106" s="150" t="s">
        <v>75</v>
      </c>
      <c r="Y106" s="150">
        <v>4.0</v>
      </c>
      <c r="Z106" s="144"/>
    </row>
    <row r="107" hidden="1">
      <c r="A107" s="144" t="s">
        <v>73</v>
      </c>
      <c r="B107" s="144" t="s">
        <v>76</v>
      </c>
      <c r="C107" s="144" t="s">
        <v>72</v>
      </c>
      <c r="D107" s="144" t="s">
        <v>61</v>
      </c>
      <c r="E107" s="144" t="s">
        <v>67</v>
      </c>
      <c r="F107" s="150">
        <f t="shared" si="2"/>
        <v>1</v>
      </c>
      <c r="G107" s="150">
        <f t="shared" si="3"/>
        <v>1</v>
      </c>
      <c r="H107" s="150">
        <f t="shared" si="4"/>
        <v>1</v>
      </c>
      <c r="I107" s="150">
        <f t="shared" si="5"/>
        <v>1</v>
      </c>
      <c r="J107" s="150"/>
      <c r="K107" s="149" t="str">
        <f t="shared" si="17"/>
        <v>#REF!</v>
      </c>
      <c r="L107" s="144"/>
      <c r="M107" s="150">
        <v>1.0</v>
      </c>
      <c r="N107" s="150" t="s">
        <v>75</v>
      </c>
      <c r="O107" s="150" t="s">
        <v>75</v>
      </c>
      <c r="P107" s="150">
        <v>1.0</v>
      </c>
      <c r="Q107" s="150" t="s">
        <v>75</v>
      </c>
      <c r="R107" s="150" t="s">
        <v>75</v>
      </c>
      <c r="S107" s="150">
        <v>1.0</v>
      </c>
      <c r="T107" s="150" t="s">
        <v>75</v>
      </c>
      <c r="U107" s="150" t="s">
        <v>75</v>
      </c>
      <c r="V107" s="150">
        <v>1.0</v>
      </c>
      <c r="W107" s="150" t="s">
        <v>75</v>
      </c>
      <c r="X107" s="150" t="s">
        <v>75</v>
      </c>
      <c r="Y107" s="150">
        <v>4.0</v>
      </c>
      <c r="Z107" s="144"/>
    </row>
    <row r="108" hidden="1">
      <c r="A108" s="144" t="s">
        <v>73</v>
      </c>
      <c r="B108" s="144" t="s">
        <v>76</v>
      </c>
      <c r="C108" s="144" t="s">
        <v>72</v>
      </c>
      <c r="D108" s="144" t="s">
        <v>61</v>
      </c>
      <c r="E108" s="144" t="s">
        <v>68</v>
      </c>
      <c r="F108" s="150">
        <f t="shared" si="2"/>
        <v>1</v>
      </c>
      <c r="G108" s="150">
        <f t="shared" si="3"/>
        <v>1</v>
      </c>
      <c r="H108" s="150">
        <f t="shared" si="4"/>
        <v>1</v>
      </c>
      <c r="I108" s="150">
        <f t="shared" si="5"/>
        <v>1</v>
      </c>
      <c r="J108" s="150"/>
      <c r="K108" s="149" t="str">
        <f t="shared" si="17"/>
        <v>#REF!</v>
      </c>
      <c r="L108" s="144"/>
      <c r="M108" s="150">
        <v>1.0</v>
      </c>
      <c r="N108" s="150" t="s">
        <v>75</v>
      </c>
      <c r="O108" s="150" t="s">
        <v>75</v>
      </c>
      <c r="P108" s="150">
        <v>1.0</v>
      </c>
      <c r="Q108" s="150" t="s">
        <v>75</v>
      </c>
      <c r="R108" s="150" t="s">
        <v>75</v>
      </c>
      <c r="S108" s="150">
        <v>1.0</v>
      </c>
      <c r="T108" s="150" t="s">
        <v>75</v>
      </c>
      <c r="U108" s="150" t="s">
        <v>75</v>
      </c>
      <c r="V108" s="150">
        <v>1.0</v>
      </c>
      <c r="W108" s="150" t="s">
        <v>75</v>
      </c>
      <c r="X108" s="150" t="s">
        <v>75</v>
      </c>
      <c r="Y108" s="150">
        <v>4.0</v>
      </c>
      <c r="Z108" s="144"/>
    </row>
    <row r="109" hidden="1">
      <c r="A109" s="144" t="s">
        <v>73</v>
      </c>
      <c r="B109" s="144" t="s">
        <v>76</v>
      </c>
      <c r="C109" s="144" t="s">
        <v>72</v>
      </c>
      <c r="D109" s="144" t="s">
        <v>61</v>
      </c>
      <c r="E109" s="144" t="s">
        <v>69</v>
      </c>
      <c r="F109" s="150">
        <f t="shared" si="2"/>
        <v>1</v>
      </c>
      <c r="G109" s="150">
        <f t="shared" si="3"/>
        <v>1</v>
      </c>
      <c r="H109" s="150">
        <f t="shared" si="4"/>
        <v>1</v>
      </c>
      <c r="I109" s="150">
        <f t="shared" si="5"/>
        <v>1</v>
      </c>
      <c r="J109" s="150"/>
      <c r="K109" s="149" t="str">
        <f t="shared" si="17"/>
        <v>#REF!</v>
      </c>
      <c r="L109" s="144"/>
      <c r="M109" s="150">
        <v>1.0</v>
      </c>
      <c r="N109" s="150" t="s">
        <v>75</v>
      </c>
      <c r="O109" s="150" t="s">
        <v>75</v>
      </c>
      <c r="P109" s="150">
        <v>1.0</v>
      </c>
      <c r="Q109" s="150" t="s">
        <v>75</v>
      </c>
      <c r="R109" s="150" t="s">
        <v>75</v>
      </c>
      <c r="S109" s="150">
        <v>1.0</v>
      </c>
      <c r="T109" s="150" t="s">
        <v>75</v>
      </c>
      <c r="U109" s="150" t="s">
        <v>75</v>
      </c>
      <c r="V109" s="150">
        <v>1.0</v>
      </c>
      <c r="W109" s="150" t="s">
        <v>75</v>
      </c>
      <c r="X109" s="150" t="s">
        <v>75</v>
      </c>
      <c r="Y109" s="150">
        <v>4.0</v>
      </c>
      <c r="Z109" s="144"/>
    </row>
    <row r="110">
      <c r="A110" s="143" t="s">
        <v>73</v>
      </c>
      <c r="B110" s="143" t="s">
        <v>77</v>
      </c>
      <c r="C110" s="143" t="s">
        <v>59</v>
      </c>
      <c r="D110" s="144"/>
      <c r="E110" s="143" t="s">
        <v>60</v>
      </c>
      <c r="F110" s="145">
        <f t="shared" si="2"/>
        <v>964</v>
      </c>
      <c r="G110" s="145">
        <f t="shared" si="3"/>
        <v>932</v>
      </c>
      <c r="H110" s="145">
        <f t="shared" si="4"/>
        <v>1042</v>
      </c>
      <c r="I110" s="145">
        <f t="shared" si="5"/>
        <v>1031</v>
      </c>
      <c r="J110" s="145"/>
      <c r="K110" s="146">
        <f>(Y110-L110)/L110</f>
        <v>-0.3596321394</v>
      </c>
      <c r="L110" s="145">
        <v>6198.0</v>
      </c>
      <c r="M110" s="145">
        <f t="shared" ref="M110:Y110" si="20">SUM(M111:M118)</f>
        <v>337</v>
      </c>
      <c r="N110" s="145">
        <f t="shared" si="20"/>
        <v>332</v>
      </c>
      <c r="O110" s="145">
        <f t="shared" si="20"/>
        <v>295</v>
      </c>
      <c r="P110" s="145">
        <f t="shared" si="20"/>
        <v>297</v>
      </c>
      <c r="Q110" s="145">
        <f t="shared" si="20"/>
        <v>316</v>
      </c>
      <c r="R110" s="145">
        <f t="shared" si="20"/>
        <v>319</v>
      </c>
      <c r="S110" s="145">
        <f t="shared" si="20"/>
        <v>364</v>
      </c>
      <c r="T110" s="145">
        <f t="shared" si="20"/>
        <v>341</v>
      </c>
      <c r="U110" s="145">
        <f t="shared" si="20"/>
        <v>337</v>
      </c>
      <c r="V110" s="145">
        <f t="shared" si="20"/>
        <v>365</v>
      </c>
      <c r="W110" s="145">
        <f t="shared" si="20"/>
        <v>328</v>
      </c>
      <c r="X110" s="145">
        <f t="shared" si="20"/>
        <v>338</v>
      </c>
      <c r="Y110" s="145">
        <f t="shared" si="20"/>
        <v>3969</v>
      </c>
      <c r="Z110" s="144"/>
    </row>
    <row r="111">
      <c r="A111" s="144" t="s">
        <v>73</v>
      </c>
      <c r="B111" s="144" t="s">
        <v>77</v>
      </c>
      <c r="C111" s="144" t="s">
        <v>59</v>
      </c>
      <c r="D111" s="144" t="s">
        <v>61</v>
      </c>
      <c r="E111" s="144" t="s">
        <v>62</v>
      </c>
      <c r="F111" s="150">
        <f t="shared" si="2"/>
        <v>117</v>
      </c>
      <c r="G111" s="150">
        <f t="shared" si="3"/>
        <v>112</v>
      </c>
      <c r="H111" s="150">
        <f t="shared" si="4"/>
        <v>127</v>
      </c>
      <c r="I111" s="150">
        <f t="shared" si="5"/>
        <v>125</v>
      </c>
      <c r="J111" s="150"/>
      <c r="K111" s="146"/>
      <c r="L111" s="144"/>
      <c r="M111" s="150">
        <v>41.0</v>
      </c>
      <c r="N111" s="150">
        <v>40.0</v>
      </c>
      <c r="O111" s="150">
        <v>36.0</v>
      </c>
      <c r="P111" s="150">
        <v>36.0</v>
      </c>
      <c r="Q111" s="150">
        <v>38.0</v>
      </c>
      <c r="R111" s="150">
        <v>38.0</v>
      </c>
      <c r="S111" s="150">
        <v>44.0</v>
      </c>
      <c r="T111" s="150">
        <v>41.0</v>
      </c>
      <c r="U111" s="150">
        <v>42.0</v>
      </c>
      <c r="V111" s="150">
        <v>44.0</v>
      </c>
      <c r="W111" s="150">
        <v>40.0</v>
      </c>
      <c r="X111" s="150">
        <v>41.0</v>
      </c>
      <c r="Y111" s="150">
        <v>481.0</v>
      </c>
      <c r="Z111" s="144"/>
    </row>
    <row r="112">
      <c r="A112" s="144" t="s">
        <v>73</v>
      </c>
      <c r="B112" s="144" t="s">
        <v>77</v>
      </c>
      <c r="C112" s="144" t="s">
        <v>59</v>
      </c>
      <c r="D112" s="144" t="s">
        <v>61</v>
      </c>
      <c r="E112" s="144" t="s">
        <v>63</v>
      </c>
      <c r="F112" s="150">
        <f t="shared" si="2"/>
        <v>176</v>
      </c>
      <c r="G112" s="150">
        <f t="shared" si="3"/>
        <v>171</v>
      </c>
      <c r="H112" s="150">
        <f t="shared" si="4"/>
        <v>190</v>
      </c>
      <c r="I112" s="150">
        <f t="shared" si="5"/>
        <v>188</v>
      </c>
      <c r="J112" s="150"/>
      <c r="K112" s="146"/>
      <c r="L112" s="144"/>
      <c r="M112" s="150">
        <v>62.0</v>
      </c>
      <c r="N112" s="150">
        <v>61.0</v>
      </c>
      <c r="O112" s="150">
        <v>53.0</v>
      </c>
      <c r="P112" s="150">
        <v>55.0</v>
      </c>
      <c r="Q112" s="150">
        <v>57.0</v>
      </c>
      <c r="R112" s="150">
        <v>59.0</v>
      </c>
      <c r="S112" s="150">
        <v>66.0</v>
      </c>
      <c r="T112" s="150">
        <v>63.0</v>
      </c>
      <c r="U112" s="150">
        <v>61.0</v>
      </c>
      <c r="V112" s="150">
        <v>67.0</v>
      </c>
      <c r="W112" s="150">
        <v>59.0</v>
      </c>
      <c r="X112" s="150">
        <v>62.0</v>
      </c>
      <c r="Y112" s="150">
        <v>725.0</v>
      </c>
      <c r="Z112" s="144"/>
    </row>
    <row r="113">
      <c r="A113" s="144" t="s">
        <v>73</v>
      </c>
      <c r="B113" s="144" t="s">
        <v>77</v>
      </c>
      <c r="C113" s="144" t="s">
        <v>59</v>
      </c>
      <c r="D113" s="144" t="s">
        <v>61</v>
      </c>
      <c r="E113" s="144" t="s">
        <v>64</v>
      </c>
      <c r="F113" s="150">
        <f t="shared" si="2"/>
        <v>23</v>
      </c>
      <c r="G113" s="150">
        <f t="shared" si="3"/>
        <v>23</v>
      </c>
      <c r="H113" s="150">
        <f t="shared" si="4"/>
        <v>26</v>
      </c>
      <c r="I113" s="150">
        <f t="shared" si="5"/>
        <v>25</v>
      </c>
      <c r="J113" s="150"/>
      <c r="K113" s="146"/>
      <c r="L113" s="144"/>
      <c r="M113" s="150">
        <v>8.0</v>
      </c>
      <c r="N113" s="150">
        <v>8.0</v>
      </c>
      <c r="O113" s="150">
        <v>7.0</v>
      </c>
      <c r="P113" s="150">
        <v>7.0</v>
      </c>
      <c r="Q113" s="150">
        <v>8.0</v>
      </c>
      <c r="R113" s="150">
        <v>8.0</v>
      </c>
      <c r="S113" s="150">
        <v>9.0</v>
      </c>
      <c r="T113" s="150">
        <v>9.0</v>
      </c>
      <c r="U113" s="150">
        <v>8.0</v>
      </c>
      <c r="V113" s="150">
        <v>9.0</v>
      </c>
      <c r="W113" s="150">
        <v>8.0</v>
      </c>
      <c r="X113" s="150">
        <v>8.0</v>
      </c>
      <c r="Y113" s="150">
        <v>97.0</v>
      </c>
      <c r="Z113" s="144"/>
    </row>
    <row r="114">
      <c r="A114" s="144" t="s">
        <v>73</v>
      </c>
      <c r="B114" s="144" t="s">
        <v>77</v>
      </c>
      <c r="C114" s="144" t="s">
        <v>59</v>
      </c>
      <c r="D114" s="144" t="s">
        <v>61</v>
      </c>
      <c r="E114" s="144" t="s">
        <v>65</v>
      </c>
      <c r="F114" s="150">
        <f t="shared" si="2"/>
        <v>137</v>
      </c>
      <c r="G114" s="150">
        <f t="shared" si="3"/>
        <v>132</v>
      </c>
      <c r="H114" s="150">
        <f t="shared" si="4"/>
        <v>147</v>
      </c>
      <c r="I114" s="150">
        <f t="shared" si="5"/>
        <v>145</v>
      </c>
      <c r="J114" s="150"/>
      <c r="K114" s="146"/>
      <c r="L114" s="144"/>
      <c r="M114" s="150">
        <v>48.0</v>
      </c>
      <c r="N114" s="150">
        <v>47.0</v>
      </c>
      <c r="O114" s="150">
        <v>42.0</v>
      </c>
      <c r="P114" s="150">
        <v>42.0</v>
      </c>
      <c r="Q114" s="150">
        <v>45.0</v>
      </c>
      <c r="R114" s="150">
        <v>45.0</v>
      </c>
      <c r="S114" s="150">
        <v>51.0</v>
      </c>
      <c r="T114" s="150">
        <v>48.0</v>
      </c>
      <c r="U114" s="150">
        <v>48.0</v>
      </c>
      <c r="V114" s="150">
        <v>51.0</v>
      </c>
      <c r="W114" s="150">
        <v>46.0</v>
      </c>
      <c r="X114" s="150">
        <v>48.0</v>
      </c>
      <c r="Y114" s="150">
        <v>561.0</v>
      </c>
      <c r="Z114" s="144"/>
    </row>
    <row r="115">
      <c r="A115" s="144" t="s">
        <v>73</v>
      </c>
      <c r="B115" s="144" t="s">
        <v>77</v>
      </c>
      <c r="C115" s="144" t="s">
        <v>59</v>
      </c>
      <c r="D115" s="144" t="s">
        <v>61</v>
      </c>
      <c r="E115" s="144" t="s">
        <v>66</v>
      </c>
      <c r="F115" s="150">
        <f t="shared" si="2"/>
        <v>71</v>
      </c>
      <c r="G115" s="150">
        <f t="shared" si="3"/>
        <v>69</v>
      </c>
      <c r="H115" s="150">
        <f t="shared" si="4"/>
        <v>77</v>
      </c>
      <c r="I115" s="150">
        <f t="shared" si="5"/>
        <v>76</v>
      </c>
      <c r="J115" s="150"/>
      <c r="K115" s="146"/>
      <c r="L115" s="144"/>
      <c r="M115" s="150">
        <v>25.0</v>
      </c>
      <c r="N115" s="150">
        <v>24.0</v>
      </c>
      <c r="O115" s="150">
        <v>22.0</v>
      </c>
      <c r="P115" s="150">
        <v>22.0</v>
      </c>
      <c r="Q115" s="150">
        <v>23.0</v>
      </c>
      <c r="R115" s="150">
        <v>24.0</v>
      </c>
      <c r="S115" s="150">
        <v>27.0</v>
      </c>
      <c r="T115" s="150">
        <v>25.0</v>
      </c>
      <c r="U115" s="150">
        <v>25.0</v>
      </c>
      <c r="V115" s="150">
        <v>27.0</v>
      </c>
      <c r="W115" s="150">
        <v>24.0</v>
      </c>
      <c r="X115" s="150">
        <v>25.0</v>
      </c>
      <c r="Y115" s="150">
        <v>293.0</v>
      </c>
      <c r="Z115" s="144"/>
    </row>
    <row r="116">
      <c r="A116" s="144" t="s">
        <v>73</v>
      </c>
      <c r="B116" s="144" t="s">
        <v>77</v>
      </c>
      <c r="C116" s="144" t="s">
        <v>59</v>
      </c>
      <c r="D116" s="144" t="s">
        <v>61</v>
      </c>
      <c r="E116" s="144" t="s">
        <v>67</v>
      </c>
      <c r="F116" s="150">
        <f t="shared" si="2"/>
        <v>377</v>
      </c>
      <c r="G116" s="150">
        <f t="shared" si="3"/>
        <v>368</v>
      </c>
      <c r="H116" s="150">
        <f t="shared" si="4"/>
        <v>406</v>
      </c>
      <c r="I116" s="150">
        <f t="shared" si="5"/>
        <v>403</v>
      </c>
      <c r="J116" s="150"/>
      <c r="K116" s="146"/>
      <c r="L116" s="144"/>
      <c r="M116" s="150">
        <v>131.0</v>
      </c>
      <c r="N116" s="150">
        <v>130.0</v>
      </c>
      <c r="O116" s="150">
        <v>116.0</v>
      </c>
      <c r="P116" s="150">
        <v>116.0</v>
      </c>
      <c r="Q116" s="150">
        <v>126.0</v>
      </c>
      <c r="R116" s="150">
        <v>126.0</v>
      </c>
      <c r="S116" s="150">
        <v>142.0</v>
      </c>
      <c r="T116" s="150">
        <v>133.0</v>
      </c>
      <c r="U116" s="150">
        <v>131.0</v>
      </c>
      <c r="V116" s="150">
        <v>142.0</v>
      </c>
      <c r="W116" s="150">
        <v>129.0</v>
      </c>
      <c r="X116" s="150">
        <v>132.0</v>
      </c>
      <c r="Y116" s="147">
        <v>1554.0</v>
      </c>
      <c r="Z116" s="144"/>
    </row>
    <row r="117">
      <c r="A117" s="144" t="s">
        <v>73</v>
      </c>
      <c r="B117" s="144" t="s">
        <v>77</v>
      </c>
      <c r="C117" s="144" t="s">
        <v>59</v>
      </c>
      <c r="D117" s="144" t="s">
        <v>61</v>
      </c>
      <c r="E117" s="144" t="s">
        <v>68</v>
      </c>
      <c r="F117" s="150">
        <f t="shared" si="2"/>
        <v>34</v>
      </c>
      <c r="G117" s="150">
        <f t="shared" si="3"/>
        <v>30</v>
      </c>
      <c r="H117" s="150">
        <f t="shared" si="4"/>
        <v>37</v>
      </c>
      <c r="I117" s="150">
        <f t="shared" si="5"/>
        <v>37</v>
      </c>
      <c r="J117" s="150"/>
      <c r="K117" s="146"/>
      <c r="L117" s="144"/>
      <c r="M117" s="150">
        <v>12.0</v>
      </c>
      <c r="N117" s="150">
        <v>12.0</v>
      </c>
      <c r="O117" s="150">
        <v>10.0</v>
      </c>
      <c r="P117" s="150">
        <v>10.0</v>
      </c>
      <c r="Q117" s="150">
        <v>10.0</v>
      </c>
      <c r="R117" s="150">
        <v>10.0</v>
      </c>
      <c r="S117" s="150">
        <v>13.0</v>
      </c>
      <c r="T117" s="150">
        <v>12.0</v>
      </c>
      <c r="U117" s="150">
        <v>12.0</v>
      </c>
      <c r="V117" s="150">
        <v>13.0</v>
      </c>
      <c r="W117" s="150">
        <v>12.0</v>
      </c>
      <c r="X117" s="150">
        <v>12.0</v>
      </c>
      <c r="Y117" s="150">
        <v>138.0</v>
      </c>
      <c r="Z117" s="144"/>
    </row>
    <row r="118">
      <c r="A118" s="144" t="s">
        <v>73</v>
      </c>
      <c r="B118" s="144" t="s">
        <v>77</v>
      </c>
      <c r="C118" s="144" t="s">
        <v>59</v>
      </c>
      <c r="D118" s="144" t="s">
        <v>61</v>
      </c>
      <c r="E118" s="144" t="s">
        <v>69</v>
      </c>
      <c r="F118" s="150">
        <f t="shared" si="2"/>
        <v>29</v>
      </c>
      <c r="G118" s="150">
        <f t="shared" si="3"/>
        <v>27</v>
      </c>
      <c r="H118" s="150">
        <f t="shared" si="4"/>
        <v>32</v>
      </c>
      <c r="I118" s="150">
        <f t="shared" si="5"/>
        <v>32</v>
      </c>
      <c r="J118" s="150"/>
      <c r="K118" s="146"/>
      <c r="L118" s="144"/>
      <c r="M118" s="150">
        <v>10.0</v>
      </c>
      <c r="N118" s="150">
        <v>10.0</v>
      </c>
      <c r="O118" s="150">
        <v>9.0</v>
      </c>
      <c r="P118" s="150">
        <v>9.0</v>
      </c>
      <c r="Q118" s="150">
        <v>9.0</v>
      </c>
      <c r="R118" s="150">
        <v>9.0</v>
      </c>
      <c r="S118" s="150">
        <v>12.0</v>
      </c>
      <c r="T118" s="150">
        <v>10.0</v>
      </c>
      <c r="U118" s="150">
        <v>10.0</v>
      </c>
      <c r="V118" s="150">
        <v>12.0</v>
      </c>
      <c r="W118" s="150">
        <v>10.0</v>
      </c>
      <c r="X118" s="150">
        <v>10.0</v>
      </c>
      <c r="Y118" s="150">
        <v>120.0</v>
      </c>
      <c r="Z118" s="144"/>
    </row>
    <row r="119" hidden="1">
      <c r="A119" s="143" t="s">
        <v>73</v>
      </c>
      <c r="B119" s="143" t="s">
        <v>77</v>
      </c>
      <c r="C119" s="143" t="s">
        <v>70</v>
      </c>
      <c r="D119" s="144"/>
      <c r="E119" s="143" t="s">
        <v>60</v>
      </c>
      <c r="F119" s="145">
        <f t="shared" si="2"/>
        <v>807</v>
      </c>
      <c r="G119" s="145">
        <f t="shared" si="3"/>
        <v>1367</v>
      </c>
      <c r="H119" s="145">
        <f t="shared" si="4"/>
        <v>1568</v>
      </c>
      <c r="I119" s="145">
        <f t="shared" si="5"/>
        <v>2281</v>
      </c>
      <c r="J119" s="145"/>
      <c r="K119" s="146" t="str">
        <f t="shared" ref="K119:K145" si="22">(#REF!-L119)/L119</f>
        <v>#REF!</v>
      </c>
      <c r="L119" s="145">
        <v>4545.0</v>
      </c>
      <c r="M119" s="145">
        <f t="shared" ref="M119:Y119" si="21">SUM(M120:M127)</f>
        <v>132</v>
      </c>
      <c r="N119" s="145">
        <f t="shared" si="21"/>
        <v>293</v>
      </c>
      <c r="O119" s="145">
        <f t="shared" si="21"/>
        <v>382</v>
      </c>
      <c r="P119" s="145">
        <f t="shared" si="21"/>
        <v>374</v>
      </c>
      <c r="Q119" s="145">
        <f t="shared" si="21"/>
        <v>442</v>
      </c>
      <c r="R119" s="145">
        <f t="shared" si="21"/>
        <v>551</v>
      </c>
      <c r="S119" s="145">
        <f t="shared" si="21"/>
        <v>805</v>
      </c>
      <c r="T119" s="145">
        <f t="shared" si="21"/>
        <v>509</v>
      </c>
      <c r="U119" s="145">
        <f t="shared" si="21"/>
        <v>254</v>
      </c>
      <c r="V119" s="145">
        <f t="shared" si="21"/>
        <v>857</v>
      </c>
      <c r="W119" s="145">
        <f t="shared" si="21"/>
        <v>670</v>
      </c>
      <c r="X119" s="145">
        <f t="shared" si="21"/>
        <v>754</v>
      </c>
      <c r="Y119" s="145">
        <f t="shared" si="21"/>
        <v>6023</v>
      </c>
      <c r="Z119" s="144"/>
    </row>
    <row r="120" hidden="1">
      <c r="A120" s="144" t="s">
        <v>73</v>
      </c>
      <c r="B120" s="144" t="s">
        <v>77</v>
      </c>
      <c r="C120" s="144" t="s">
        <v>70</v>
      </c>
      <c r="D120" s="144" t="s">
        <v>61</v>
      </c>
      <c r="E120" s="144" t="s">
        <v>62</v>
      </c>
      <c r="F120" s="150">
        <f t="shared" si="2"/>
        <v>128</v>
      </c>
      <c r="G120" s="150">
        <f t="shared" si="3"/>
        <v>221</v>
      </c>
      <c r="H120" s="150">
        <f t="shared" si="4"/>
        <v>257</v>
      </c>
      <c r="I120" s="150">
        <f t="shared" si="5"/>
        <v>373</v>
      </c>
      <c r="J120" s="150"/>
      <c r="K120" s="149" t="str">
        <f t="shared" si="22"/>
        <v>#REF!</v>
      </c>
      <c r="L120" s="144"/>
      <c r="M120" s="150">
        <v>21.0</v>
      </c>
      <c r="N120" s="150">
        <v>46.0</v>
      </c>
      <c r="O120" s="150">
        <v>61.0</v>
      </c>
      <c r="P120" s="150">
        <v>62.0</v>
      </c>
      <c r="Q120" s="150">
        <v>70.0</v>
      </c>
      <c r="R120" s="150">
        <v>89.0</v>
      </c>
      <c r="S120" s="150">
        <v>132.0</v>
      </c>
      <c r="T120" s="150">
        <v>83.0</v>
      </c>
      <c r="U120" s="150">
        <v>42.0</v>
      </c>
      <c r="V120" s="150">
        <v>140.0</v>
      </c>
      <c r="W120" s="150">
        <v>109.0</v>
      </c>
      <c r="X120" s="150">
        <v>124.0</v>
      </c>
      <c r="Y120" s="150">
        <v>979.0</v>
      </c>
      <c r="Z120" s="144"/>
    </row>
    <row r="121" hidden="1">
      <c r="A121" s="144" t="s">
        <v>73</v>
      </c>
      <c r="B121" s="144" t="s">
        <v>77</v>
      </c>
      <c r="C121" s="144" t="s">
        <v>70</v>
      </c>
      <c r="D121" s="144" t="s">
        <v>61</v>
      </c>
      <c r="E121" s="144" t="s">
        <v>63</v>
      </c>
      <c r="F121" s="150">
        <f t="shared" si="2"/>
        <v>272</v>
      </c>
      <c r="G121" s="150">
        <f t="shared" si="3"/>
        <v>453</v>
      </c>
      <c r="H121" s="150">
        <f t="shared" si="4"/>
        <v>541</v>
      </c>
      <c r="I121" s="150">
        <f t="shared" si="5"/>
        <v>780</v>
      </c>
      <c r="J121" s="150"/>
      <c r="K121" s="149" t="str">
        <f t="shared" si="22"/>
        <v>#REF!</v>
      </c>
      <c r="L121" s="144"/>
      <c r="M121" s="150">
        <v>46.0</v>
      </c>
      <c r="N121" s="150">
        <v>101.0</v>
      </c>
      <c r="O121" s="150">
        <v>125.0</v>
      </c>
      <c r="P121" s="150">
        <v>125.0</v>
      </c>
      <c r="Q121" s="150">
        <v>146.0</v>
      </c>
      <c r="R121" s="150">
        <v>182.0</v>
      </c>
      <c r="S121" s="150">
        <v>275.0</v>
      </c>
      <c r="T121" s="150">
        <v>176.0</v>
      </c>
      <c r="U121" s="150">
        <v>90.0</v>
      </c>
      <c r="V121" s="150">
        <v>291.0</v>
      </c>
      <c r="W121" s="150">
        <v>227.0</v>
      </c>
      <c r="X121" s="150">
        <v>262.0</v>
      </c>
      <c r="Y121" s="147">
        <v>2046.0</v>
      </c>
      <c r="Z121" s="144"/>
    </row>
    <row r="122" hidden="1">
      <c r="A122" s="144" t="s">
        <v>73</v>
      </c>
      <c r="B122" s="144" t="s">
        <v>77</v>
      </c>
      <c r="C122" s="144" t="s">
        <v>70</v>
      </c>
      <c r="D122" s="144" t="s">
        <v>61</v>
      </c>
      <c r="E122" s="144" t="s">
        <v>64</v>
      </c>
      <c r="F122" s="150">
        <f t="shared" si="2"/>
        <v>39</v>
      </c>
      <c r="G122" s="150">
        <f t="shared" si="3"/>
        <v>61</v>
      </c>
      <c r="H122" s="150">
        <f t="shared" si="4"/>
        <v>65</v>
      </c>
      <c r="I122" s="150">
        <f t="shared" si="5"/>
        <v>95</v>
      </c>
      <c r="J122" s="150"/>
      <c r="K122" s="149" t="str">
        <f t="shared" si="22"/>
        <v>#REF!</v>
      </c>
      <c r="L122" s="144"/>
      <c r="M122" s="150">
        <v>6.0</v>
      </c>
      <c r="N122" s="150">
        <v>14.0</v>
      </c>
      <c r="O122" s="150">
        <v>19.0</v>
      </c>
      <c r="P122" s="150">
        <v>18.0</v>
      </c>
      <c r="Q122" s="150">
        <v>19.0</v>
      </c>
      <c r="R122" s="150">
        <v>24.0</v>
      </c>
      <c r="S122" s="150">
        <v>34.0</v>
      </c>
      <c r="T122" s="150">
        <v>21.0</v>
      </c>
      <c r="U122" s="150">
        <v>10.0</v>
      </c>
      <c r="V122" s="150">
        <v>36.0</v>
      </c>
      <c r="W122" s="150">
        <v>28.0</v>
      </c>
      <c r="X122" s="150">
        <v>31.0</v>
      </c>
      <c r="Y122" s="150">
        <v>260.0</v>
      </c>
      <c r="Z122" s="144"/>
    </row>
    <row r="123" hidden="1">
      <c r="A123" s="144" t="s">
        <v>73</v>
      </c>
      <c r="B123" s="144" t="s">
        <v>77</v>
      </c>
      <c r="C123" s="144" t="s">
        <v>70</v>
      </c>
      <c r="D123" s="144" t="s">
        <v>61</v>
      </c>
      <c r="E123" s="144" t="s">
        <v>65</v>
      </c>
      <c r="F123" s="150">
        <f t="shared" si="2"/>
        <v>59</v>
      </c>
      <c r="G123" s="150">
        <f t="shared" si="3"/>
        <v>106</v>
      </c>
      <c r="H123" s="150">
        <f t="shared" si="4"/>
        <v>120</v>
      </c>
      <c r="I123" s="150">
        <f t="shared" si="5"/>
        <v>173</v>
      </c>
      <c r="J123" s="150"/>
      <c r="K123" s="149" t="str">
        <f t="shared" si="22"/>
        <v>#REF!</v>
      </c>
      <c r="L123" s="144"/>
      <c r="M123" s="150">
        <v>9.0</v>
      </c>
      <c r="N123" s="150">
        <v>21.0</v>
      </c>
      <c r="O123" s="150">
        <v>29.0</v>
      </c>
      <c r="P123" s="150">
        <v>27.0</v>
      </c>
      <c r="Q123" s="150">
        <v>35.0</v>
      </c>
      <c r="R123" s="150">
        <v>44.0</v>
      </c>
      <c r="S123" s="150">
        <v>60.0</v>
      </c>
      <c r="T123" s="150">
        <v>39.0</v>
      </c>
      <c r="U123" s="150">
        <v>21.0</v>
      </c>
      <c r="V123" s="150">
        <v>66.0</v>
      </c>
      <c r="W123" s="150">
        <v>52.0</v>
      </c>
      <c r="X123" s="150">
        <v>55.0</v>
      </c>
      <c r="Y123" s="150">
        <v>458.0</v>
      </c>
      <c r="Z123" s="144"/>
    </row>
    <row r="124" hidden="1">
      <c r="A124" s="144" t="s">
        <v>73</v>
      </c>
      <c r="B124" s="144" t="s">
        <v>77</v>
      </c>
      <c r="C124" s="144" t="s">
        <v>70</v>
      </c>
      <c r="D124" s="144" t="s">
        <v>61</v>
      </c>
      <c r="E124" s="144" t="s">
        <v>66</v>
      </c>
      <c r="F124" s="150">
        <f t="shared" si="2"/>
        <v>55</v>
      </c>
      <c r="G124" s="150">
        <f t="shared" si="3"/>
        <v>91</v>
      </c>
      <c r="H124" s="150">
        <f t="shared" si="4"/>
        <v>102</v>
      </c>
      <c r="I124" s="150">
        <f t="shared" si="5"/>
        <v>148</v>
      </c>
      <c r="J124" s="150"/>
      <c r="K124" s="149" t="str">
        <f t="shared" si="22"/>
        <v>#REF!</v>
      </c>
      <c r="L124" s="144"/>
      <c r="M124" s="150">
        <v>8.0</v>
      </c>
      <c r="N124" s="150">
        <v>20.0</v>
      </c>
      <c r="O124" s="150">
        <v>27.0</v>
      </c>
      <c r="P124" s="150">
        <v>28.0</v>
      </c>
      <c r="Q124" s="150">
        <v>27.0</v>
      </c>
      <c r="R124" s="150">
        <v>36.0</v>
      </c>
      <c r="S124" s="150">
        <v>52.0</v>
      </c>
      <c r="T124" s="150">
        <v>34.0</v>
      </c>
      <c r="U124" s="150">
        <v>16.0</v>
      </c>
      <c r="V124" s="150">
        <v>55.0</v>
      </c>
      <c r="W124" s="150">
        <v>44.0</v>
      </c>
      <c r="X124" s="150">
        <v>49.0</v>
      </c>
      <c r="Y124" s="150">
        <v>396.0</v>
      </c>
      <c r="Z124" s="144"/>
    </row>
    <row r="125" hidden="1">
      <c r="A125" s="144" t="s">
        <v>73</v>
      </c>
      <c r="B125" s="144" t="s">
        <v>77</v>
      </c>
      <c r="C125" s="144" t="s">
        <v>70</v>
      </c>
      <c r="D125" s="144" t="s">
        <v>61</v>
      </c>
      <c r="E125" s="144" t="s">
        <v>67</v>
      </c>
      <c r="F125" s="150">
        <f t="shared" si="2"/>
        <v>82</v>
      </c>
      <c r="G125" s="150">
        <f t="shared" si="3"/>
        <v>142</v>
      </c>
      <c r="H125" s="150">
        <f t="shared" si="4"/>
        <v>156</v>
      </c>
      <c r="I125" s="150">
        <f t="shared" si="5"/>
        <v>227</v>
      </c>
      <c r="J125" s="150"/>
      <c r="K125" s="149" t="str">
        <f t="shared" si="22"/>
        <v>#REF!</v>
      </c>
      <c r="L125" s="144"/>
      <c r="M125" s="150">
        <v>15.0</v>
      </c>
      <c r="N125" s="150">
        <v>29.0</v>
      </c>
      <c r="O125" s="150">
        <v>38.0</v>
      </c>
      <c r="P125" s="150">
        <v>38.0</v>
      </c>
      <c r="Q125" s="150">
        <v>47.0</v>
      </c>
      <c r="R125" s="150">
        <v>57.0</v>
      </c>
      <c r="S125" s="150">
        <v>82.0</v>
      </c>
      <c r="T125" s="150">
        <v>50.0</v>
      </c>
      <c r="U125" s="150">
        <v>24.0</v>
      </c>
      <c r="V125" s="150">
        <v>86.0</v>
      </c>
      <c r="W125" s="150">
        <v>67.0</v>
      </c>
      <c r="X125" s="150">
        <v>74.0</v>
      </c>
      <c r="Y125" s="150">
        <v>607.0</v>
      </c>
      <c r="Z125" s="144"/>
    </row>
    <row r="126" hidden="1">
      <c r="A126" s="144" t="s">
        <v>73</v>
      </c>
      <c r="B126" s="144" t="s">
        <v>77</v>
      </c>
      <c r="C126" s="144" t="s">
        <v>70</v>
      </c>
      <c r="D126" s="144" t="s">
        <v>61</v>
      </c>
      <c r="E126" s="144" t="s">
        <v>68</v>
      </c>
      <c r="F126" s="150">
        <f t="shared" si="2"/>
        <v>70</v>
      </c>
      <c r="G126" s="150">
        <f t="shared" si="3"/>
        <v>120</v>
      </c>
      <c r="H126" s="150">
        <f t="shared" si="4"/>
        <v>139</v>
      </c>
      <c r="I126" s="150">
        <f t="shared" si="5"/>
        <v>204</v>
      </c>
      <c r="J126" s="150"/>
      <c r="K126" s="149" t="str">
        <f t="shared" si="22"/>
        <v>#REF!</v>
      </c>
      <c r="L126" s="144"/>
      <c r="M126" s="150">
        <v>10.0</v>
      </c>
      <c r="N126" s="150">
        <v>25.0</v>
      </c>
      <c r="O126" s="150">
        <v>35.0</v>
      </c>
      <c r="P126" s="150">
        <v>31.0</v>
      </c>
      <c r="Q126" s="150">
        <v>40.0</v>
      </c>
      <c r="R126" s="150">
        <v>49.0</v>
      </c>
      <c r="S126" s="150">
        <v>73.0</v>
      </c>
      <c r="T126" s="150">
        <v>44.0</v>
      </c>
      <c r="U126" s="150">
        <v>22.0</v>
      </c>
      <c r="V126" s="150">
        <v>76.0</v>
      </c>
      <c r="W126" s="150">
        <v>61.0</v>
      </c>
      <c r="X126" s="150">
        <v>67.0</v>
      </c>
      <c r="Y126" s="150">
        <v>533.0</v>
      </c>
      <c r="Z126" s="144"/>
    </row>
    <row r="127" hidden="1">
      <c r="A127" s="144" t="s">
        <v>73</v>
      </c>
      <c r="B127" s="144" t="s">
        <v>77</v>
      </c>
      <c r="C127" s="144" t="s">
        <v>70</v>
      </c>
      <c r="D127" s="144" t="s">
        <v>61</v>
      </c>
      <c r="E127" s="144" t="s">
        <v>69</v>
      </c>
      <c r="F127" s="150">
        <f t="shared" si="2"/>
        <v>102</v>
      </c>
      <c r="G127" s="150">
        <f t="shared" si="3"/>
        <v>173</v>
      </c>
      <c r="H127" s="150">
        <f t="shared" si="4"/>
        <v>188</v>
      </c>
      <c r="I127" s="150">
        <f t="shared" si="5"/>
        <v>281</v>
      </c>
      <c r="J127" s="150"/>
      <c r="K127" s="149" t="str">
        <f t="shared" si="22"/>
        <v>#REF!</v>
      </c>
      <c r="L127" s="144"/>
      <c r="M127" s="150">
        <v>17.0</v>
      </c>
      <c r="N127" s="150">
        <v>37.0</v>
      </c>
      <c r="O127" s="150">
        <v>48.0</v>
      </c>
      <c r="P127" s="150">
        <v>45.0</v>
      </c>
      <c r="Q127" s="150">
        <v>58.0</v>
      </c>
      <c r="R127" s="150">
        <v>70.0</v>
      </c>
      <c r="S127" s="150">
        <v>97.0</v>
      </c>
      <c r="T127" s="150">
        <v>62.0</v>
      </c>
      <c r="U127" s="150">
        <v>29.0</v>
      </c>
      <c r="V127" s="150">
        <v>107.0</v>
      </c>
      <c r="W127" s="150">
        <v>82.0</v>
      </c>
      <c r="X127" s="150">
        <v>92.0</v>
      </c>
      <c r="Y127" s="150">
        <v>744.0</v>
      </c>
      <c r="Z127" s="144"/>
    </row>
    <row r="128" hidden="1">
      <c r="A128" s="143" t="s">
        <v>73</v>
      </c>
      <c r="B128" s="143" t="s">
        <v>77</v>
      </c>
      <c r="C128" s="143" t="s">
        <v>71</v>
      </c>
      <c r="D128" s="144"/>
      <c r="E128" s="143" t="s">
        <v>60</v>
      </c>
      <c r="F128" s="145">
        <f t="shared" si="2"/>
        <v>1477</v>
      </c>
      <c r="G128" s="145">
        <f t="shared" si="3"/>
        <v>1510</v>
      </c>
      <c r="H128" s="145">
        <f t="shared" si="4"/>
        <v>1583</v>
      </c>
      <c r="I128" s="145">
        <f t="shared" si="5"/>
        <v>1608</v>
      </c>
      <c r="J128" s="145"/>
      <c r="K128" s="151" t="str">
        <f t="shared" si="22"/>
        <v>#REF!</v>
      </c>
      <c r="L128" s="145">
        <v>11213.0</v>
      </c>
      <c r="M128" s="145">
        <f t="shared" ref="M128:Y128" si="23">SUM(M129:M136)</f>
        <v>477</v>
      </c>
      <c r="N128" s="145">
        <f t="shared" si="23"/>
        <v>498</v>
      </c>
      <c r="O128" s="145">
        <f t="shared" si="23"/>
        <v>502</v>
      </c>
      <c r="P128" s="145">
        <f t="shared" si="23"/>
        <v>488</v>
      </c>
      <c r="Q128" s="145">
        <f t="shared" si="23"/>
        <v>512</v>
      </c>
      <c r="R128" s="145">
        <f t="shared" si="23"/>
        <v>510</v>
      </c>
      <c r="S128" s="145">
        <f t="shared" si="23"/>
        <v>526</v>
      </c>
      <c r="T128" s="145">
        <f t="shared" si="23"/>
        <v>532</v>
      </c>
      <c r="U128" s="145">
        <f t="shared" si="23"/>
        <v>525</v>
      </c>
      <c r="V128" s="145">
        <f t="shared" si="23"/>
        <v>535</v>
      </c>
      <c r="W128" s="145">
        <f t="shared" si="23"/>
        <v>543</v>
      </c>
      <c r="X128" s="145">
        <f t="shared" si="23"/>
        <v>530</v>
      </c>
      <c r="Y128" s="145">
        <f t="shared" si="23"/>
        <v>6178</v>
      </c>
      <c r="Z128" s="144"/>
    </row>
    <row r="129" hidden="1">
      <c r="A129" s="144" t="s">
        <v>73</v>
      </c>
      <c r="B129" s="144" t="s">
        <v>77</v>
      </c>
      <c r="C129" s="144" t="s">
        <v>71</v>
      </c>
      <c r="D129" s="144" t="s">
        <v>61</v>
      </c>
      <c r="E129" s="144" t="s">
        <v>62</v>
      </c>
      <c r="F129" s="150">
        <f t="shared" si="2"/>
        <v>59</v>
      </c>
      <c r="G129" s="150">
        <f t="shared" si="3"/>
        <v>62</v>
      </c>
      <c r="H129" s="150">
        <f t="shared" si="4"/>
        <v>64</v>
      </c>
      <c r="I129" s="150">
        <f t="shared" si="5"/>
        <v>66</v>
      </c>
      <c r="J129" s="150"/>
      <c r="K129" s="149" t="str">
        <f t="shared" si="22"/>
        <v>#REF!</v>
      </c>
      <c r="L129" s="144"/>
      <c r="M129" s="150">
        <v>19.0</v>
      </c>
      <c r="N129" s="150">
        <v>20.0</v>
      </c>
      <c r="O129" s="150">
        <v>20.0</v>
      </c>
      <c r="P129" s="150">
        <v>20.0</v>
      </c>
      <c r="Q129" s="150">
        <v>21.0</v>
      </c>
      <c r="R129" s="150">
        <v>21.0</v>
      </c>
      <c r="S129" s="150">
        <v>21.0</v>
      </c>
      <c r="T129" s="150">
        <v>22.0</v>
      </c>
      <c r="U129" s="150">
        <v>21.0</v>
      </c>
      <c r="V129" s="150">
        <v>22.0</v>
      </c>
      <c r="W129" s="150">
        <v>22.0</v>
      </c>
      <c r="X129" s="150">
        <v>22.0</v>
      </c>
      <c r="Y129" s="150">
        <v>251.0</v>
      </c>
      <c r="Z129" s="144"/>
    </row>
    <row r="130" hidden="1">
      <c r="A130" s="144" t="s">
        <v>73</v>
      </c>
      <c r="B130" s="144" t="s">
        <v>77</v>
      </c>
      <c r="C130" s="144" t="s">
        <v>71</v>
      </c>
      <c r="D130" s="144" t="s">
        <v>61</v>
      </c>
      <c r="E130" s="144" t="s">
        <v>63</v>
      </c>
      <c r="F130" s="150">
        <f t="shared" si="2"/>
        <v>112</v>
      </c>
      <c r="G130" s="150">
        <f t="shared" si="3"/>
        <v>115</v>
      </c>
      <c r="H130" s="150">
        <f t="shared" si="4"/>
        <v>120</v>
      </c>
      <c r="I130" s="150">
        <f t="shared" si="5"/>
        <v>122</v>
      </c>
      <c r="J130" s="150"/>
      <c r="K130" s="149" t="str">
        <f t="shared" si="22"/>
        <v>#REF!</v>
      </c>
      <c r="L130" s="144"/>
      <c r="M130" s="150">
        <v>36.0</v>
      </c>
      <c r="N130" s="150">
        <v>38.0</v>
      </c>
      <c r="O130" s="150">
        <v>38.0</v>
      </c>
      <c r="P130" s="150">
        <v>37.0</v>
      </c>
      <c r="Q130" s="150">
        <v>39.0</v>
      </c>
      <c r="R130" s="150">
        <v>39.0</v>
      </c>
      <c r="S130" s="150">
        <v>40.0</v>
      </c>
      <c r="T130" s="150">
        <v>40.0</v>
      </c>
      <c r="U130" s="150">
        <v>40.0</v>
      </c>
      <c r="V130" s="150">
        <v>41.0</v>
      </c>
      <c r="W130" s="150">
        <v>41.0</v>
      </c>
      <c r="X130" s="150">
        <v>40.0</v>
      </c>
      <c r="Y130" s="150">
        <v>469.0</v>
      </c>
      <c r="Z130" s="144"/>
    </row>
    <row r="131" hidden="1">
      <c r="A131" s="144" t="s">
        <v>73</v>
      </c>
      <c r="B131" s="144" t="s">
        <v>77</v>
      </c>
      <c r="C131" s="144" t="s">
        <v>71</v>
      </c>
      <c r="D131" s="144" t="s">
        <v>61</v>
      </c>
      <c r="E131" s="144" t="s">
        <v>64</v>
      </c>
      <c r="F131" s="150">
        <f t="shared" si="2"/>
        <v>6</v>
      </c>
      <c r="G131" s="150">
        <f t="shared" si="3"/>
        <v>6</v>
      </c>
      <c r="H131" s="150">
        <f t="shared" si="4"/>
        <v>6</v>
      </c>
      <c r="I131" s="150">
        <f t="shared" si="5"/>
        <v>6</v>
      </c>
      <c r="J131" s="150"/>
      <c r="K131" s="149" t="str">
        <f t="shared" si="22"/>
        <v>#REF!</v>
      </c>
      <c r="L131" s="144"/>
      <c r="M131" s="150">
        <v>2.0</v>
      </c>
      <c r="N131" s="150">
        <v>2.0</v>
      </c>
      <c r="O131" s="150">
        <v>2.0</v>
      </c>
      <c r="P131" s="150">
        <v>2.0</v>
      </c>
      <c r="Q131" s="150">
        <v>2.0</v>
      </c>
      <c r="R131" s="150">
        <v>2.0</v>
      </c>
      <c r="S131" s="150">
        <v>2.0</v>
      </c>
      <c r="T131" s="150">
        <v>2.0</v>
      </c>
      <c r="U131" s="150">
        <v>2.0</v>
      </c>
      <c r="V131" s="150">
        <v>2.0</v>
      </c>
      <c r="W131" s="150">
        <v>2.0</v>
      </c>
      <c r="X131" s="150">
        <v>2.0</v>
      </c>
      <c r="Y131" s="150">
        <v>24.0</v>
      </c>
      <c r="Z131" s="144"/>
    </row>
    <row r="132" hidden="1">
      <c r="A132" s="144" t="s">
        <v>73</v>
      </c>
      <c r="B132" s="144" t="s">
        <v>77</v>
      </c>
      <c r="C132" s="144" t="s">
        <v>71</v>
      </c>
      <c r="D132" s="144" t="s">
        <v>61</v>
      </c>
      <c r="E132" s="144" t="s">
        <v>65</v>
      </c>
      <c r="F132" s="150">
        <f t="shared" si="2"/>
        <v>159</v>
      </c>
      <c r="G132" s="150">
        <f t="shared" si="3"/>
        <v>163</v>
      </c>
      <c r="H132" s="150">
        <f t="shared" si="4"/>
        <v>171</v>
      </c>
      <c r="I132" s="150">
        <f t="shared" si="5"/>
        <v>174</v>
      </c>
      <c r="J132" s="150"/>
      <c r="K132" s="149" t="str">
        <f t="shared" si="22"/>
        <v>#REF!</v>
      </c>
      <c r="L132" s="144"/>
      <c r="M132" s="150">
        <v>51.0</v>
      </c>
      <c r="N132" s="150">
        <v>54.0</v>
      </c>
      <c r="O132" s="150">
        <v>54.0</v>
      </c>
      <c r="P132" s="150">
        <v>53.0</v>
      </c>
      <c r="Q132" s="150">
        <v>55.0</v>
      </c>
      <c r="R132" s="150">
        <v>55.0</v>
      </c>
      <c r="S132" s="150">
        <v>57.0</v>
      </c>
      <c r="T132" s="150">
        <v>57.0</v>
      </c>
      <c r="U132" s="150">
        <v>57.0</v>
      </c>
      <c r="V132" s="150">
        <v>58.0</v>
      </c>
      <c r="W132" s="150">
        <v>59.0</v>
      </c>
      <c r="X132" s="150">
        <v>57.0</v>
      </c>
      <c r="Y132" s="150">
        <v>667.0</v>
      </c>
      <c r="Z132" s="144"/>
    </row>
    <row r="133" hidden="1">
      <c r="A133" s="144" t="s">
        <v>73</v>
      </c>
      <c r="B133" s="144" t="s">
        <v>77</v>
      </c>
      <c r="C133" s="144" t="s">
        <v>71</v>
      </c>
      <c r="D133" s="144" t="s">
        <v>61</v>
      </c>
      <c r="E133" s="144" t="s">
        <v>66</v>
      </c>
      <c r="F133" s="150">
        <f t="shared" si="2"/>
        <v>6</v>
      </c>
      <c r="G133" s="150">
        <f t="shared" si="3"/>
        <v>6</v>
      </c>
      <c r="H133" s="150">
        <f t="shared" si="4"/>
        <v>6</v>
      </c>
      <c r="I133" s="150">
        <f t="shared" si="5"/>
        <v>6</v>
      </c>
      <c r="J133" s="150"/>
      <c r="K133" s="149" t="str">
        <f t="shared" si="22"/>
        <v>#REF!</v>
      </c>
      <c r="L133" s="144"/>
      <c r="M133" s="150">
        <v>2.0</v>
      </c>
      <c r="N133" s="150">
        <v>2.0</v>
      </c>
      <c r="O133" s="150">
        <v>2.0</v>
      </c>
      <c r="P133" s="150">
        <v>2.0</v>
      </c>
      <c r="Q133" s="150">
        <v>2.0</v>
      </c>
      <c r="R133" s="150">
        <v>2.0</v>
      </c>
      <c r="S133" s="150">
        <v>2.0</v>
      </c>
      <c r="T133" s="150">
        <v>2.0</v>
      </c>
      <c r="U133" s="150">
        <v>2.0</v>
      </c>
      <c r="V133" s="150">
        <v>2.0</v>
      </c>
      <c r="W133" s="150">
        <v>2.0</v>
      </c>
      <c r="X133" s="150">
        <v>2.0</v>
      </c>
      <c r="Y133" s="150">
        <v>24.0</v>
      </c>
      <c r="Z133" s="144"/>
    </row>
    <row r="134" hidden="1">
      <c r="A134" s="144" t="s">
        <v>73</v>
      </c>
      <c r="B134" s="144" t="s">
        <v>77</v>
      </c>
      <c r="C134" s="144" t="s">
        <v>71</v>
      </c>
      <c r="D134" s="144" t="s">
        <v>61</v>
      </c>
      <c r="E134" s="144" t="s">
        <v>67</v>
      </c>
      <c r="F134" s="150">
        <f t="shared" si="2"/>
        <v>1123</v>
      </c>
      <c r="G134" s="150">
        <f t="shared" si="3"/>
        <v>1146</v>
      </c>
      <c r="H134" s="150">
        <f t="shared" si="4"/>
        <v>1204</v>
      </c>
      <c r="I134" s="150">
        <f t="shared" si="5"/>
        <v>1222</v>
      </c>
      <c r="J134" s="150"/>
      <c r="K134" s="149" t="str">
        <f t="shared" si="22"/>
        <v>#REF!</v>
      </c>
      <c r="L134" s="144"/>
      <c r="M134" s="150">
        <v>363.0</v>
      </c>
      <c r="N134" s="150">
        <v>378.0</v>
      </c>
      <c r="O134" s="150">
        <v>382.0</v>
      </c>
      <c r="P134" s="150">
        <v>370.0</v>
      </c>
      <c r="Q134" s="150">
        <v>389.0</v>
      </c>
      <c r="R134" s="150">
        <v>387.0</v>
      </c>
      <c r="S134" s="150">
        <v>400.0</v>
      </c>
      <c r="T134" s="150">
        <v>405.0</v>
      </c>
      <c r="U134" s="150">
        <v>399.0</v>
      </c>
      <c r="V134" s="150">
        <v>406.0</v>
      </c>
      <c r="W134" s="150">
        <v>413.0</v>
      </c>
      <c r="X134" s="150">
        <v>403.0</v>
      </c>
      <c r="Y134" s="147">
        <v>4695.0</v>
      </c>
      <c r="Z134" s="144"/>
    </row>
    <row r="135" hidden="1">
      <c r="A135" s="144" t="s">
        <v>73</v>
      </c>
      <c r="B135" s="144" t="s">
        <v>77</v>
      </c>
      <c r="C135" s="144" t="s">
        <v>71</v>
      </c>
      <c r="D135" s="144" t="s">
        <v>61</v>
      </c>
      <c r="E135" s="144" t="s">
        <v>68</v>
      </c>
      <c r="F135" s="150">
        <f t="shared" si="2"/>
        <v>6</v>
      </c>
      <c r="G135" s="150">
        <f t="shared" si="3"/>
        <v>6</v>
      </c>
      <c r="H135" s="150">
        <f t="shared" si="4"/>
        <v>6</v>
      </c>
      <c r="I135" s="150">
        <f t="shared" si="5"/>
        <v>6</v>
      </c>
      <c r="J135" s="150"/>
      <c r="K135" s="149" t="str">
        <f t="shared" si="22"/>
        <v>#REF!</v>
      </c>
      <c r="L135" s="144"/>
      <c r="M135" s="150">
        <v>2.0</v>
      </c>
      <c r="N135" s="150">
        <v>2.0</v>
      </c>
      <c r="O135" s="150">
        <v>2.0</v>
      </c>
      <c r="P135" s="150">
        <v>2.0</v>
      </c>
      <c r="Q135" s="150">
        <v>2.0</v>
      </c>
      <c r="R135" s="150">
        <v>2.0</v>
      </c>
      <c r="S135" s="150">
        <v>2.0</v>
      </c>
      <c r="T135" s="150">
        <v>2.0</v>
      </c>
      <c r="U135" s="150">
        <v>2.0</v>
      </c>
      <c r="V135" s="150">
        <v>2.0</v>
      </c>
      <c r="W135" s="150">
        <v>2.0</v>
      </c>
      <c r="X135" s="150">
        <v>2.0</v>
      </c>
      <c r="Y135" s="150">
        <v>24.0</v>
      </c>
      <c r="Z135" s="144"/>
    </row>
    <row r="136" hidden="1">
      <c r="A136" s="144" t="s">
        <v>73</v>
      </c>
      <c r="B136" s="144" t="s">
        <v>77</v>
      </c>
      <c r="C136" s="144" t="s">
        <v>71</v>
      </c>
      <c r="D136" s="144" t="s">
        <v>61</v>
      </c>
      <c r="E136" s="144" t="s">
        <v>69</v>
      </c>
      <c r="F136" s="150">
        <f t="shared" si="2"/>
        <v>6</v>
      </c>
      <c r="G136" s="150">
        <f t="shared" si="3"/>
        <v>6</v>
      </c>
      <c r="H136" s="150">
        <f t="shared" si="4"/>
        <v>6</v>
      </c>
      <c r="I136" s="150">
        <f t="shared" si="5"/>
        <v>6</v>
      </c>
      <c r="J136" s="150"/>
      <c r="K136" s="149" t="str">
        <f t="shared" si="22"/>
        <v>#REF!</v>
      </c>
      <c r="L136" s="144"/>
      <c r="M136" s="150">
        <v>2.0</v>
      </c>
      <c r="N136" s="150">
        <v>2.0</v>
      </c>
      <c r="O136" s="150">
        <v>2.0</v>
      </c>
      <c r="P136" s="150">
        <v>2.0</v>
      </c>
      <c r="Q136" s="150">
        <v>2.0</v>
      </c>
      <c r="R136" s="150">
        <v>2.0</v>
      </c>
      <c r="S136" s="150">
        <v>2.0</v>
      </c>
      <c r="T136" s="150">
        <v>2.0</v>
      </c>
      <c r="U136" s="150">
        <v>2.0</v>
      </c>
      <c r="V136" s="150">
        <v>2.0</v>
      </c>
      <c r="W136" s="150">
        <v>2.0</v>
      </c>
      <c r="X136" s="150">
        <v>2.0</v>
      </c>
      <c r="Y136" s="150">
        <v>24.0</v>
      </c>
      <c r="Z136" s="144"/>
    </row>
    <row r="137" hidden="1">
      <c r="A137" s="143" t="s">
        <v>73</v>
      </c>
      <c r="B137" s="143" t="s">
        <v>77</v>
      </c>
      <c r="C137" s="143" t="s">
        <v>72</v>
      </c>
      <c r="D137" s="144"/>
      <c r="E137" s="143" t="s">
        <v>60</v>
      </c>
      <c r="F137" s="145">
        <f t="shared" si="2"/>
        <v>1078</v>
      </c>
      <c r="G137" s="145">
        <f t="shared" si="3"/>
        <v>1066</v>
      </c>
      <c r="H137" s="145">
        <f t="shared" si="4"/>
        <v>1188</v>
      </c>
      <c r="I137" s="145">
        <f t="shared" si="5"/>
        <v>1213</v>
      </c>
      <c r="J137" s="145"/>
      <c r="K137" s="146" t="str">
        <f t="shared" si="22"/>
        <v>#REF!</v>
      </c>
      <c r="L137" s="145">
        <v>3290.0</v>
      </c>
      <c r="M137" s="145">
        <f t="shared" ref="M137:Y137" si="24">SUM(M138:M145)</f>
        <v>16</v>
      </c>
      <c r="N137" s="145">
        <f t="shared" si="24"/>
        <v>676</v>
      </c>
      <c r="O137" s="145">
        <f t="shared" si="24"/>
        <v>386</v>
      </c>
      <c r="P137" s="145">
        <f t="shared" si="24"/>
        <v>362</v>
      </c>
      <c r="Q137" s="145">
        <f t="shared" si="24"/>
        <v>341</v>
      </c>
      <c r="R137" s="145">
        <f t="shared" si="24"/>
        <v>363</v>
      </c>
      <c r="S137" s="145">
        <f t="shared" si="24"/>
        <v>389</v>
      </c>
      <c r="T137" s="145">
        <f t="shared" si="24"/>
        <v>393</v>
      </c>
      <c r="U137" s="145">
        <f t="shared" si="24"/>
        <v>406</v>
      </c>
      <c r="V137" s="145">
        <f t="shared" si="24"/>
        <v>408</v>
      </c>
      <c r="W137" s="145">
        <f t="shared" si="24"/>
        <v>403</v>
      </c>
      <c r="X137" s="145">
        <f t="shared" si="24"/>
        <v>402</v>
      </c>
      <c r="Y137" s="145">
        <f t="shared" si="24"/>
        <v>4545</v>
      </c>
      <c r="Z137" s="144"/>
    </row>
    <row r="138" hidden="1">
      <c r="A138" s="144" t="s">
        <v>73</v>
      </c>
      <c r="B138" s="144" t="s">
        <v>77</v>
      </c>
      <c r="C138" s="144" t="s">
        <v>72</v>
      </c>
      <c r="D138" s="144" t="s">
        <v>61</v>
      </c>
      <c r="E138" s="144" t="s">
        <v>62</v>
      </c>
      <c r="F138" s="150">
        <f t="shared" si="2"/>
        <v>209</v>
      </c>
      <c r="G138" s="150">
        <f t="shared" si="3"/>
        <v>206</v>
      </c>
      <c r="H138" s="150">
        <f t="shared" si="4"/>
        <v>230</v>
      </c>
      <c r="I138" s="150">
        <f t="shared" si="5"/>
        <v>235</v>
      </c>
      <c r="J138" s="150"/>
      <c r="K138" s="149" t="str">
        <f t="shared" si="22"/>
        <v>#REF!</v>
      </c>
      <c r="L138" s="144"/>
      <c r="M138" s="150">
        <v>2.0</v>
      </c>
      <c r="N138" s="150">
        <v>132.0</v>
      </c>
      <c r="O138" s="150">
        <v>75.0</v>
      </c>
      <c r="P138" s="150">
        <v>70.0</v>
      </c>
      <c r="Q138" s="150">
        <v>66.0</v>
      </c>
      <c r="R138" s="150">
        <v>70.0</v>
      </c>
      <c r="S138" s="150">
        <v>75.0</v>
      </c>
      <c r="T138" s="150">
        <v>76.0</v>
      </c>
      <c r="U138" s="150">
        <v>79.0</v>
      </c>
      <c r="V138" s="150">
        <v>79.0</v>
      </c>
      <c r="W138" s="150">
        <v>78.0</v>
      </c>
      <c r="X138" s="150">
        <v>78.0</v>
      </c>
      <c r="Y138" s="150">
        <v>880.0</v>
      </c>
      <c r="Z138" s="144"/>
    </row>
    <row r="139" hidden="1">
      <c r="A139" s="144" t="s">
        <v>73</v>
      </c>
      <c r="B139" s="144" t="s">
        <v>77</v>
      </c>
      <c r="C139" s="144" t="s">
        <v>72</v>
      </c>
      <c r="D139" s="144" t="s">
        <v>61</v>
      </c>
      <c r="E139" s="144" t="s">
        <v>63</v>
      </c>
      <c r="F139" s="150">
        <f t="shared" si="2"/>
        <v>807</v>
      </c>
      <c r="G139" s="150">
        <f t="shared" si="3"/>
        <v>801</v>
      </c>
      <c r="H139" s="150">
        <f t="shared" si="4"/>
        <v>895</v>
      </c>
      <c r="I139" s="150">
        <f t="shared" si="5"/>
        <v>915</v>
      </c>
      <c r="J139" s="150"/>
      <c r="K139" s="149" t="str">
        <f t="shared" si="22"/>
        <v>#REF!</v>
      </c>
      <c r="L139" s="144"/>
      <c r="M139" s="150">
        <v>2.0</v>
      </c>
      <c r="N139" s="150">
        <v>515.0</v>
      </c>
      <c r="O139" s="150">
        <v>290.0</v>
      </c>
      <c r="P139" s="150">
        <v>272.0</v>
      </c>
      <c r="Q139" s="150">
        <v>256.0</v>
      </c>
      <c r="R139" s="150">
        <v>273.0</v>
      </c>
      <c r="S139" s="150">
        <v>293.0</v>
      </c>
      <c r="T139" s="150">
        <v>296.0</v>
      </c>
      <c r="U139" s="150">
        <v>306.0</v>
      </c>
      <c r="V139" s="150">
        <v>308.0</v>
      </c>
      <c r="W139" s="150">
        <v>304.0</v>
      </c>
      <c r="X139" s="150">
        <v>303.0</v>
      </c>
      <c r="Y139" s="147">
        <v>3418.0</v>
      </c>
      <c r="Z139" s="144"/>
    </row>
    <row r="140" hidden="1">
      <c r="A140" s="144" t="s">
        <v>73</v>
      </c>
      <c r="B140" s="144" t="s">
        <v>77</v>
      </c>
      <c r="C140" s="144" t="s">
        <v>72</v>
      </c>
      <c r="D140" s="144" t="s">
        <v>61</v>
      </c>
      <c r="E140" s="144" t="s">
        <v>64</v>
      </c>
      <c r="F140" s="150">
        <f t="shared" si="2"/>
        <v>6</v>
      </c>
      <c r="G140" s="150">
        <f t="shared" si="3"/>
        <v>6</v>
      </c>
      <c r="H140" s="150">
        <f t="shared" si="4"/>
        <v>6</v>
      </c>
      <c r="I140" s="150">
        <f t="shared" si="5"/>
        <v>6</v>
      </c>
      <c r="J140" s="150"/>
      <c r="K140" s="149" t="str">
        <f t="shared" si="22"/>
        <v>#REF!</v>
      </c>
      <c r="L140" s="144"/>
      <c r="M140" s="150">
        <v>2.0</v>
      </c>
      <c r="N140" s="150">
        <v>2.0</v>
      </c>
      <c r="O140" s="150">
        <v>2.0</v>
      </c>
      <c r="P140" s="150">
        <v>2.0</v>
      </c>
      <c r="Q140" s="150">
        <v>2.0</v>
      </c>
      <c r="R140" s="150">
        <v>2.0</v>
      </c>
      <c r="S140" s="150">
        <v>2.0</v>
      </c>
      <c r="T140" s="150">
        <v>2.0</v>
      </c>
      <c r="U140" s="150">
        <v>2.0</v>
      </c>
      <c r="V140" s="150">
        <v>2.0</v>
      </c>
      <c r="W140" s="150">
        <v>2.0</v>
      </c>
      <c r="X140" s="150">
        <v>2.0</v>
      </c>
      <c r="Y140" s="150">
        <v>24.0</v>
      </c>
      <c r="Z140" s="144"/>
    </row>
    <row r="141" hidden="1">
      <c r="A141" s="144" t="s">
        <v>73</v>
      </c>
      <c r="B141" s="144" t="s">
        <v>77</v>
      </c>
      <c r="C141" s="144" t="s">
        <v>72</v>
      </c>
      <c r="D141" s="144" t="s">
        <v>61</v>
      </c>
      <c r="E141" s="144" t="s">
        <v>65</v>
      </c>
      <c r="F141" s="150">
        <f t="shared" si="2"/>
        <v>6</v>
      </c>
      <c r="G141" s="150">
        <f t="shared" si="3"/>
        <v>6</v>
      </c>
      <c r="H141" s="150">
        <f t="shared" si="4"/>
        <v>6</v>
      </c>
      <c r="I141" s="150">
        <f t="shared" si="5"/>
        <v>6</v>
      </c>
      <c r="J141" s="150"/>
      <c r="K141" s="149" t="str">
        <f t="shared" si="22"/>
        <v>#REF!</v>
      </c>
      <c r="L141" s="144"/>
      <c r="M141" s="150">
        <v>2.0</v>
      </c>
      <c r="N141" s="150">
        <v>2.0</v>
      </c>
      <c r="O141" s="150">
        <v>2.0</v>
      </c>
      <c r="P141" s="150">
        <v>2.0</v>
      </c>
      <c r="Q141" s="150">
        <v>2.0</v>
      </c>
      <c r="R141" s="150">
        <v>2.0</v>
      </c>
      <c r="S141" s="150">
        <v>2.0</v>
      </c>
      <c r="T141" s="150">
        <v>2.0</v>
      </c>
      <c r="U141" s="150">
        <v>2.0</v>
      </c>
      <c r="V141" s="150">
        <v>2.0</v>
      </c>
      <c r="W141" s="150">
        <v>2.0</v>
      </c>
      <c r="X141" s="150">
        <v>2.0</v>
      </c>
      <c r="Y141" s="150">
        <v>24.0</v>
      </c>
      <c r="Z141" s="144"/>
    </row>
    <row r="142" hidden="1">
      <c r="A142" s="144" t="s">
        <v>73</v>
      </c>
      <c r="B142" s="144" t="s">
        <v>77</v>
      </c>
      <c r="C142" s="144" t="s">
        <v>72</v>
      </c>
      <c r="D142" s="144" t="s">
        <v>61</v>
      </c>
      <c r="E142" s="144" t="s">
        <v>66</v>
      </c>
      <c r="F142" s="150">
        <f t="shared" si="2"/>
        <v>6</v>
      </c>
      <c r="G142" s="150">
        <f t="shared" si="3"/>
        <v>6</v>
      </c>
      <c r="H142" s="150">
        <f t="shared" si="4"/>
        <v>6</v>
      </c>
      <c r="I142" s="150">
        <f t="shared" si="5"/>
        <v>6</v>
      </c>
      <c r="J142" s="150"/>
      <c r="K142" s="149" t="str">
        <f t="shared" si="22"/>
        <v>#REF!</v>
      </c>
      <c r="L142" s="144"/>
      <c r="M142" s="150">
        <v>2.0</v>
      </c>
      <c r="N142" s="150">
        <v>2.0</v>
      </c>
      <c r="O142" s="150">
        <v>2.0</v>
      </c>
      <c r="P142" s="150">
        <v>2.0</v>
      </c>
      <c r="Q142" s="150">
        <v>2.0</v>
      </c>
      <c r="R142" s="150">
        <v>2.0</v>
      </c>
      <c r="S142" s="150">
        <v>2.0</v>
      </c>
      <c r="T142" s="150">
        <v>2.0</v>
      </c>
      <c r="U142" s="150">
        <v>2.0</v>
      </c>
      <c r="V142" s="150">
        <v>2.0</v>
      </c>
      <c r="W142" s="150">
        <v>2.0</v>
      </c>
      <c r="X142" s="150">
        <v>2.0</v>
      </c>
      <c r="Y142" s="150">
        <v>24.0</v>
      </c>
      <c r="Z142" s="144"/>
    </row>
    <row r="143" hidden="1">
      <c r="A143" s="144" t="s">
        <v>73</v>
      </c>
      <c r="B143" s="144" t="s">
        <v>77</v>
      </c>
      <c r="C143" s="144" t="s">
        <v>72</v>
      </c>
      <c r="D143" s="144" t="s">
        <v>61</v>
      </c>
      <c r="E143" s="144" t="s">
        <v>67</v>
      </c>
      <c r="F143" s="150">
        <f t="shared" si="2"/>
        <v>6</v>
      </c>
      <c r="G143" s="150">
        <f t="shared" si="3"/>
        <v>6</v>
      </c>
      <c r="H143" s="150">
        <f t="shared" si="4"/>
        <v>6</v>
      </c>
      <c r="I143" s="150">
        <f t="shared" si="5"/>
        <v>6</v>
      </c>
      <c r="J143" s="150"/>
      <c r="K143" s="149" t="str">
        <f t="shared" si="22"/>
        <v>#REF!</v>
      </c>
      <c r="L143" s="144"/>
      <c r="M143" s="150">
        <v>2.0</v>
      </c>
      <c r="N143" s="150">
        <v>2.0</v>
      </c>
      <c r="O143" s="150">
        <v>2.0</v>
      </c>
      <c r="P143" s="150">
        <v>2.0</v>
      </c>
      <c r="Q143" s="150">
        <v>2.0</v>
      </c>
      <c r="R143" s="150">
        <v>2.0</v>
      </c>
      <c r="S143" s="150">
        <v>2.0</v>
      </c>
      <c r="T143" s="150">
        <v>2.0</v>
      </c>
      <c r="U143" s="150">
        <v>2.0</v>
      </c>
      <c r="V143" s="150">
        <v>2.0</v>
      </c>
      <c r="W143" s="150">
        <v>2.0</v>
      </c>
      <c r="X143" s="150">
        <v>2.0</v>
      </c>
      <c r="Y143" s="150">
        <v>24.0</v>
      </c>
      <c r="Z143" s="144"/>
    </row>
    <row r="144" hidden="1">
      <c r="A144" s="144" t="s">
        <v>73</v>
      </c>
      <c r="B144" s="144" t="s">
        <v>77</v>
      </c>
      <c r="C144" s="144" t="s">
        <v>72</v>
      </c>
      <c r="D144" s="144" t="s">
        <v>61</v>
      </c>
      <c r="E144" s="144" t="s">
        <v>68</v>
      </c>
      <c r="F144" s="150">
        <f t="shared" si="2"/>
        <v>32</v>
      </c>
      <c r="G144" s="150">
        <f t="shared" si="3"/>
        <v>29</v>
      </c>
      <c r="H144" s="150">
        <f t="shared" si="4"/>
        <v>33</v>
      </c>
      <c r="I144" s="150">
        <f t="shared" si="5"/>
        <v>33</v>
      </c>
      <c r="J144" s="150"/>
      <c r="K144" s="149" t="str">
        <f t="shared" si="22"/>
        <v>#REF!</v>
      </c>
      <c r="L144" s="144"/>
      <c r="M144" s="150">
        <v>2.0</v>
      </c>
      <c r="N144" s="150">
        <v>19.0</v>
      </c>
      <c r="O144" s="150">
        <v>11.0</v>
      </c>
      <c r="P144" s="150">
        <v>10.0</v>
      </c>
      <c r="Q144" s="150">
        <v>9.0</v>
      </c>
      <c r="R144" s="150">
        <v>10.0</v>
      </c>
      <c r="S144" s="150">
        <v>11.0</v>
      </c>
      <c r="T144" s="150">
        <v>11.0</v>
      </c>
      <c r="U144" s="150">
        <v>11.0</v>
      </c>
      <c r="V144" s="150">
        <v>11.0</v>
      </c>
      <c r="W144" s="150">
        <v>11.0</v>
      </c>
      <c r="X144" s="150">
        <v>11.0</v>
      </c>
      <c r="Y144" s="150">
        <v>127.0</v>
      </c>
      <c r="Z144" s="144"/>
    </row>
    <row r="145" hidden="1">
      <c r="A145" s="144" t="s">
        <v>73</v>
      </c>
      <c r="B145" s="144" t="s">
        <v>77</v>
      </c>
      <c r="C145" s="144" t="s">
        <v>72</v>
      </c>
      <c r="D145" s="144" t="s">
        <v>61</v>
      </c>
      <c r="E145" s="144" t="s">
        <v>69</v>
      </c>
      <c r="F145" s="150">
        <f t="shared" si="2"/>
        <v>6</v>
      </c>
      <c r="G145" s="150">
        <f t="shared" si="3"/>
        <v>6</v>
      </c>
      <c r="H145" s="150">
        <f t="shared" si="4"/>
        <v>6</v>
      </c>
      <c r="I145" s="150">
        <f t="shared" si="5"/>
        <v>6</v>
      </c>
      <c r="J145" s="150"/>
      <c r="K145" s="149" t="str">
        <f t="shared" si="22"/>
        <v>#REF!</v>
      </c>
      <c r="L145" s="144"/>
      <c r="M145" s="150">
        <v>2.0</v>
      </c>
      <c r="N145" s="150">
        <v>2.0</v>
      </c>
      <c r="O145" s="150">
        <v>2.0</v>
      </c>
      <c r="P145" s="150">
        <v>2.0</v>
      </c>
      <c r="Q145" s="150">
        <v>2.0</v>
      </c>
      <c r="R145" s="150">
        <v>2.0</v>
      </c>
      <c r="S145" s="150">
        <v>2.0</v>
      </c>
      <c r="T145" s="150">
        <v>2.0</v>
      </c>
      <c r="U145" s="150">
        <v>2.0</v>
      </c>
      <c r="V145" s="150">
        <v>2.0</v>
      </c>
      <c r="W145" s="150">
        <v>2.0</v>
      </c>
      <c r="X145" s="150">
        <v>2.0</v>
      </c>
      <c r="Y145" s="150">
        <v>24.0</v>
      </c>
      <c r="Z145" s="144"/>
    </row>
    <row r="146">
      <c r="A146" s="143" t="s">
        <v>73</v>
      </c>
      <c r="B146" s="143" t="s">
        <v>78</v>
      </c>
      <c r="C146" s="143" t="s">
        <v>59</v>
      </c>
      <c r="D146" s="144"/>
      <c r="E146" s="143" t="s">
        <v>60</v>
      </c>
      <c r="F146" s="145">
        <f t="shared" si="2"/>
        <v>232</v>
      </c>
      <c r="G146" s="145">
        <f t="shared" si="3"/>
        <v>226</v>
      </c>
      <c r="H146" s="145">
        <f t="shared" si="4"/>
        <v>252</v>
      </c>
      <c r="I146" s="145">
        <f t="shared" si="5"/>
        <v>248</v>
      </c>
      <c r="J146" s="145"/>
      <c r="K146" s="146">
        <f>(Y146-L146)/L146</f>
        <v>-0.2329863891</v>
      </c>
      <c r="L146" s="145">
        <v>1249.0</v>
      </c>
      <c r="M146" s="145">
        <f t="shared" ref="M146:Y146" si="25">SUM(M147:M154)</f>
        <v>81</v>
      </c>
      <c r="N146" s="145">
        <f t="shared" si="25"/>
        <v>80</v>
      </c>
      <c r="O146" s="145">
        <f t="shared" si="25"/>
        <v>71</v>
      </c>
      <c r="P146" s="145">
        <f t="shared" si="25"/>
        <v>71</v>
      </c>
      <c r="Q146" s="145">
        <f t="shared" si="25"/>
        <v>77</v>
      </c>
      <c r="R146" s="145">
        <f t="shared" si="25"/>
        <v>78</v>
      </c>
      <c r="S146" s="145">
        <f t="shared" si="25"/>
        <v>88</v>
      </c>
      <c r="T146" s="145">
        <f t="shared" si="25"/>
        <v>83</v>
      </c>
      <c r="U146" s="145">
        <f t="shared" si="25"/>
        <v>81</v>
      </c>
      <c r="V146" s="145">
        <f t="shared" si="25"/>
        <v>87</v>
      </c>
      <c r="W146" s="145">
        <f t="shared" si="25"/>
        <v>79</v>
      </c>
      <c r="X146" s="145">
        <f t="shared" si="25"/>
        <v>82</v>
      </c>
      <c r="Y146" s="145">
        <f t="shared" si="25"/>
        <v>958</v>
      </c>
      <c r="Z146" s="144"/>
    </row>
    <row r="147">
      <c r="A147" s="144" t="s">
        <v>73</v>
      </c>
      <c r="B147" s="144" t="s">
        <v>78</v>
      </c>
      <c r="C147" s="144" t="s">
        <v>59</v>
      </c>
      <c r="D147" s="144" t="s">
        <v>61</v>
      </c>
      <c r="E147" s="144" t="s">
        <v>62</v>
      </c>
      <c r="F147" s="150">
        <f t="shared" si="2"/>
        <v>44</v>
      </c>
      <c r="G147" s="150">
        <f t="shared" si="3"/>
        <v>43</v>
      </c>
      <c r="H147" s="150">
        <f t="shared" si="4"/>
        <v>48</v>
      </c>
      <c r="I147" s="150">
        <f t="shared" si="5"/>
        <v>48</v>
      </c>
      <c r="J147" s="150"/>
      <c r="K147" s="146"/>
      <c r="L147" s="144"/>
      <c r="M147" s="150">
        <v>15.0</v>
      </c>
      <c r="N147" s="150">
        <v>15.0</v>
      </c>
      <c r="O147" s="150">
        <v>14.0</v>
      </c>
      <c r="P147" s="150">
        <v>14.0</v>
      </c>
      <c r="Q147" s="150">
        <v>14.0</v>
      </c>
      <c r="R147" s="150">
        <v>15.0</v>
      </c>
      <c r="S147" s="150">
        <v>17.0</v>
      </c>
      <c r="T147" s="150">
        <v>16.0</v>
      </c>
      <c r="U147" s="150">
        <v>15.0</v>
      </c>
      <c r="V147" s="150">
        <v>17.0</v>
      </c>
      <c r="W147" s="150">
        <v>15.0</v>
      </c>
      <c r="X147" s="150">
        <v>16.0</v>
      </c>
      <c r="Y147" s="150">
        <v>183.0</v>
      </c>
      <c r="Z147" s="144"/>
    </row>
    <row r="148">
      <c r="A148" s="144" t="s">
        <v>73</v>
      </c>
      <c r="B148" s="144" t="s">
        <v>78</v>
      </c>
      <c r="C148" s="144" t="s">
        <v>59</v>
      </c>
      <c r="D148" s="144" t="s">
        <v>61</v>
      </c>
      <c r="E148" s="144" t="s">
        <v>63</v>
      </c>
      <c r="F148" s="150">
        <f t="shared" si="2"/>
        <v>42</v>
      </c>
      <c r="G148" s="150">
        <f t="shared" si="3"/>
        <v>41</v>
      </c>
      <c r="H148" s="150">
        <f t="shared" si="4"/>
        <v>46</v>
      </c>
      <c r="I148" s="150">
        <f t="shared" si="5"/>
        <v>45</v>
      </c>
      <c r="J148" s="150"/>
      <c r="K148" s="146"/>
      <c r="L148" s="144"/>
      <c r="M148" s="150">
        <v>15.0</v>
      </c>
      <c r="N148" s="150">
        <v>14.0</v>
      </c>
      <c r="O148" s="150">
        <v>13.0</v>
      </c>
      <c r="P148" s="150">
        <v>13.0</v>
      </c>
      <c r="Q148" s="150">
        <v>14.0</v>
      </c>
      <c r="R148" s="150">
        <v>14.0</v>
      </c>
      <c r="S148" s="150">
        <v>16.0</v>
      </c>
      <c r="T148" s="150">
        <v>15.0</v>
      </c>
      <c r="U148" s="150">
        <v>15.0</v>
      </c>
      <c r="V148" s="150">
        <v>16.0</v>
      </c>
      <c r="W148" s="150">
        <v>14.0</v>
      </c>
      <c r="X148" s="150">
        <v>15.0</v>
      </c>
      <c r="Y148" s="150">
        <v>174.0</v>
      </c>
      <c r="Z148" s="144"/>
    </row>
    <row r="149">
      <c r="A149" s="144" t="s">
        <v>73</v>
      </c>
      <c r="B149" s="144" t="s">
        <v>78</v>
      </c>
      <c r="C149" s="144" t="s">
        <v>59</v>
      </c>
      <c r="D149" s="144" t="s">
        <v>61</v>
      </c>
      <c r="E149" s="144" t="s">
        <v>64</v>
      </c>
      <c r="F149" s="150">
        <f t="shared" si="2"/>
        <v>11</v>
      </c>
      <c r="G149" s="150">
        <f t="shared" si="3"/>
        <v>11</v>
      </c>
      <c r="H149" s="150">
        <f t="shared" si="4"/>
        <v>12</v>
      </c>
      <c r="I149" s="150">
        <f t="shared" si="5"/>
        <v>12</v>
      </c>
      <c r="J149" s="150"/>
      <c r="K149" s="146"/>
      <c r="L149" s="144"/>
      <c r="M149" s="150">
        <v>4.0</v>
      </c>
      <c r="N149" s="150">
        <v>4.0</v>
      </c>
      <c r="O149" s="150">
        <v>3.0</v>
      </c>
      <c r="P149" s="150">
        <v>3.0</v>
      </c>
      <c r="Q149" s="150">
        <v>4.0</v>
      </c>
      <c r="R149" s="150">
        <v>4.0</v>
      </c>
      <c r="S149" s="150">
        <v>4.0</v>
      </c>
      <c r="T149" s="150">
        <v>4.0</v>
      </c>
      <c r="U149" s="150">
        <v>4.0</v>
      </c>
      <c r="V149" s="150">
        <v>4.0</v>
      </c>
      <c r="W149" s="150">
        <v>4.0</v>
      </c>
      <c r="X149" s="150">
        <v>4.0</v>
      </c>
      <c r="Y149" s="150">
        <v>46.0</v>
      </c>
      <c r="Z149" s="144"/>
    </row>
    <row r="150">
      <c r="A150" s="144" t="s">
        <v>73</v>
      </c>
      <c r="B150" s="144" t="s">
        <v>78</v>
      </c>
      <c r="C150" s="144" t="s">
        <v>59</v>
      </c>
      <c r="D150" s="144" t="s">
        <v>61</v>
      </c>
      <c r="E150" s="144" t="s">
        <v>65</v>
      </c>
      <c r="F150" s="150">
        <f t="shared" si="2"/>
        <v>29</v>
      </c>
      <c r="G150" s="150">
        <f t="shared" si="3"/>
        <v>27</v>
      </c>
      <c r="H150" s="150">
        <f t="shared" si="4"/>
        <v>31</v>
      </c>
      <c r="I150" s="150">
        <f t="shared" si="5"/>
        <v>31</v>
      </c>
      <c r="J150" s="150"/>
      <c r="K150" s="146"/>
      <c r="L150" s="144"/>
      <c r="M150" s="150">
        <v>10.0</v>
      </c>
      <c r="N150" s="150">
        <v>10.0</v>
      </c>
      <c r="O150" s="150">
        <v>9.0</v>
      </c>
      <c r="P150" s="150">
        <v>9.0</v>
      </c>
      <c r="Q150" s="150">
        <v>9.0</v>
      </c>
      <c r="R150" s="150">
        <v>9.0</v>
      </c>
      <c r="S150" s="150">
        <v>11.0</v>
      </c>
      <c r="T150" s="150">
        <v>10.0</v>
      </c>
      <c r="U150" s="150">
        <v>10.0</v>
      </c>
      <c r="V150" s="150">
        <v>11.0</v>
      </c>
      <c r="W150" s="150">
        <v>10.0</v>
      </c>
      <c r="X150" s="150">
        <v>10.0</v>
      </c>
      <c r="Y150" s="150">
        <v>118.0</v>
      </c>
      <c r="Z150" s="144"/>
    </row>
    <row r="151">
      <c r="A151" s="144" t="s">
        <v>73</v>
      </c>
      <c r="B151" s="144" t="s">
        <v>78</v>
      </c>
      <c r="C151" s="144" t="s">
        <v>59</v>
      </c>
      <c r="D151" s="144" t="s">
        <v>61</v>
      </c>
      <c r="E151" s="144" t="s">
        <v>66</v>
      </c>
      <c r="F151" s="150">
        <f t="shared" si="2"/>
        <v>35</v>
      </c>
      <c r="G151" s="150">
        <f t="shared" si="3"/>
        <v>35</v>
      </c>
      <c r="H151" s="150">
        <f t="shared" si="4"/>
        <v>38</v>
      </c>
      <c r="I151" s="150">
        <f t="shared" si="5"/>
        <v>37</v>
      </c>
      <c r="J151" s="150"/>
      <c r="K151" s="146"/>
      <c r="L151" s="144"/>
      <c r="M151" s="150">
        <v>12.0</v>
      </c>
      <c r="N151" s="150">
        <v>12.0</v>
      </c>
      <c r="O151" s="150">
        <v>11.0</v>
      </c>
      <c r="P151" s="150">
        <v>11.0</v>
      </c>
      <c r="Q151" s="150">
        <v>12.0</v>
      </c>
      <c r="R151" s="150">
        <v>12.0</v>
      </c>
      <c r="S151" s="150">
        <v>13.0</v>
      </c>
      <c r="T151" s="150">
        <v>13.0</v>
      </c>
      <c r="U151" s="150">
        <v>12.0</v>
      </c>
      <c r="V151" s="150">
        <v>13.0</v>
      </c>
      <c r="W151" s="150">
        <v>12.0</v>
      </c>
      <c r="X151" s="150">
        <v>12.0</v>
      </c>
      <c r="Y151" s="150">
        <v>145.0</v>
      </c>
      <c r="Z151" s="144"/>
    </row>
    <row r="152">
      <c r="A152" s="144" t="s">
        <v>73</v>
      </c>
      <c r="B152" s="144" t="s">
        <v>78</v>
      </c>
      <c r="C152" s="144" t="s">
        <v>59</v>
      </c>
      <c r="D152" s="144" t="s">
        <v>61</v>
      </c>
      <c r="E152" s="144" t="s">
        <v>67</v>
      </c>
      <c r="F152" s="150">
        <f t="shared" si="2"/>
        <v>31</v>
      </c>
      <c r="G152" s="150">
        <f t="shared" si="3"/>
        <v>29</v>
      </c>
      <c r="H152" s="150">
        <f t="shared" si="4"/>
        <v>33</v>
      </c>
      <c r="I152" s="150">
        <f t="shared" si="5"/>
        <v>32</v>
      </c>
      <c r="J152" s="150"/>
      <c r="K152" s="146"/>
      <c r="L152" s="144"/>
      <c r="M152" s="150">
        <v>11.0</v>
      </c>
      <c r="N152" s="150">
        <v>11.0</v>
      </c>
      <c r="O152" s="150">
        <v>9.0</v>
      </c>
      <c r="P152" s="150">
        <v>9.0</v>
      </c>
      <c r="Q152" s="150">
        <v>10.0</v>
      </c>
      <c r="R152" s="150">
        <v>10.0</v>
      </c>
      <c r="S152" s="150">
        <v>11.0</v>
      </c>
      <c r="T152" s="150">
        <v>11.0</v>
      </c>
      <c r="U152" s="150">
        <v>11.0</v>
      </c>
      <c r="V152" s="150">
        <v>11.0</v>
      </c>
      <c r="W152" s="150">
        <v>10.0</v>
      </c>
      <c r="X152" s="150">
        <v>11.0</v>
      </c>
      <c r="Y152" s="150">
        <v>125.0</v>
      </c>
      <c r="Z152" s="144"/>
    </row>
    <row r="153">
      <c r="A153" s="144" t="s">
        <v>73</v>
      </c>
      <c r="B153" s="144" t="s">
        <v>78</v>
      </c>
      <c r="C153" s="144" t="s">
        <v>59</v>
      </c>
      <c r="D153" s="144" t="s">
        <v>61</v>
      </c>
      <c r="E153" s="144" t="s">
        <v>68</v>
      </c>
      <c r="F153" s="150">
        <f t="shared" si="2"/>
        <v>17</v>
      </c>
      <c r="G153" s="150">
        <f t="shared" si="3"/>
        <v>17</v>
      </c>
      <c r="H153" s="150">
        <f t="shared" si="4"/>
        <v>19</v>
      </c>
      <c r="I153" s="150">
        <f t="shared" si="5"/>
        <v>18</v>
      </c>
      <c r="J153" s="150"/>
      <c r="K153" s="146"/>
      <c r="L153" s="144"/>
      <c r="M153" s="150">
        <v>6.0</v>
      </c>
      <c r="N153" s="150">
        <v>6.0</v>
      </c>
      <c r="O153" s="150">
        <v>5.0</v>
      </c>
      <c r="P153" s="150">
        <v>5.0</v>
      </c>
      <c r="Q153" s="150">
        <v>6.0</v>
      </c>
      <c r="R153" s="150">
        <v>6.0</v>
      </c>
      <c r="S153" s="150">
        <v>7.0</v>
      </c>
      <c r="T153" s="150">
        <v>6.0</v>
      </c>
      <c r="U153" s="150">
        <v>6.0</v>
      </c>
      <c r="V153" s="150">
        <v>6.0</v>
      </c>
      <c r="W153" s="150">
        <v>6.0</v>
      </c>
      <c r="X153" s="150">
        <v>6.0</v>
      </c>
      <c r="Y153" s="150">
        <v>71.0</v>
      </c>
      <c r="Z153" s="144"/>
    </row>
    <row r="154">
      <c r="A154" s="144" t="s">
        <v>73</v>
      </c>
      <c r="B154" s="144" t="s">
        <v>78</v>
      </c>
      <c r="C154" s="144" t="s">
        <v>59</v>
      </c>
      <c r="D154" s="144" t="s">
        <v>61</v>
      </c>
      <c r="E154" s="144" t="s">
        <v>69</v>
      </c>
      <c r="F154" s="150">
        <f t="shared" si="2"/>
        <v>23</v>
      </c>
      <c r="G154" s="150">
        <f t="shared" si="3"/>
        <v>23</v>
      </c>
      <c r="H154" s="150">
        <f t="shared" si="4"/>
        <v>25</v>
      </c>
      <c r="I154" s="150">
        <f t="shared" si="5"/>
        <v>25</v>
      </c>
      <c r="J154" s="150"/>
      <c r="K154" s="146"/>
      <c r="L154" s="144"/>
      <c r="M154" s="150">
        <v>8.0</v>
      </c>
      <c r="N154" s="150">
        <v>8.0</v>
      </c>
      <c r="O154" s="150">
        <v>7.0</v>
      </c>
      <c r="P154" s="150">
        <v>7.0</v>
      </c>
      <c r="Q154" s="150">
        <v>8.0</v>
      </c>
      <c r="R154" s="150">
        <v>8.0</v>
      </c>
      <c r="S154" s="150">
        <v>9.0</v>
      </c>
      <c r="T154" s="150">
        <v>8.0</v>
      </c>
      <c r="U154" s="150">
        <v>8.0</v>
      </c>
      <c r="V154" s="150">
        <v>9.0</v>
      </c>
      <c r="W154" s="150">
        <v>8.0</v>
      </c>
      <c r="X154" s="150">
        <v>8.0</v>
      </c>
      <c r="Y154" s="150">
        <v>96.0</v>
      </c>
      <c r="Z154" s="144"/>
    </row>
    <row r="155" hidden="1">
      <c r="A155" s="143" t="s">
        <v>73</v>
      </c>
      <c r="B155" s="143" t="s">
        <v>78</v>
      </c>
      <c r="C155" s="143" t="s">
        <v>70</v>
      </c>
      <c r="D155" s="144"/>
      <c r="E155" s="143" t="s">
        <v>60</v>
      </c>
      <c r="F155" s="145">
        <f t="shared" si="2"/>
        <v>23</v>
      </c>
      <c r="G155" s="145">
        <f t="shared" si="3"/>
        <v>28</v>
      </c>
      <c r="H155" s="145">
        <f t="shared" si="4"/>
        <v>24</v>
      </c>
      <c r="I155" s="145">
        <f t="shared" si="5"/>
        <v>9</v>
      </c>
      <c r="J155" s="145"/>
      <c r="K155" s="151" t="str">
        <f t="shared" ref="K155:K181" si="27">(#REF!-L155)/L155</f>
        <v>#REF!</v>
      </c>
      <c r="L155" s="145">
        <v>635.0</v>
      </c>
      <c r="M155" s="145">
        <f t="shared" ref="M155:Y155" si="26">SUM(M156:M163)</f>
        <v>7</v>
      </c>
      <c r="N155" s="145">
        <f t="shared" si="26"/>
        <v>8</v>
      </c>
      <c r="O155" s="145">
        <f t="shared" si="26"/>
        <v>8</v>
      </c>
      <c r="P155" s="145">
        <f t="shared" si="26"/>
        <v>9</v>
      </c>
      <c r="Q155" s="145">
        <f t="shared" si="26"/>
        <v>9</v>
      </c>
      <c r="R155" s="145">
        <f t="shared" si="26"/>
        <v>10</v>
      </c>
      <c r="S155" s="145">
        <f t="shared" si="26"/>
        <v>10</v>
      </c>
      <c r="T155" s="145">
        <f t="shared" si="26"/>
        <v>11</v>
      </c>
      <c r="U155" s="145">
        <f t="shared" si="26"/>
        <v>3</v>
      </c>
      <c r="V155" s="145">
        <f t="shared" si="26"/>
        <v>6</v>
      </c>
      <c r="W155" s="145">
        <f t="shared" si="26"/>
        <v>2</v>
      </c>
      <c r="X155" s="145">
        <f t="shared" si="26"/>
        <v>1</v>
      </c>
      <c r="Y155" s="145">
        <f t="shared" si="26"/>
        <v>84</v>
      </c>
      <c r="Z155" s="144"/>
    </row>
    <row r="156" hidden="1">
      <c r="A156" s="144" t="s">
        <v>73</v>
      </c>
      <c r="B156" s="144" t="s">
        <v>78</v>
      </c>
      <c r="C156" s="144" t="s">
        <v>70</v>
      </c>
      <c r="D156" s="144" t="s">
        <v>61</v>
      </c>
      <c r="E156" s="144" t="s">
        <v>62</v>
      </c>
      <c r="F156" s="150">
        <f t="shared" si="2"/>
        <v>3</v>
      </c>
      <c r="G156" s="150">
        <f t="shared" si="3"/>
        <v>4</v>
      </c>
      <c r="H156" s="150">
        <f t="shared" si="4"/>
        <v>2</v>
      </c>
      <c r="I156" s="150">
        <f t="shared" si="5"/>
        <v>1</v>
      </c>
      <c r="J156" s="150"/>
      <c r="K156" s="149" t="str">
        <f t="shared" si="27"/>
        <v>#REF!</v>
      </c>
      <c r="L156" s="144"/>
      <c r="M156" s="150">
        <v>1.0</v>
      </c>
      <c r="N156" s="150">
        <v>1.0</v>
      </c>
      <c r="O156" s="150">
        <v>1.0</v>
      </c>
      <c r="P156" s="150">
        <v>1.0</v>
      </c>
      <c r="Q156" s="150">
        <v>1.0</v>
      </c>
      <c r="R156" s="150">
        <v>2.0</v>
      </c>
      <c r="S156" s="150">
        <v>1.0</v>
      </c>
      <c r="T156" s="150">
        <v>1.0</v>
      </c>
      <c r="U156" s="150">
        <v>0.0</v>
      </c>
      <c r="V156" s="150">
        <v>1.0</v>
      </c>
      <c r="W156" s="150">
        <v>0.0</v>
      </c>
      <c r="X156" s="150">
        <v>0.0</v>
      </c>
      <c r="Y156" s="150">
        <v>10.0</v>
      </c>
      <c r="Z156" s="144"/>
    </row>
    <row r="157" hidden="1">
      <c r="A157" s="144" t="s">
        <v>73</v>
      </c>
      <c r="B157" s="144" t="s">
        <v>78</v>
      </c>
      <c r="C157" s="144" t="s">
        <v>70</v>
      </c>
      <c r="D157" s="144" t="s">
        <v>61</v>
      </c>
      <c r="E157" s="144" t="s">
        <v>63</v>
      </c>
      <c r="F157" s="150">
        <f t="shared" si="2"/>
        <v>5</v>
      </c>
      <c r="G157" s="150">
        <f t="shared" si="3"/>
        <v>7</v>
      </c>
      <c r="H157" s="150">
        <f t="shared" si="4"/>
        <v>10</v>
      </c>
      <c r="I157" s="150">
        <f t="shared" si="5"/>
        <v>6</v>
      </c>
      <c r="J157" s="150"/>
      <c r="K157" s="149" t="str">
        <f t="shared" si="27"/>
        <v>#REF!</v>
      </c>
      <c r="L157" s="144"/>
      <c r="M157" s="150">
        <v>2.0</v>
      </c>
      <c r="N157" s="150">
        <v>1.0</v>
      </c>
      <c r="O157" s="150">
        <v>2.0</v>
      </c>
      <c r="P157" s="150">
        <v>2.0</v>
      </c>
      <c r="Q157" s="150">
        <v>2.0</v>
      </c>
      <c r="R157" s="150">
        <v>3.0</v>
      </c>
      <c r="S157" s="150">
        <v>3.0</v>
      </c>
      <c r="T157" s="150">
        <v>4.0</v>
      </c>
      <c r="U157" s="150">
        <v>3.0</v>
      </c>
      <c r="V157" s="150">
        <v>3.0</v>
      </c>
      <c r="W157" s="150">
        <v>2.0</v>
      </c>
      <c r="X157" s="150">
        <v>1.0</v>
      </c>
      <c r="Y157" s="150">
        <v>28.0</v>
      </c>
      <c r="Z157" s="144"/>
    </row>
    <row r="158" hidden="1">
      <c r="A158" s="144" t="s">
        <v>73</v>
      </c>
      <c r="B158" s="144" t="s">
        <v>78</v>
      </c>
      <c r="C158" s="144" t="s">
        <v>70</v>
      </c>
      <c r="D158" s="144" t="s">
        <v>61</v>
      </c>
      <c r="E158" s="144" t="s">
        <v>64</v>
      </c>
      <c r="F158" s="150">
        <f t="shared" si="2"/>
        <v>3</v>
      </c>
      <c r="G158" s="150">
        <f t="shared" si="3"/>
        <v>2</v>
      </c>
      <c r="H158" s="150">
        <f t="shared" si="4"/>
        <v>2</v>
      </c>
      <c r="I158" s="150">
        <f t="shared" si="5"/>
        <v>0</v>
      </c>
      <c r="J158" s="150"/>
      <c r="K158" s="149" t="str">
        <f t="shared" si="27"/>
        <v>#REF!</v>
      </c>
      <c r="L158" s="144"/>
      <c r="M158" s="150">
        <v>1.0</v>
      </c>
      <c r="N158" s="150">
        <v>1.0</v>
      </c>
      <c r="O158" s="150">
        <v>1.0</v>
      </c>
      <c r="P158" s="150">
        <v>1.0</v>
      </c>
      <c r="Q158" s="150">
        <v>1.0</v>
      </c>
      <c r="R158" s="150">
        <v>0.0</v>
      </c>
      <c r="S158" s="150">
        <v>1.0</v>
      </c>
      <c r="T158" s="150">
        <v>1.0</v>
      </c>
      <c r="U158" s="150">
        <v>0.0</v>
      </c>
      <c r="V158" s="150">
        <v>0.0</v>
      </c>
      <c r="W158" s="150">
        <v>0.0</v>
      </c>
      <c r="X158" s="150">
        <v>0.0</v>
      </c>
      <c r="Y158" s="150">
        <v>7.0</v>
      </c>
      <c r="Z158" s="144"/>
    </row>
    <row r="159" hidden="1">
      <c r="A159" s="144" t="s">
        <v>73</v>
      </c>
      <c r="B159" s="144" t="s">
        <v>78</v>
      </c>
      <c r="C159" s="144" t="s">
        <v>70</v>
      </c>
      <c r="D159" s="144" t="s">
        <v>61</v>
      </c>
      <c r="E159" s="144" t="s">
        <v>65</v>
      </c>
      <c r="F159" s="150">
        <f t="shared" si="2"/>
        <v>2</v>
      </c>
      <c r="G159" s="150">
        <f t="shared" si="3"/>
        <v>3</v>
      </c>
      <c r="H159" s="150">
        <f t="shared" si="4"/>
        <v>2</v>
      </c>
      <c r="I159" s="150">
        <f t="shared" si="5"/>
        <v>0</v>
      </c>
      <c r="J159" s="150"/>
      <c r="K159" s="149" t="str">
        <f t="shared" si="27"/>
        <v>#REF!</v>
      </c>
      <c r="L159" s="144"/>
      <c r="M159" s="150">
        <v>0.0</v>
      </c>
      <c r="N159" s="150">
        <v>1.0</v>
      </c>
      <c r="O159" s="150">
        <v>1.0</v>
      </c>
      <c r="P159" s="150">
        <v>1.0</v>
      </c>
      <c r="Q159" s="150">
        <v>1.0</v>
      </c>
      <c r="R159" s="150">
        <v>1.0</v>
      </c>
      <c r="S159" s="150">
        <v>1.0</v>
      </c>
      <c r="T159" s="150">
        <v>1.0</v>
      </c>
      <c r="U159" s="150">
        <v>0.0</v>
      </c>
      <c r="V159" s="150">
        <v>0.0</v>
      </c>
      <c r="W159" s="150">
        <v>0.0</v>
      </c>
      <c r="X159" s="150">
        <v>0.0</v>
      </c>
      <c r="Y159" s="150">
        <v>7.0</v>
      </c>
      <c r="Z159" s="144"/>
    </row>
    <row r="160" hidden="1">
      <c r="A160" s="144" t="s">
        <v>73</v>
      </c>
      <c r="B160" s="144" t="s">
        <v>78</v>
      </c>
      <c r="C160" s="144" t="s">
        <v>70</v>
      </c>
      <c r="D160" s="144" t="s">
        <v>61</v>
      </c>
      <c r="E160" s="144" t="s">
        <v>66</v>
      </c>
      <c r="F160" s="150">
        <f t="shared" si="2"/>
        <v>1</v>
      </c>
      <c r="G160" s="150">
        <f t="shared" si="3"/>
        <v>3</v>
      </c>
      <c r="H160" s="150">
        <f t="shared" si="4"/>
        <v>2</v>
      </c>
      <c r="I160" s="150">
        <f t="shared" si="5"/>
        <v>0</v>
      </c>
      <c r="J160" s="150"/>
      <c r="K160" s="149" t="str">
        <f t="shared" si="27"/>
        <v>#REF!</v>
      </c>
      <c r="L160" s="144"/>
      <c r="M160" s="150">
        <v>0.0</v>
      </c>
      <c r="N160" s="150">
        <v>1.0</v>
      </c>
      <c r="O160" s="150">
        <v>0.0</v>
      </c>
      <c r="P160" s="150">
        <v>1.0</v>
      </c>
      <c r="Q160" s="150">
        <v>1.0</v>
      </c>
      <c r="R160" s="150">
        <v>1.0</v>
      </c>
      <c r="S160" s="150">
        <v>1.0</v>
      </c>
      <c r="T160" s="150">
        <v>1.0</v>
      </c>
      <c r="U160" s="150">
        <v>0.0</v>
      </c>
      <c r="V160" s="150">
        <v>0.0</v>
      </c>
      <c r="W160" s="150">
        <v>0.0</v>
      </c>
      <c r="X160" s="150">
        <v>0.0</v>
      </c>
      <c r="Y160" s="150">
        <v>6.0</v>
      </c>
      <c r="Z160" s="144"/>
    </row>
    <row r="161" hidden="1">
      <c r="A161" s="144" t="s">
        <v>73</v>
      </c>
      <c r="B161" s="144" t="s">
        <v>78</v>
      </c>
      <c r="C161" s="144" t="s">
        <v>70</v>
      </c>
      <c r="D161" s="144" t="s">
        <v>61</v>
      </c>
      <c r="E161" s="144" t="s">
        <v>67</v>
      </c>
      <c r="F161" s="150">
        <f t="shared" si="2"/>
        <v>3</v>
      </c>
      <c r="G161" s="150">
        <f t="shared" si="3"/>
        <v>3</v>
      </c>
      <c r="H161" s="150">
        <f t="shared" si="4"/>
        <v>2</v>
      </c>
      <c r="I161" s="150">
        <f t="shared" si="5"/>
        <v>0</v>
      </c>
      <c r="J161" s="150"/>
      <c r="K161" s="149" t="str">
        <f t="shared" si="27"/>
        <v>#REF!</v>
      </c>
      <c r="L161" s="144"/>
      <c r="M161" s="150">
        <v>1.0</v>
      </c>
      <c r="N161" s="150">
        <v>1.0</v>
      </c>
      <c r="O161" s="150">
        <v>1.0</v>
      </c>
      <c r="P161" s="150">
        <v>1.0</v>
      </c>
      <c r="Q161" s="150">
        <v>1.0</v>
      </c>
      <c r="R161" s="150">
        <v>1.0</v>
      </c>
      <c r="S161" s="150">
        <v>1.0</v>
      </c>
      <c r="T161" s="150">
        <v>1.0</v>
      </c>
      <c r="U161" s="150">
        <v>0.0</v>
      </c>
      <c r="V161" s="150">
        <v>0.0</v>
      </c>
      <c r="W161" s="150">
        <v>0.0</v>
      </c>
      <c r="X161" s="150">
        <v>0.0</v>
      </c>
      <c r="Y161" s="150">
        <v>8.0</v>
      </c>
      <c r="Z161" s="144"/>
    </row>
    <row r="162" hidden="1">
      <c r="A162" s="144" t="s">
        <v>73</v>
      </c>
      <c r="B162" s="144" t="s">
        <v>78</v>
      </c>
      <c r="C162" s="144" t="s">
        <v>70</v>
      </c>
      <c r="D162" s="144" t="s">
        <v>61</v>
      </c>
      <c r="E162" s="144" t="s">
        <v>68</v>
      </c>
      <c r="F162" s="150">
        <f t="shared" si="2"/>
        <v>3</v>
      </c>
      <c r="G162" s="150">
        <f t="shared" si="3"/>
        <v>3</v>
      </c>
      <c r="H162" s="150">
        <f t="shared" si="4"/>
        <v>2</v>
      </c>
      <c r="I162" s="150">
        <f t="shared" si="5"/>
        <v>1</v>
      </c>
      <c r="J162" s="150"/>
      <c r="K162" s="149" t="str">
        <f t="shared" si="27"/>
        <v>#REF!</v>
      </c>
      <c r="L162" s="144"/>
      <c r="M162" s="150">
        <v>1.0</v>
      </c>
      <c r="N162" s="150">
        <v>1.0</v>
      </c>
      <c r="O162" s="150">
        <v>1.0</v>
      </c>
      <c r="P162" s="150">
        <v>1.0</v>
      </c>
      <c r="Q162" s="150">
        <v>1.0</v>
      </c>
      <c r="R162" s="150">
        <v>1.0</v>
      </c>
      <c r="S162" s="150">
        <v>1.0</v>
      </c>
      <c r="T162" s="150">
        <v>1.0</v>
      </c>
      <c r="U162" s="150">
        <v>0.0</v>
      </c>
      <c r="V162" s="150">
        <v>1.0</v>
      </c>
      <c r="W162" s="150">
        <v>0.0</v>
      </c>
      <c r="X162" s="150">
        <v>0.0</v>
      </c>
      <c r="Y162" s="150">
        <v>9.0</v>
      </c>
      <c r="Z162" s="144"/>
    </row>
    <row r="163" hidden="1">
      <c r="A163" s="144" t="s">
        <v>73</v>
      </c>
      <c r="B163" s="144" t="s">
        <v>78</v>
      </c>
      <c r="C163" s="144" t="s">
        <v>70</v>
      </c>
      <c r="D163" s="144" t="s">
        <v>61</v>
      </c>
      <c r="E163" s="144" t="s">
        <v>69</v>
      </c>
      <c r="F163" s="150">
        <f t="shared" si="2"/>
        <v>3</v>
      </c>
      <c r="G163" s="150">
        <f t="shared" si="3"/>
        <v>3</v>
      </c>
      <c r="H163" s="150">
        <f t="shared" si="4"/>
        <v>2</v>
      </c>
      <c r="I163" s="150">
        <f t="shared" si="5"/>
        <v>1</v>
      </c>
      <c r="J163" s="150"/>
      <c r="K163" s="149" t="str">
        <f t="shared" si="27"/>
        <v>#REF!</v>
      </c>
      <c r="L163" s="144"/>
      <c r="M163" s="150">
        <v>1.0</v>
      </c>
      <c r="N163" s="150">
        <v>1.0</v>
      </c>
      <c r="O163" s="150">
        <v>1.0</v>
      </c>
      <c r="P163" s="150">
        <v>1.0</v>
      </c>
      <c r="Q163" s="150">
        <v>1.0</v>
      </c>
      <c r="R163" s="150">
        <v>1.0</v>
      </c>
      <c r="S163" s="150">
        <v>1.0</v>
      </c>
      <c r="T163" s="150">
        <v>1.0</v>
      </c>
      <c r="U163" s="150">
        <v>0.0</v>
      </c>
      <c r="V163" s="150">
        <v>1.0</v>
      </c>
      <c r="W163" s="150">
        <v>0.0</v>
      </c>
      <c r="X163" s="150">
        <v>0.0</v>
      </c>
      <c r="Y163" s="150">
        <v>9.0</v>
      </c>
      <c r="Z163" s="144"/>
    </row>
    <row r="164" hidden="1">
      <c r="A164" s="143" t="s">
        <v>73</v>
      </c>
      <c r="B164" s="143" t="s">
        <v>78</v>
      </c>
      <c r="C164" s="143" t="s">
        <v>71</v>
      </c>
      <c r="D164" s="144"/>
      <c r="E164" s="143" t="s">
        <v>60</v>
      </c>
      <c r="F164" s="145">
        <f t="shared" si="2"/>
        <v>12</v>
      </c>
      <c r="G164" s="145">
        <f t="shared" si="3"/>
        <v>6</v>
      </c>
      <c r="H164" s="145">
        <f t="shared" si="4"/>
        <v>13</v>
      </c>
      <c r="I164" s="145">
        <f t="shared" si="5"/>
        <v>6</v>
      </c>
      <c r="J164" s="145"/>
      <c r="K164" s="149" t="str">
        <f t="shared" si="27"/>
        <v>#REF!</v>
      </c>
      <c r="L164" s="148"/>
      <c r="M164" s="145">
        <f t="shared" ref="M164:Y164" si="28">SUM(M165:M172)</f>
        <v>3</v>
      </c>
      <c r="N164" s="145">
        <f t="shared" si="28"/>
        <v>8</v>
      </c>
      <c r="O164" s="145">
        <f t="shared" si="28"/>
        <v>1</v>
      </c>
      <c r="P164" s="145">
        <f t="shared" si="28"/>
        <v>2</v>
      </c>
      <c r="Q164" s="145">
        <f t="shared" si="28"/>
        <v>2</v>
      </c>
      <c r="R164" s="145">
        <f t="shared" si="28"/>
        <v>2</v>
      </c>
      <c r="S164" s="145">
        <f t="shared" si="28"/>
        <v>9</v>
      </c>
      <c r="T164" s="145">
        <f t="shared" si="28"/>
        <v>2</v>
      </c>
      <c r="U164" s="145">
        <f t="shared" si="28"/>
        <v>2</v>
      </c>
      <c r="V164" s="145">
        <f t="shared" si="28"/>
        <v>2</v>
      </c>
      <c r="W164" s="145">
        <f t="shared" si="28"/>
        <v>2</v>
      </c>
      <c r="X164" s="145">
        <f t="shared" si="28"/>
        <v>2</v>
      </c>
      <c r="Y164" s="145">
        <f t="shared" si="28"/>
        <v>37</v>
      </c>
      <c r="Z164" s="144"/>
    </row>
    <row r="165" hidden="1">
      <c r="A165" s="144" t="s">
        <v>73</v>
      </c>
      <c r="B165" s="144" t="s">
        <v>78</v>
      </c>
      <c r="C165" s="144" t="s">
        <v>71</v>
      </c>
      <c r="D165" s="144" t="s">
        <v>61</v>
      </c>
      <c r="E165" s="144" t="s">
        <v>62</v>
      </c>
      <c r="F165" s="150">
        <f t="shared" si="2"/>
        <v>2</v>
      </c>
      <c r="G165" s="150">
        <f t="shared" si="3"/>
        <v>0</v>
      </c>
      <c r="H165" s="150">
        <f t="shared" si="4"/>
        <v>1</v>
      </c>
      <c r="I165" s="150">
        <f t="shared" si="5"/>
        <v>0</v>
      </c>
      <c r="J165" s="150"/>
      <c r="K165" s="149" t="str">
        <f t="shared" si="27"/>
        <v>#REF!</v>
      </c>
      <c r="L165" s="144"/>
      <c r="M165" s="150">
        <v>1.0</v>
      </c>
      <c r="N165" s="150">
        <v>1.0</v>
      </c>
      <c r="O165" s="150">
        <v>0.0</v>
      </c>
      <c r="P165" s="150">
        <v>0.0</v>
      </c>
      <c r="Q165" s="150">
        <v>0.0</v>
      </c>
      <c r="R165" s="150">
        <v>0.0</v>
      </c>
      <c r="S165" s="150">
        <v>1.0</v>
      </c>
      <c r="T165" s="150">
        <v>0.0</v>
      </c>
      <c r="U165" s="150">
        <v>0.0</v>
      </c>
      <c r="V165" s="150">
        <v>0.0</v>
      </c>
      <c r="W165" s="150">
        <v>0.0</v>
      </c>
      <c r="X165" s="150">
        <v>0.0</v>
      </c>
      <c r="Y165" s="150">
        <v>3.0</v>
      </c>
      <c r="Z165" s="144"/>
    </row>
    <row r="166" hidden="1">
      <c r="A166" s="144" t="s">
        <v>73</v>
      </c>
      <c r="B166" s="144" t="s">
        <v>78</v>
      </c>
      <c r="C166" s="144" t="s">
        <v>71</v>
      </c>
      <c r="D166" s="144" t="s">
        <v>61</v>
      </c>
      <c r="E166" s="144" t="s">
        <v>63</v>
      </c>
      <c r="F166" s="150">
        <f t="shared" si="2"/>
        <v>2</v>
      </c>
      <c r="G166" s="150">
        <f t="shared" si="3"/>
        <v>0</v>
      </c>
      <c r="H166" s="150">
        <f t="shared" si="4"/>
        <v>1</v>
      </c>
      <c r="I166" s="150">
        <f t="shared" si="5"/>
        <v>0</v>
      </c>
      <c r="J166" s="150"/>
      <c r="K166" s="149" t="str">
        <f t="shared" si="27"/>
        <v>#REF!</v>
      </c>
      <c r="L166" s="144"/>
      <c r="M166" s="150">
        <v>1.0</v>
      </c>
      <c r="N166" s="150">
        <v>1.0</v>
      </c>
      <c r="O166" s="150">
        <v>0.0</v>
      </c>
      <c r="P166" s="150">
        <v>0.0</v>
      </c>
      <c r="Q166" s="150">
        <v>0.0</v>
      </c>
      <c r="R166" s="150">
        <v>0.0</v>
      </c>
      <c r="S166" s="150">
        <v>1.0</v>
      </c>
      <c r="T166" s="150">
        <v>0.0</v>
      </c>
      <c r="U166" s="150">
        <v>0.0</v>
      </c>
      <c r="V166" s="150">
        <v>0.0</v>
      </c>
      <c r="W166" s="150">
        <v>0.0</v>
      </c>
      <c r="X166" s="150">
        <v>0.0</v>
      </c>
      <c r="Y166" s="150">
        <v>3.0</v>
      </c>
      <c r="Z166" s="144"/>
    </row>
    <row r="167" hidden="1">
      <c r="A167" s="144" t="s">
        <v>73</v>
      </c>
      <c r="B167" s="144" t="s">
        <v>78</v>
      </c>
      <c r="C167" s="144" t="s">
        <v>71</v>
      </c>
      <c r="D167" s="144" t="s">
        <v>61</v>
      </c>
      <c r="E167" s="144" t="s">
        <v>64</v>
      </c>
      <c r="F167" s="150">
        <f t="shared" si="2"/>
        <v>1</v>
      </c>
      <c r="G167" s="150">
        <f t="shared" si="3"/>
        <v>0</v>
      </c>
      <c r="H167" s="150">
        <f t="shared" si="4"/>
        <v>1</v>
      </c>
      <c r="I167" s="150">
        <f t="shared" si="5"/>
        <v>0</v>
      </c>
      <c r="J167" s="150"/>
      <c r="K167" s="149" t="str">
        <f t="shared" si="27"/>
        <v>#REF!</v>
      </c>
      <c r="L167" s="144"/>
      <c r="M167" s="150">
        <v>0.0</v>
      </c>
      <c r="N167" s="150">
        <v>1.0</v>
      </c>
      <c r="O167" s="150">
        <v>0.0</v>
      </c>
      <c r="P167" s="150">
        <v>0.0</v>
      </c>
      <c r="Q167" s="150">
        <v>0.0</v>
      </c>
      <c r="R167" s="150">
        <v>0.0</v>
      </c>
      <c r="S167" s="150">
        <v>1.0</v>
      </c>
      <c r="T167" s="150">
        <v>0.0</v>
      </c>
      <c r="U167" s="150">
        <v>0.0</v>
      </c>
      <c r="V167" s="150">
        <v>0.0</v>
      </c>
      <c r="W167" s="150">
        <v>0.0</v>
      </c>
      <c r="X167" s="150">
        <v>0.0</v>
      </c>
      <c r="Y167" s="150">
        <v>2.0</v>
      </c>
      <c r="Z167" s="144"/>
    </row>
    <row r="168" hidden="1">
      <c r="A168" s="144" t="s">
        <v>73</v>
      </c>
      <c r="B168" s="144" t="s">
        <v>78</v>
      </c>
      <c r="C168" s="144" t="s">
        <v>71</v>
      </c>
      <c r="D168" s="144" t="s">
        <v>61</v>
      </c>
      <c r="E168" s="144" t="s">
        <v>65</v>
      </c>
      <c r="F168" s="150">
        <f t="shared" si="2"/>
        <v>1</v>
      </c>
      <c r="G168" s="150">
        <f t="shared" si="3"/>
        <v>0</v>
      </c>
      <c r="H168" s="150">
        <f t="shared" si="4"/>
        <v>1</v>
      </c>
      <c r="I168" s="150">
        <f t="shared" si="5"/>
        <v>0</v>
      </c>
      <c r="J168" s="150"/>
      <c r="K168" s="149" t="str">
        <f t="shared" si="27"/>
        <v>#REF!</v>
      </c>
      <c r="L168" s="144"/>
      <c r="M168" s="150">
        <v>0.0</v>
      </c>
      <c r="N168" s="150">
        <v>1.0</v>
      </c>
      <c r="O168" s="150">
        <v>0.0</v>
      </c>
      <c r="P168" s="150">
        <v>0.0</v>
      </c>
      <c r="Q168" s="150">
        <v>0.0</v>
      </c>
      <c r="R168" s="150">
        <v>0.0</v>
      </c>
      <c r="S168" s="150">
        <v>1.0</v>
      </c>
      <c r="T168" s="150">
        <v>0.0</v>
      </c>
      <c r="U168" s="150">
        <v>0.0</v>
      </c>
      <c r="V168" s="150">
        <v>0.0</v>
      </c>
      <c r="W168" s="150">
        <v>0.0</v>
      </c>
      <c r="X168" s="150">
        <v>0.0</v>
      </c>
      <c r="Y168" s="150">
        <v>2.0</v>
      </c>
      <c r="Z168" s="144"/>
    </row>
    <row r="169" hidden="1">
      <c r="A169" s="144" t="s">
        <v>73</v>
      </c>
      <c r="B169" s="144" t="s">
        <v>78</v>
      </c>
      <c r="C169" s="144" t="s">
        <v>71</v>
      </c>
      <c r="D169" s="144" t="s">
        <v>61</v>
      </c>
      <c r="E169" s="144" t="s">
        <v>66</v>
      </c>
      <c r="F169" s="150">
        <f t="shared" si="2"/>
        <v>1</v>
      </c>
      <c r="G169" s="150">
        <f t="shared" si="3"/>
        <v>0</v>
      </c>
      <c r="H169" s="150">
        <f t="shared" si="4"/>
        <v>1</v>
      </c>
      <c r="I169" s="150">
        <f t="shared" si="5"/>
        <v>0</v>
      </c>
      <c r="J169" s="150"/>
      <c r="K169" s="149" t="str">
        <f t="shared" si="27"/>
        <v>#REF!</v>
      </c>
      <c r="L169" s="144"/>
      <c r="M169" s="150">
        <v>0.0</v>
      </c>
      <c r="N169" s="150">
        <v>1.0</v>
      </c>
      <c r="O169" s="150">
        <v>0.0</v>
      </c>
      <c r="P169" s="150">
        <v>0.0</v>
      </c>
      <c r="Q169" s="150">
        <v>0.0</v>
      </c>
      <c r="R169" s="150">
        <v>0.0</v>
      </c>
      <c r="S169" s="150">
        <v>1.0</v>
      </c>
      <c r="T169" s="150">
        <v>0.0</v>
      </c>
      <c r="U169" s="150">
        <v>0.0</v>
      </c>
      <c r="V169" s="150">
        <v>0.0</v>
      </c>
      <c r="W169" s="150">
        <v>0.0</v>
      </c>
      <c r="X169" s="150">
        <v>0.0</v>
      </c>
      <c r="Y169" s="150">
        <v>2.0</v>
      </c>
      <c r="Z169" s="144"/>
    </row>
    <row r="170" hidden="1">
      <c r="A170" s="144" t="s">
        <v>73</v>
      </c>
      <c r="B170" s="144" t="s">
        <v>78</v>
      </c>
      <c r="C170" s="144" t="s">
        <v>71</v>
      </c>
      <c r="D170" s="144" t="s">
        <v>61</v>
      </c>
      <c r="E170" s="144" t="s">
        <v>67</v>
      </c>
      <c r="F170" s="150">
        <f t="shared" si="2"/>
        <v>3</v>
      </c>
      <c r="G170" s="150">
        <f t="shared" si="3"/>
        <v>6</v>
      </c>
      <c r="H170" s="150">
        <f t="shared" si="4"/>
        <v>6</v>
      </c>
      <c r="I170" s="150">
        <f t="shared" si="5"/>
        <v>6</v>
      </c>
      <c r="J170" s="150"/>
      <c r="K170" s="149" t="str">
        <f t="shared" si="27"/>
        <v>#REF!</v>
      </c>
      <c r="L170" s="144"/>
      <c r="M170" s="150">
        <v>1.0</v>
      </c>
      <c r="N170" s="150">
        <v>1.0</v>
      </c>
      <c r="O170" s="150">
        <v>1.0</v>
      </c>
      <c r="P170" s="150">
        <v>2.0</v>
      </c>
      <c r="Q170" s="150">
        <v>2.0</v>
      </c>
      <c r="R170" s="150">
        <v>2.0</v>
      </c>
      <c r="S170" s="150">
        <v>2.0</v>
      </c>
      <c r="T170" s="150">
        <v>2.0</v>
      </c>
      <c r="U170" s="150">
        <v>2.0</v>
      </c>
      <c r="V170" s="150">
        <v>2.0</v>
      </c>
      <c r="W170" s="150">
        <v>2.0</v>
      </c>
      <c r="X170" s="150">
        <v>2.0</v>
      </c>
      <c r="Y170" s="150">
        <v>21.0</v>
      </c>
      <c r="Z170" s="144"/>
    </row>
    <row r="171" hidden="1">
      <c r="A171" s="144" t="s">
        <v>73</v>
      </c>
      <c r="B171" s="144" t="s">
        <v>78</v>
      </c>
      <c r="C171" s="144" t="s">
        <v>71</v>
      </c>
      <c r="D171" s="144" t="s">
        <v>61</v>
      </c>
      <c r="E171" s="144" t="s">
        <v>68</v>
      </c>
      <c r="F171" s="150">
        <f t="shared" si="2"/>
        <v>1</v>
      </c>
      <c r="G171" s="150">
        <f t="shared" si="3"/>
        <v>0</v>
      </c>
      <c r="H171" s="150">
        <f t="shared" si="4"/>
        <v>1</v>
      </c>
      <c r="I171" s="150">
        <f t="shared" si="5"/>
        <v>0</v>
      </c>
      <c r="J171" s="150"/>
      <c r="K171" s="149" t="str">
        <f t="shared" si="27"/>
        <v>#REF!</v>
      </c>
      <c r="L171" s="144"/>
      <c r="M171" s="150">
        <v>0.0</v>
      </c>
      <c r="N171" s="150">
        <v>1.0</v>
      </c>
      <c r="O171" s="150">
        <v>0.0</v>
      </c>
      <c r="P171" s="150">
        <v>0.0</v>
      </c>
      <c r="Q171" s="150">
        <v>0.0</v>
      </c>
      <c r="R171" s="150">
        <v>0.0</v>
      </c>
      <c r="S171" s="150">
        <v>1.0</v>
      </c>
      <c r="T171" s="150">
        <v>0.0</v>
      </c>
      <c r="U171" s="150">
        <v>0.0</v>
      </c>
      <c r="V171" s="150">
        <v>0.0</v>
      </c>
      <c r="W171" s="150">
        <v>0.0</v>
      </c>
      <c r="X171" s="150">
        <v>0.0</v>
      </c>
      <c r="Y171" s="150">
        <v>2.0</v>
      </c>
      <c r="Z171" s="144"/>
    </row>
    <row r="172" hidden="1">
      <c r="A172" s="144" t="s">
        <v>73</v>
      </c>
      <c r="B172" s="144" t="s">
        <v>78</v>
      </c>
      <c r="C172" s="144" t="s">
        <v>71</v>
      </c>
      <c r="D172" s="144" t="s">
        <v>61</v>
      </c>
      <c r="E172" s="144" t="s">
        <v>69</v>
      </c>
      <c r="F172" s="150">
        <f t="shared" si="2"/>
        <v>1</v>
      </c>
      <c r="G172" s="150">
        <f t="shared" si="3"/>
        <v>0</v>
      </c>
      <c r="H172" s="150">
        <f t="shared" si="4"/>
        <v>1</v>
      </c>
      <c r="I172" s="150">
        <f t="shared" si="5"/>
        <v>0</v>
      </c>
      <c r="J172" s="150"/>
      <c r="K172" s="149" t="str">
        <f t="shared" si="27"/>
        <v>#REF!</v>
      </c>
      <c r="L172" s="144"/>
      <c r="M172" s="150">
        <v>0.0</v>
      </c>
      <c r="N172" s="150">
        <v>1.0</v>
      </c>
      <c r="O172" s="150">
        <v>0.0</v>
      </c>
      <c r="P172" s="150">
        <v>0.0</v>
      </c>
      <c r="Q172" s="150">
        <v>0.0</v>
      </c>
      <c r="R172" s="150">
        <v>0.0</v>
      </c>
      <c r="S172" s="150">
        <v>1.0</v>
      </c>
      <c r="T172" s="150">
        <v>0.0</v>
      </c>
      <c r="U172" s="150">
        <v>0.0</v>
      </c>
      <c r="V172" s="150">
        <v>0.0</v>
      </c>
      <c r="W172" s="150">
        <v>0.0</v>
      </c>
      <c r="X172" s="150">
        <v>0.0</v>
      </c>
      <c r="Y172" s="150">
        <v>2.0</v>
      </c>
      <c r="Z172" s="144"/>
    </row>
    <row r="173" hidden="1">
      <c r="A173" s="143" t="s">
        <v>73</v>
      </c>
      <c r="B173" s="143" t="s">
        <v>78</v>
      </c>
      <c r="C173" s="143" t="s">
        <v>72</v>
      </c>
      <c r="D173" s="144"/>
      <c r="E173" s="143" t="s">
        <v>60</v>
      </c>
      <c r="F173" s="145">
        <f t="shared" si="2"/>
        <v>8</v>
      </c>
      <c r="G173" s="145">
        <f t="shared" si="3"/>
        <v>0</v>
      </c>
      <c r="H173" s="145">
        <f t="shared" si="4"/>
        <v>8</v>
      </c>
      <c r="I173" s="145">
        <f t="shared" si="5"/>
        <v>0</v>
      </c>
      <c r="J173" s="145"/>
      <c r="K173" s="149" t="str">
        <f t="shared" si="27"/>
        <v>#REF!</v>
      </c>
      <c r="L173" s="148"/>
      <c r="M173" s="145">
        <f t="shared" ref="M173:Y173" si="29">SUM(M174:M181)</f>
        <v>0</v>
      </c>
      <c r="N173" s="145">
        <f t="shared" si="29"/>
        <v>8</v>
      </c>
      <c r="O173" s="145">
        <f t="shared" si="29"/>
        <v>0</v>
      </c>
      <c r="P173" s="145">
        <f t="shared" si="29"/>
        <v>0</v>
      </c>
      <c r="Q173" s="145">
        <f t="shared" si="29"/>
        <v>0</v>
      </c>
      <c r="R173" s="145">
        <f t="shared" si="29"/>
        <v>0</v>
      </c>
      <c r="S173" s="145">
        <f t="shared" si="29"/>
        <v>8</v>
      </c>
      <c r="T173" s="145">
        <f t="shared" si="29"/>
        <v>0</v>
      </c>
      <c r="U173" s="145">
        <f t="shared" si="29"/>
        <v>0</v>
      </c>
      <c r="V173" s="145">
        <f t="shared" si="29"/>
        <v>0</v>
      </c>
      <c r="W173" s="145">
        <f t="shared" si="29"/>
        <v>0</v>
      </c>
      <c r="X173" s="145">
        <f t="shared" si="29"/>
        <v>0</v>
      </c>
      <c r="Y173" s="145">
        <f t="shared" si="29"/>
        <v>16</v>
      </c>
      <c r="Z173" s="144"/>
    </row>
    <row r="174" hidden="1">
      <c r="A174" s="144" t="s">
        <v>73</v>
      </c>
      <c r="B174" s="144" t="s">
        <v>78</v>
      </c>
      <c r="C174" s="144" t="s">
        <v>72</v>
      </c>
      <c r="D174" s="144" t="s">
        <v>61</v>
      </c>
      <c r="E174" s="144" t="s">
        <v>62</v>
      </c>
      <c r="F174" s="150">
        <f t="shared" si="2"/>
        <v>1</v>
      </c>
      <c r="G174" s="150">
        <f t="shared" si="3"/>
        <v>0</v>
      </c>
      <c r="H174" s="150">
        <f t="shared" si="4"/>
        <v>1</v>
      </c>
      <c r="I174" s="150">
        <f t="shared" si="5"/>
        <v>0</v>
      </c>
      <c r="J174" s="150"/>
      <c r="K174" s="149" t="str">
        <f t="shared" si="27"/>
        <v>#REF!</v>
      </c>
      <c r="L174" s="144"/>
      <c r="M174" s="150">
        <v>0.0</v>
      </c>
      <c r="N174" s="150">
        <v>1.0</v>
      </c>
      <c r="O174" s="150">
        <v>0.0</v>
      </c>
      <c r="P174" s="150">
        <v>0.0</v>
      </c>
      <c r="Q174" s="150">
        <v>0.0</v>
      </c>
      <c r="R174" s="150">
        <v>0.0</v>
      </c>
      <c r="S174" s="150">
        <v>1.0</v>
      </c>
      <c r="T174" s="150">
        <v>0.0</v>
      </c>
      <c r="U174" s="150">
        <v>0.0</v>
      </c>
      <c r="V174" s="150">
        <v>0.0</v>
      </c>
      <c r="W174" s="150">
        <v>0.0</v>
      </c>
      <c r="X174" s="150">
        <v>0.0</v>
      </c>
      <c r="Y174" s="150">
        <v>2.0</v>
      </c>
      <c r="Z174" s="144"/>
    </row>
    <row r="175" hidden="1">
      <c r="A175" s="144" t="s">
        <v>73</v>
      </c>
      <c r="B175" s="144" t="s">
        <v>78</v>
      </c>
      <c r="C175" s="144" t="s">
        <v>72</v>
      </c>
      <c r="D175" s="144" t="s">
        <v>61</v>
      </c>
      <c r="E175" s="144" t="s">
        <v>63</v>
      </c>
      <c r="F175" s="150">
        <f t="shared" si="2"/>
        <v>1</v>
      </c>
      <c r="G175" s="150">
        <f t="shared" si="3"/>
        <v>0</v>
      </c>
      <c r="H175" s="150">
        <f t="shared" si="4"/>
        <v>1</v>
      </c>
      <c r="I175" s="150">
        <f t="shared" si="5"/>
        <v>0</v>
      </c>
      <c r="J175" s="150"/>
      <c r="K175" s="149" t="str">
        <f t="shared" si="27"/>
        <v>#REF!</v>
      </c>
      <c r="L175" s="144"/>
      <c r="M175" s="150">
        <v>0.0</v>
      </c>
      <c r="N175" s="150">
        <v>1.0</v>
      </c>
      <c r="O175" s="150">
        <v>0.0</v>
      </c>
      <c r="P175" s="150">
        <v>0.0</v>
      </c>
      <c r="Q175" s="150">
        <v>0.0</v>
      </c>
      <c r="R175" s="150">
        <v>0.0</v>
      </c>
      <c r="S175" s="150">
        <v>1.0</v>
      </c>
      <c r="T175" s="150">
        <v>0.0</v>
      </c>
      <c r="U175" s="150">
        <v>0.0</v>
      </c>
      <c r="V175" s="150">
        <v>0.0</v>
      </c>
      <c r="W175" s="150">
        <v>0.0</v>
      </c>
      <c r="X175" s="150">
        <v>0.0</v>
      </c>
      <c r="Y175" s="150">
        <v>2.0</v>
      </c>
      <c r="Z175" s="144"/>
    </row>
    <row r="176" hidden="1">
      <c r="A176" s="144" t="s">
        <v>73</v>
      </c>
      <c r="B176" s="144" t="s">
        <v>78</v>
      </c>
      <c r="C176" s="144" t="s">
        <v>72</v>
      </c>
      <c r="D176" s="144" t="s">
        <v>61</v>
      </c>
      <c r="E176" s="144" t="s">
        <v>64</v>
      </c>
      <c r="F176" s="150">
        <f t="shared" si="2"/>
        <v>1</v>
      </c>
      <c r="G176" s="150">
        <f t="shared" si="3"/>
        <v>0</v>
      </c>
      <c r="H176" s="150">
        <f t="shared" si="4"/>
        <v>1</v>
      </c>
      <c r="I176" s="150">
        <f t="shared" si="5"/>
        <v>0</v>
      </c>
      <c r="J176" s="150"/>
      <c r="K176" s="149" t="str">
        <f t="shared" si="27"/>
        <v>#REF!</v>
      </c>
      <c r="L176" s="144"/>
      <c r="M176" s="150">
        <v>0.0</v>
      </c>
      <c r="N176" s="150">
        <v>1.0</v>
      </c>
      <c r="O176" s="150">
        <v>0.0</v>
      </c>
      <c r="P176" s="150">
        <v>0.0</v>
      </c>
      <c r="Q176" s="150">
        <v>0.0</v>
      </c>
      <c r="R176" s="150">
        <v>0.0</v>
      </c>
      <c r="S176" s="150">
        <v>1.0</v>
      </c>
      <c r="T176" s="150">
        <v>0.0</v>
      </c>
      <c r="U176" s="150">
        <v>0.0</v>
      </c>
      <c r="V176" s="150">
        <v>0.0</v>
      </c>
      <c r="W176" s="150">
        <v>0.0</v>
      </c>
      <c r="X176" s="150">
        <v>0.0</v>
      </c>
      <c r="Y176" s="150">
        <v>2.0</v>
      </c>
      <c r="Z176" s="144"/>
    </row>
    <row r="177" hidden="1">
      <c r="A177" s="144" t="s">
        <v>73</v>
      </c>
      <c r="B177" s="144" t="s">
        <v>78</v>
      </c>
      <c r="C177" s="144" t="s">
        <v>72</v>
      </c>
      <c r="D177" s="144" t="s">
        <v>61</v>
      </c>
      <c r="E177" s="144" t="s">
        <v>65</v>
      </c>
      <c r="F177" s="150">
        <f t="shared" si="2"/>
        <v>1</v>
      </c>
      <c r="G177" s="150">
        <f t="shared" si="3"/>
        <v>0</v>
      </c>
      <c r="H177" s="150">
        <f t="shared" si="4"/>
        <v>1</v>
      </c>
      <c r="I177" s="150">
        <f t="shared" si="5"/>
        <v>0</v>
      </c>
      <c r="J177" s="150"/>
      <c r="K177" s="149" t="str">
        <f t="shared" si="27"/>
        <v>#REF!</v>
      </c>
      <c r="L177" s="144"/>
      <c r="M177" s="150">
        <v>0.0</v>
      </c>
      <c r="N177" s="150">
        <v>1.0</v>
      </c>
      <c r="O177" s="150">
        <v>0.0</v>
      </c>
      <c r="P177" s="150">
        <v>0.0</v>
      </c>
      <c r="Q177" s="150">
        <v>0.0</v>
      </c>
      <c r="R177" s="150">
        <v>0.0</v>
      </c>
      <c r="S177" s="150">
        <v>1.0</v>
      </c>
      <c r="T177" s="150">
        <v>0.0</v>
      </c>
      <c r="U177" s="150">
        <v>0.0</v>
      </c>
      <c r="V177" s="150">
        <v>0.0</v>
      </c>
      <c r="W177" s="150">
        <v>0.0</v>
      </c>
      <c r="X177" s="150">
        <v>0.0</v>
      </c>
      <c r="Y177" s="150">
        <v>2.0</v>
      </c>
      <c r="Z177" s="144"/>
    </row>
    <row r="178" hidden="1">
      <c r="A178" s="144" t="s">
        <v>73</v>
      </c>
      <c r="B178" s="144" t="s">
        <v>78</v>
      </c>
      <c r="C178" s="144" t="s">
        <v>72</v>
      </c>
      <c r="D178" s="144" t="s">
        <v>61</v>
      </c>
      <c r="E178" s="144" t="s">
        <v>66</v>
      </c>
      <c r="F178" s="150">
        <f t="shared" si="2"/>
        <v>1</v>
      </c>
      <c r="G178" s="150">
        <f t="shared" si="3"/>
        <v>0</v>
      </c>
      <c r="H178" s="150">
        <f t="shared" si="4"/>
        <v>1</v>
      </c>
      <c r="I178" s="150">
        <f t="shared" si="5"/>
        <v>0</v>
      </c>
      <c r="J178" s="150"/>
      <c r="K178" s="149" t="str">
        <f t="shared" si="27"/>
        <v>#REF!</v>
      </c>
      <c r="L178" s="144"/>
      <c r="M178" s="150">
        <v>0.0</v>
      </c>
      <c r="N178" s="150">
        <v>1.0</v>
      </c>
      <c r="O178" s="150">
        <v>0.0</v>
      </c>
      <c r="P178" s="150">
        <v>0.0</v>
      </c>
      <c r="Q178" s="150">
        <v>0.0</v>
      </c>
      <c r="R178" s="150">
        <v>0.0</v>
      </c>
      <c r="S178" s="150">
        <v>1.0</v>
      </c>
      <c r="T178" s="150">
        <v>0.0</v>
      </c>
      <c r="U178" s="150">
        <v>0.0</v>
      </c>
      <c r="V178" s="150">
        <v>0.0</v>
      </c>
      <c r="W178" s="150">
        <v>0.0</v>
      </c>
      <c r="X178" s="150">
        <v>0.0</v>
      </c>
      <c r="Y178" s="150">
        <v>2.0</v>
      </c>
      <c r="Z178" s="144"/>
    </row>
    <row r="179" hidden="1">
      <c r="A179" s="144" t="s">
        <v>73</v>
      </c>
      <c r="B179" s="144" t="s">
        <v>78</v>
      </c>
      <c r="C179" s="144" t="s">
        <v>72</v>
      </c>
      <c r="D179" s="144" t="s">
        <v>61</v>
      </c>
      <c r="E179" s="144" t="s">
        <v>67</v>
      </c>
      <c r="F179" s="150">
        <f t="shared" si="2"/>
        <v>1</v>
      </c>
      <c r="G179" s="150">
        <f t="shared" si="3"/>
        <v>0</v>
      </c>
      <c r="H179" s="150">
        <f t="shared" si="4"/>
        <v>1</v>
      </c>
      <c r="I179" s="150">
        <f t="shared" si="5"/>
        <v>0</v>
      </c>
      <c r="J179" s="150"/>
      <c r="K179" s="149" t="str">
        <f t="shared" si="27"/>
        <v>#REF!</v>
      </c>
      <c r="L179" s="144"/>
      <c r="M179" s="150">
        <v>0.0</v>
      </c>
      <c r="N179" s="150">
        <v>1.0</v>
      </c>
      <c r="O179" s="150">
        <v>0.0</v>
      </c>
      <c r="P179" s="150">
        <v>0.0</v>
      </c>
      <c r="Q179" s="150">
        <v>0.0</v>
      </c>
      <c r="R179" s="150">
        <v>0.0</v>
      </c>
      <c r="S179" s="150">
        <v>1.0</v>
      </c>
      <c r="T179" s="150">
        <v>0.0</v>
      </c>
      <c r="U179" s="150">
        <v>0.0</v>
      </c>
      <c r="V179" s="150">
        <v>0.0</v>
      </c>
      <c r="W179" s="150">
        <v>0.0</v>
      </c>
      <c r="X179" s="150">
        <v>0.0</v>
      </c>
      <c r="Y179" s="150">
        <v>2.0</v>
      </c>
      <c r="Z179" s="144"/>
    </row>
    <row r="180" hidden="1">
      <c r="A180" s="144" t="s">
        <v>73</v>
      </c>
      <c r="B180" s="144" t="s">
        <v>78</v>
      </c>
      <c r="C180" s="144" t="s">
        <v>72</v>
      </c>
      <c r="D180" s="144" t="s">
        <v>61</v>
      </c>
      <c r="E180" s="144" t="s">
        <v>68</v>
      </c>
      <c r="F180" s="150">
        <f t="shared" si="2"/>
        <v>1</v>
      </c>
      <c r="G180" s="150">
        <f t="shared" si="3"/>
        <v>0</v>
      </c>
      <c r="H180" s="150">
        <f t="shared" si="4"/>
        <v>1</v>
      </c>
      <c r="I180" s="150">
        <f t="shared" si="5"/>
        <v>0</v>
      </c>
      <c r="J180" s="150"/>
      <c r="K180" s="149" t="str">
        <f t="shared" si="27"/>
        <v>#REF!</v>
      </c>
      <c r="L180" s="144"/>
      <c r="M180" s="150">
        <v>0.0</v>
      </c>
      <c r="N180" s="150">
        <v>1.0</v>
      </c>
      <c r="O180" s="150">
        <v>0.0</v>
      </c>
      <c r="P180" s="150">
        <v>0.0</v>
      </c>
      <c r="Q180" s="150">
        <v>0.0</v>
      </c>
      <c r="R180" s="150">
        <v>0.0</v>
      </c>
      <c r="S180" s="150">
        <v>1.0</v>
      </c>
      <c r="T180" s="150">
        <v>0.0</v>
      </c>
      <c r="U180" s="150">
        <v>0.0</v>
      </c>
      <c r="V180" s="150">
        <v>0.0</v>
      </c>
      <c r="W180" s="150">
        <v>0.0</v>
      </c>
      <c r="X180" s="150">
        <v>0.0</v>
      </c>
      <c r="Y180" s="150">
        <v>2.0</v>
      </c>
      <c r="Z180" s="144"/>
    </row>
    <row r="181" hidden="1">
      <c r="A181" s="144" t="s">
        <v>73</v>
      </c>
      <c r="B181" s="144" t="s">
        <v>78</v>
      </c>
      <c r="C181" s="144" t="s">
        <v>72</v>
      </c>
      <c r="D181" s="144" t="s">
        <v>61</v>
      </c>
      <c r="E181" s="144" t="s">
        <v>69</v>
      </c>
      <c r="F181" s="150">
        <f t="shared" si="2"/>
        <v>1</v>
      </c>
      <c r="G181" s="150">
        <f t="shared" si="3"/>
        <v>0</v>
      </c>
      <c r="H181" s="150">
        <f t="shared" si="4"/>
        <v>1</v>
      </c>
      <c r="I181" s="150">
        <f t="shared" si="5"/>
        <v>0</v>
      </c>
      <c r="J181" s="150"/>
      <c r="K181" s="149" t="str">
        <f t="shared" si="27"/>
        <v>#REF!</v>
      </c>
      <c r="L181" s="144"/>
      <c r="M181" s="150">
        <v>0.0</v>
      </c>
      <c r="N181" s="150">
        <v>1.0</v>
      </c>
      <c r="O181" s="150">
        <v>0.0</v>
      </c>
      <c r="P181" s="150">
        <v>0.0</v>
      </c>
      <c r="Q181" s="150">
        <v>0.0</v>
      </c>
      <c r="R181" s="150">
        <v>0.0</v>
      </c>
      <c r="S181" s="150">
        <v>1.0</v>
      </c>
      <c r="T181" s="150">
        <v>0.0</v>
      </c>
      <c r="U181" s="150">
        <v>0.0</v>
      </c>
      <c r="V181" s="150">
        <v>0.0</v>
      </c>
      <c r="W181" s="150">
        <v>0.0</v>
      </c>
      <c r="X181" s="150">
        <v>0.0</v>
      </c>
      <c r="Y181" s="150">
        <v>2.0</v>
      </c>
      <c r="Z181" s="144"/>
    </row>
    <row r="182">
      <c r="A182" s="143" t="s">
        <v>73</v>
      </c>
      <c r="B182" s="143" t="s">
        <v>79</v>
      </c>
      <c r="C182" s="143" t="s">
        <v>59</v>
      </c>
      <c r="D182" s="144"/>
      <c r="E182" s="143" t="s">
        <v>60</v>
      </c>
      <c r="F182" s="145">
        <f t="shared" si="2"/>
        <v>12</v>
      </c>
      <c r="G182" s="145">
        <f t="shared" si="3"/>
        <v>6</v>
      </c>
      <c r="H182" s="145">
        <f t="shared" si="4"/>
        <v>14</v>
      </c>
      <c r="I182" s="145">
        <f t="shared" si="5"/>
        <v>8</v>
      </c>
      <c r="J182" s="145"/>
      <c r="K182" s="146">
        <f>(Y182-L182)/L182</f>
        <v>-0.9502487562</v>
      </c>
      <c r="L182" s="145">
        <v>804.0</v>
      </c>
      <c r="M182" s="145">
        <f t="shared" ref="M182:Y182" si="30">SUM(M183:M190)</f>
        <v>2</v>
      </c>
      <c r="N182" s="145">
        <f t="shared" si="30"/>
        <v>8</v>
      </c>
      <c r="O182" s="145">
        <f t="shared" si="30"/>
        <v>2</v>
      </c>
      <c r="P182" s="145">
        <f t="shared" si="30"/>
        <v>2</v>
      </c>
      <c r="Q182" s="145">
        <f t="shared" si="30"/>
        <v>2</v>
      </c>
      <c r="R182" s="145">
        <f t="shared" si="30"/>
        <v>2</v>
      </c>
      <c r="S182" s="145">
        <f t="shared" si="30"/>
        <v>8</v>
      </c>
      <c r="T182" s="145">
        <f t="shared" si="30"/>
        <v>3</v>
      </c>
      <c r="U182" s="145">
        <f t="shared" si="30"/>
        <v>3</v>
      </c>
      <c r="V182" s="145">
        <f t="shared" si="30"/>
        <v>4</v>
      </c>
      <c r="W182" s="145">
        <f t="shared" si="30"/>
        <v>2</v>
      </c>
      <c r="X182" s="145">
        <f t="shared" si="30"/>
        <v>2</v>
      </c>
      <c r="Y182" s="145">
        <f t="shared" si="30"/>
        <v>40</v>
      </c>
      <c r="Z182" s="144"/>
    </row>
    <row r="183">
      <c r="A183" s="144" t="s">
        <v>73</v>
      </c>
      <c r="B183" s="144" t="s">
        <v>79</v>
      </c>
      <c r="C183" s="144" t="s">
        <v>59</v>
      </c>
      <c r="D183" s="144" t="s">
        <v>61</v>
      </c>
      <c r="E183" s="144" t="s">
        <v>62</v>
      </c>
      <c r="F183" s="150">
        <f t="shared" si="2"/>
        <v>3</v>
      </c>
      <c r="G183" s="150">
        <f t="shared" si="3"/>
        <v>2</v>
      </c>
      <c r="H183" s="150">
        <f t="shared" si="4"/>
        <v>3</v>
      </c>
      <c r="I183" s="150">
        <f t="shared" si="5"/>
        <v>3</v>
      </c>
      <c r="J183" s="150"/>
      <c r="K183" s="146"/>
      <c r="L183" s="144"/>
      <c r="M183" s="150">
        <v>1.0</v>
      </c>
      <c r="N183" s="150">
        <v>1.0</v>
      </c>
      <c r="O183" s="150">
        <v>1.0</v>
      </c>
      <c r="P183" s="150">
        <v>1.0</v>
      </c>
      <c r="Q183" s="150">
        <v>1.0</v>
      </c>
      <c r="R183" s="150">
        <v>0.0</v>
      </c>
      <c r="S183" s="150">
        <v>1.0</v>
      </c>
      <c r="T183" s="150">
        <v>1.0</v>
      </c>
      <c r="U183" s="150">
        <v>1.0</v>
      </c>
      <c r="V183" s="150">
        <v>1.0</v>
      </c>
      <c r="W183" s="150">
        <v>1.0</v>
      </c>
      <c r="X183" s="150">
        <v>1.0</v>
      </c>
      <c r="Y183" s="150">
        <v>11.0</v>
      </c>
      <c r="Z183" s="144"/>
    </row>
    <row r="184">
      <c r="A184" s="144" t="s">
        <v>73</v>
      </c>
      <c r="B184" s="144" t="s">
        <v>79</v>
      </c>
      <c r="C184" s="144" t="s">
        <v>59</v>
      </c>
      <c r="D184" s="144" t="s">
        <v>61</v>
      </c>
      <c r="E184" s="144" t="s">
        <v>63</v>
      </c>
      <c r="F184" s="150">
        <f t="shared" si="2"/>
        <v>3</v>
      </c>
      <c r="G184" s="150">
        <f t="shared" si="3"/>
        <v>3</v>
      </c>
      <c r="H184" s="150">
        <f t="shared" si="4"/>
        <v>3</v>
      </c>
      <c r="I184" s="150">
        <f t="shared" si="5"/>
        <v>3</v>
      </c>
      <c r="J184" s="150"/>
      <c r="K184" s="146"/>
      <c r="L184" s="144"/>
      <c r="M184" s="150">
        <v>1.0</v>
      </c>
      <c r="N184" s="150">
        <v>1.0</v>
      </c>
      <c r="O184" s="150">
        <v>1.0</v>
      </c>
      <c r="P184" s="150">
        <v>1.0</v>
      </c>
      <c r="Q184" s="150">
        <v>1.0</v>
      </c>
      <c r="R184" s="150">
        <v>1.0</v>
      </c>
      <c r="S184" s="150">
        <v>1.0</v>
      </c>
      <c r="T184" s="150">
        <v>1.0</v>
      </c>
      <c r="U184" s="150">
        <v>1.0</v>
      </c>
      <c r="V184" s="150">
        <v>1.0</v>
      </c>
      <c r="W184" s="150">
        <v>1.0</v>
      </c>
      <c r="X184" s="150">
        <v>1.0</v>
      </c>
      <c r="Y184" s="150">
        <v>12.0</v>
      </c>
      <c r="Z184" s="144"/>
    </row>
    <row r="185">
      <c r="A185" s="144" t="s">
        <v>73</v>
      </c>
      <c r="B185" s="144" t="s">
        <v>79</v>
      </c>
      <c r="C185" s="144" t="s">
        <v>59</v>
      </c>
      <c r="D185" s="144" t="s">
        <v>61</v>
      </c>
      <c r="E185" s="144" t="s">
        <v>64</v>
      </c>
      <c r="F185" s="150">
        <f t="shared" si="2"/>
        <v>1</v>
      </c>
      <c r="G185" s="150">
        <f t="shared" si="3"/>
        <v>0</v>
      </c>
      <c r="H185" s="150">
        <f t="shared" si="4"/>
        <v>1</v>
      </c>
      <c r="I185" s="150">
        <f t="shared" si="5"/>
        <v>0</v>
      </c>
      <c r="J185" s="150"/>
      <c r="K185" s="146"/>
      <c r="L185" s="144"/>
      <c r="M185" s="150">
        <v>0.0</v>
      </c>
      <c r="N185" s="150">
        <v>1.0</v>
      </c>
      <c r="O185" s="150">
        <v>0.0</v>
      </c>
      <c r="P185" s="150">
        <v>0.0</v>
      </c>
      <c r="Q185" s="150">
        <v>0.0</v>
      </c>
      <c r="R185" s="150">
        <v>0.0</v>
      </c>
      <c r="S185" s="150">
        <v>1.0</v>
      </c>
      <c r="T185" s="150">
        <v>0.0</v>
      </c>
      <c r="U185" s="150">
        <v>0.0</v>
      </c>
      <c r="V185" s="150">
        <v>0.0</v>
      </c>
      <c r="W185" s="150">
        <v>0.0</v>
      </c>
      <c r="X185" s="150">
        <v>0.0</v>
      </c>
      <c r="Y185" s="150">
        <v>2.0</v>
      </c>
      <c r="Z185" s="144"/>
    </row>
    <row r="186">
      <c r="A186" s="144" t="s">
        <v>73</v>
      </c>
      <c r="B186" s="144" t="s">
        <v>79</v>
      </c>
      <c r="C186" s="144" t="s">
        <v>59</v>
      </c>
      <c r="D186" s="144" t="s">
        <v>61</v>
      </c>
      <c r="E186" s="144" t="s">
        <v>65</v>
      </c>
      <c r="F186" s="150">
        <f t="shared" si="2"/>
        <v>1</v>
      </c>
      <c r="G186" s="150">
        <f t="shared" si="3"/>
        <v>0</v>
      </c>
      <c r="H186" s="150">
        <f t="shared" si="4"/>
        <v>1</v>
      </c>
      <c r="I186" s="150">
        <f t="shared" si="5"/>
        <v>0</v>
      </c>
      <c r="J186" s="150"/>
      <c r="K186" s="146"/>
      <c r="L186" s="144"/>
      <c r="M186" s="150">
        <v>0.0</v>
      </c>
      <c r="N186" s="150">
        <v>1.0</v>
      </c>
      <c r="O186" s="150">
        <v>0.0</v>
      </c>
      <c r="P186" s="150">
        <v>0.0</v>
      </c>
      <c r="Q186" s="150">
        <v>0.0</v>
      </c>
      <c r="R186" s="150">
        <v>0.0</v>
      </c>
      <c r="S186" s="150">
        <v>1.0</v>
      </c>
      <c r="T186" s="150">
        <v>0.0</v>
      </c>
      <c r="U186" s="150">
        <v>0.0</v>
      </c>
      <c r="V186" s="150">
        <v>0.0</v>
      </c>
      <c r="W186" s="150">
        <v>0.0</v>
      </c>
      <c r="X186" s="150">
        <v>0.0</v>
      </c>
      <c r="Y186" s="150">
        <v>2.0</v>
      </c>
      <c r="Z186" s="144"/>
    </row>
    <row r="187">
      <c r="A187" s="144" t="s">
        <v>73</v>
      </c>
      <c r="B187" s="144" t="s">
        <v>79</v>
      </c>
      <c r="C187" s="144" t="s">
        <v>59</v>
      </c>
      <c r="D187" s="144" t="s">
        <v>61</v>
      </c>
      <c r="E187" s="144" t="s">
        <v>66</v>
      </c>
      <c r="F187" s="150">
        <f t="shared" si="2"/>
        <v>1</v>
      </c>
      <c r="G187" s="150">
        <f t="shared" si="3"/>
        <v>1</v>
      </c>
      <c r="H187" s="150">
        <f t="shared" si="4"/>
        <v>3</v>
      </c>
      <c r="I187" s="150">
        <f t="shared" si="5"/>
        <v>1</v>
      </c>
      <c r="J187" s="150"/>
      <c r="K187" s="146"/>
      <c r="L187" s="144"/>
      <c r="M187" s="150">
        <v>0.0</v>
      </c>
      <c r="N187" s="150">
        <v>1.0</v>
      </c>
      <c r="O187" s="150">
        <v>0.0</v>
      </c>
      <c r="P187" s="150">
        <v>0.0</v>
      </c>
      <c r="Q187" s="150">
        <v>0.0</v>
      </c>
      <c r="R187" s="150">
        <v>1.0</v>
      </c>
      <c r="S187" s="150">
        <v>1.0</v>
      </c>
      <c r="T187" s="150">
        <v>1.0</v>
      </c>
      <c r="U187" s="150">
        <v>1.0</v>
      </c>
      <c r="V187" s="150">
        <v>1.0</v>
      </c>
      <c r="W187" s="150">
        <v>0.0</v>
      </c>
      <c r="X187" s="150">
        <v>0.0</v>
      </c>
      <c r="Y187" s="150">
        <v>6.0</v>
      </c>
      <c r="Z187" s="144"/>
    </row>
    <row r="188">
      <c r="A188" s="144" t="s">
        <v>73</v>
      </c>
      <c r="B188" s="144" t="s">
        <v>79</v>
      </c>
      <c r="C188" s="144" t="s">
        <v>59</v>
      </c>
      <c r="D188" s="144" t="s">
        <v>61</v>
      </c>
      <c r="E188" s="144" t="s">
        <v>67</v>
      </c>
      <c r="F188" s="150">
        <f t="shared" si="2"/>
        <v>1</v>
      </c>
      <c r="G188" s="150">
        <f t="shared" si="3"/>
        <v>0</v>
      </c>
      <c r="H188" s="150">
        <f t="shared" si="4"/>
        <v>1</v>
      </c>
      <c r="I188" s="150">
        <f t="shared" si="5"/>
        <v>1</v>
      </c>
      <c r="J188" s="150"/>
      <c r="K188" s="146"/>
      <c r="L188" s="144"/>
      <c r="M188" s="150">
        <v>0.0</v>
      </c>
      <c r="N188" s="150">
        <v>1.0</v>
      </c>
      <c r="O188" s="150">
        <v>0.0</v>
      </c>
      <c r="P188" s="150">
        <v>0.0</v>
      </c>
      <c r="Q188" s="150">
        <v>0.0</v>
      </c>
      <c r="R188" s="150">
        <v>0.0</v>
      </c>
      <c r="S188" s="150">
        <v>1.0</v>
      </c>
      <c r="T188" s="150">
        <v>0.0</v>
      </c>
      <c r="U188" s="150">
        <v>0.0</v>
      </c>
      <c r="V188" s="150">
        <v>1.0</v>
      </c>
      <c r="W188" s="150">
        <v>0.0</v>
      </c>
      <c r="X188" s="150">
        <v>0.0</v>
      </c>
      <c r="Y188" s="150">
        <v>3.0</v>
      </c>
      <c r="Z188" s="144"/>
    </row>
    <row r="189">
      <c r="A189" s="144" t="s">
        <v>73</v>
      </c>
      <c r="B189" s="144" t="s">
        <v>79</v>
      </c>
      <c r="C189" s="144" t="s">
        <v>59</v>
      </c>
      <c r="D189" s="144" t="s">
        <v>61</v>
      </c>
      <c r="E189" s="144" t="s">
        <v>68</v>
      </c>
      <c r="F189" s="150">
        <f t="shared" si="2"/>
        <v>1</v>
      </c>
      <c r="G189" s="150">
        <f t="shared" si="3"/>
        <v>0</v>
      </c>
      <c r="H189" s="150">
        <f t="shared" si="4"/>
        <v>1</v>
      </c>
      <c r="I189" s="150">
        <f t="shared" si="5"/>
        <v>0</v>
      </c>
      <c r="J189" s="150"/>
      <c r="K189" s="146"/>
      <c r="L189" s="144"/>
      <c r="M189" s="150">
        <v>0.0</v>
      </c>
      <c r="N189" s="150">
        <v>1.0</v>
      </c>
      <c r="O189" s="150">
        <v>0.0</v>
      </c>
      <c r="P189" s="150">
        <v>0.0</v>
      </c>
      <c r="Q189" s="150">
        <v>0.0</v>
      </c>
      <c r="R189" s="150">
        <v>0.0</v>
      </c>
      <c r="S189" s="150">
        <v>1.0</v>
      </c>
      <c r="T189" s="150">
        <v>0.0</v>
      </c>
      <c r="U189" s="150">
        <v>0.0</v>
      </c>
      <c r="V189" s="150">
        <v>0.0</v>
      </c>
      <c r="W189" s="150">
        <v>0.0</v>
      </c>
      <c r="X189" s="150">
        <v>0.0</v>
      </c>
      <c r="Y189" s="150">
        <v>2.0</v>
      </c>
      <c r="Z189" s="144"/>
    </row>
    <row r="190">
      <c r="A190" s="144" t="s">
        <v>73</v>
      </c>
      <c r="B190" s="144" t="s">
        <v>79</v>
      </c>
      <c r="C190" s="144" t="s">
        <v>59</v>
      </c>
      <c r="D190" s="144" t="s">
        <v>61</v>
      </c>
      <c r="E190" s="144" t="s">
        <v>69</v>
      </c>
      <c r="F190" s="150">
        <f t="shared" si="2"/>
        <v>1</v>
      </c>
      <c r="G190" s="150">
        <f t="shared" si="3"/>
        <v>0</v>
      </c>
      <c r="H190" s="150">
        <f t="shared" si="4"/>
        <v>1</v>
      </c>
      <c r="I190" s="150">
        <f t="shared" si="5"/>
        <v>0</v>
      </c>
      <c r="J190" s="150"/>
      <c r="K190" s="146"/>
      <c r="L190" s="144"/>
      <c r="M190" s="150">
        <v>0.0</v>
      </c>
      <c r="N190" s="150">
        <v>1.0</v>
      </c>
      <c r="O190" s="150">
        <v>0.0</v>
      </c>
      <c r="P190" s="150">
        <v>0.0</v>
      </c>
      <c r="Q190" s="150">
        <v>0.0</v>
      </c>
      <c r="R190" s="150">
        <v>0.0</v>
      </c>
      <c r="S190" s="150">
        <v>1.0</v>
      </c>
      <c r="T190" s="150">
        <v>0.0</v>
      </c>
      <c r="U190" s="150">
        <v>0.0</v>
      </c>
      <c r="V190" s="150">
        <v>0.0</v>
      </c>
      <c r="W190" s="150">
        <v>0.0</v>
      </c>
      <c r="X190" s="150">
        <v>0.0</v>
      </c>
      <c r="Y190" s="150">
        <v>2.0</v>
      </c>
      <c r="Z190" s="144"/>
    </row>
    <row r="191">
      <c r="A191" s="143" t="s">
        <v>73</v>
      </c>
      <c r="B191" s="143" t="s">
        <v>79</v>
      </c>
      <c r="C191" s="143" t="s">
        <v>59</v>
      </c>
      <c r="D191" s="144"/>
      <c r="E191" s="143" t="s">
        <v>60</v>
      </c>
      <c r="F191" s="145">
        <f t="shared" si="2"/>
        <v>10</v>
      </c>
      <c r="G191" s="145">
        <f t="shared" si="3"/>
        <v>1</v>
      </c>
      <c r="H191" s="145">
        <f t="shared" si="4"/>
        <v>9</v>
      </c>
      <c r="I191" s="145">
        <f t="shared" si="5"/>
        <v>2</v>
      </c>
      <c r="J191" s="145"/>
      <c r="K191" s="146"/>
      <c r="L191" s="148"/>
      <c r="M191" s="145">
        <f t="shared" ref="M191:Y191" si="31">SUM(M192:M199)</f>
        <v>1</v>
      </c>
      <c r="N191" s="145">
        <f t="shared" si="31"/>
        <v>8</v>
      </c>
      <c r="O191" s="145">
        <f t="shared" si="31"/>
        <v>1</v>
      </c>
      <c r="P191" s="145">
        <f t="shared" si="31"/>
        <v>1</v>
      </c>
      <c r="Q191" s="145">
        <f t="shared" si="31"/>
        <v>0</v>
      </c>
      <c r="R191" s="145">
        <f t="shared" si="31"/>
        <v>0</v>
      </c>
      <c r="S191" s="145">
        <f t="shared" si="31"/>
        <v>8</v>
      </c>
      <c r="T191" s="145">
        <f t="shared" si="31"/>
        <v>1</v>
      </c>
      <c r="U191" s="145">
        <f t="shared" si="31"/>
        <v>0</v>
      </c>
      <c r="V191" s="145">
        <f t="shared" si="31"/>
        <v>1</v>
      </c>
      <c r="W191" s="145">
        <f t="shared" si="31"/>
        <v>0</v>
      </c>
      <c r="X191" s="145">
        <f t="shared" si="31"/>
        <v>1</v>
      </c>
      <c r="Y191" s="145">
        <f t="shared" si="31"/>
        <v>22</v>
      </c>
      <c r="Z191" s="144"/>
    </row>
    <row r="192" hidden="1">
      <c r="A192" s="144" t="s">
        <v>73</v>
      </c>
      <c r="B192" s="144" t="s">
        <v>79</v>
      </c>
      <c r="C192" s="144" t="s">
        <v>70</v>
      </c>
      <c r="D192" s="144" t="s">
        <v>61</v>
      </c>
      <c r="E192" s="144" t="s">
        <v>62</v>
      </c>
      <c r="F192" s="150">
        <f t="shared" si="2"/>
        <v>1</v>
      </c>
      <c r="G192" s="150">
        <f t="shared" si="3"/>
        <v>1</v>
      </c>
      <c r="H192" s="150">
        <f t="shared" si="4"/>
        <v>1</v>
      </c>
      <c r="I192" s="150">
        <f t="shared" si="5"/>
        <v>0</v>
      </c>
      <c r="J192" s="150"/>
      <c r="K192" s="149" t="str">
        <f t="shared" ref="K192:K217" si="32">(#REF!-L192)/L192</f>
        <v>#REF!</v>
      </c>
      <c r="L192" s="144"/>
      <c r="M192" s="150">
        <v>0.0</v>
      </c>
      <c r="N192" s="150">
        <v>1.0</v>
      </c>
      <c r="O192" s="150">
        <v>0.0</v>
      </c>
      <c r="P192" s="150">
        <v>1.0</v>
      </c>
      <c r="Q192" s="150">
        <v>0.0</v>
      </c>
      <c r="R192" s="150">
        <v>0.0</v>
      </c>
      <c r="S192" s="150">
        <v>1.0</v>
      </c>
      <c r="T192" s="150">
        <v>0.0</v>
      </c>
      <c r="U192" s="150">
        <v>0.0</v>
      </c>
      <c r="V192" s="150">
        <v>0.0</v>
      </c>
      <c r="W192" s="150">
        <v>0.0</v>
      </c>
      <c r="X192" s="150">
        <v>0.0</v>
      </c>
      <c r="Y192" s="150">
        <v>3.0</v>
      </c>
      <c r="Z192" s="144"/>
    </row>
    <row r="193" hidden="1">
      <c r="A193" s="144" t="s">
        <v>73</v>
      </c>
      <c r="B193" s="144" t="s">
        <v>79</v>
      </c>
      <c r="C193" s="144" t="s">
        <v>70</v>
      </c>
      <c r="D193" s="144" t="s">
        <v>61</v>
      </c>
      <c r="E193" s="144" t="s">
        <v>63</v>
      </c>
      <c r="F193" s="150">
        <f t="shared" si="2"/>
        <v>2</v>
      </c>
      <c r="G193" s="150">
        <f t="shared" si="3"/>
        <v>0</v>
      </c>
      <c r="H193" s="150">
        <f t="shared" si="4"/>
        <v>2</v>
      </c>
      <c r="I193" s="150">
        <f t="shared" si="5"/>
        <v>0</v>
      </c>
      <c r="J193" s="150"/>
      <c r="K193" s="149" t="str">
        <f t="shared" si="32"/>
        <v>#REF!</v>
      </c>
      <c r="L193" s="144"/>
      <c r="M193" s="150">
        <v>1.0</v>
      </c>
      <c r="N193" s="150">
        <v>1.0</v>
      </c>
      <c r="O193" s="150">
        <v>0.0</v>
      </c>
      <c r="P193" s="150">
        <v>0.0</v>
      </c>
      <c r="Q193" s="150">
        <v>0.0</v>
      </c>
      <c r="R193" s="150">
        <v>0.0</v>
      </c>
      <c r="S193" s="150">
        <v>1.0</v>
      </c>
      <c r="T193" s="150">
        <v>1.0</v>
      </c>
      <c r="U193" s="150">
        <v>0.0</v>
      </c>
      <c r="V193" s="150">
        <v>0.0</v>
      </c>
      <c r="W193" s="150">
        <v>0.0</v>
      </c>
      <c r="X193" s="150">
        <v>0.0</v>
      </c>
      <c r="Y193" s="150">
        <v>4.0</v>
      </c>
      <c r="Z193" s="144"/>
    </row>
    <row r="194" hidden="1">
      <c r="A194" s="144" t="s">
        <v>73</v>
      </c>
      <c r="B194" s="144" t="s">
        <v>79</v>
      </c>
      <c r="C194" s="144" t="s">
        <v>70</v>
      </c>
      <c r="D194" s="144" t="s">
        <v>61</v>
      </c>
      <c r="E194" s="144" t="s">
        <v>64</v>
      </c>
      <c r="F194" s="150">
        <f t="shared" si="2"/>
        <v>1</v>
      </c>
      <c r="G194" s="150">
        <f t="shared" si="3"/>
        <v>0</v>
      </c>
      <c r="H194" s="150">
        <f t="shared" si="4"/>
        <v>1</v>
      </c>
      <c r="I194" s="150">
        <f t="shared" si="5"/>
        <v>1</v>
      </c>
      <c r="J194" s="150"/>
      <c r="K194" s="149" t="str">
        <f t="shared" si="32"/>
        <v>#REF!</v>
      </c>
      <c r="L194" s="144"/>
      <c r="M194" s="150">
        <v>0.0</v>
      </c>
      <c r="N194" s="150">
        <v>1.0</v>
      </c>
      <c r="O194" s="150">
        <v>0.0</v>
      </c>
      <c r="P194" s="150">
        <v>0.0</v>
      </c>
      <c r="Q194" s="150">
        <v>0.0</v>
      </c>
      <c r="R194" s="150">
        <v>0.0</v>
      </c>
      <c r="S194" s="150">
        <v>1.0</v>
      </c>
      <c r="T194" s="150">
        <v>0.0</v>
      </c>
      <c r="U194" s="150">
        <v>0.0</v>
      </c>
      <c r="V194" s="150">
        <v>0.0</v>
      </c>
      <c r="W194" s="150">
        <v>0.0</v>
      </c>
      <c r="X194" s="150">
        <v>1.0</v>
      </c>
      <c r="Y194" s="150">
        <v>3.0</v>
      </c>
      <c r="Z194" s="144"/>
    </row>
    <row r="195" hidden="1">
      <c r="A195" s="144" t="s">
        <v>73</v>
      </c>
      <c r="B195" s="144" t="s">
        <v>79</v>
      </c>
      <c r="C195" s="144" t="s">
        <v>70</v>
      </c>
      <c r="D195" s="144" t="s">
        <v>61</v>
      </c>
      <c r="E195" s="144" t="s">
        <v>65</v>
      </c>
      <c r="F195" s="150">
        <f t="shared" si="2"/>
        <v>1</v>
      </c>
      <c r="G195" s="150">
        <f t="shared" si="3"/>
        <v>0</v>
      </c>
      <c r="H195" s="150">
        <f t="shared" si="4"/>
        <v>1</v>
      </c>
      <c r="I195" s="150">
        <f t="shared" si="5"/>
        <v>0</v>
      </c>
      <c r="J195" s="150"/>
      <c r="K195" s="149" t="str">
        <f t="shared" si="32"/>
        <v>#REF!</v>
      </c>
      <c r="L195" s="144"/>
      <c r="M195" s="150">
        <v>0.0</v>
      </c>
      <c r="N195" s="150">
        <v>1.0</v>
      </c>
      <c r="O195" s="150">
        <v>0.0</v>
      </c>
      <c r="P195" s="150">
        <v>0.0</v>
      </c>
      <c r="Q195" s="150">
        <v>0.0</v>
      </c>
      <c r="R195" s="150">
        <v>0.0</v>
      </c>
      <c r="S195" s="150">
        <v>1.0</v>
      </c>
      <c r="T195" s="150">
        <v>0.0</v>
      </c>
      <c r="U195" s="150">
        <v>0.0</v>
      </c>
      <c r="V195" s="150">
        <v>0.0</v>
      </c>
      <c r="W195" s="150">
        <v>0.0</v>
      </c>
      <c r="X195" s="150">
        <v>0.0</v>
      </c>
      <c r="Y195" s="150">
        <v>2.0</v>
      </c>
      <c r="Z195" s="144"/>
    </row>
    <row r="196" hidden="1">
      <c r="A196" s="144" t="s">
        <v>73</v>
      </c>
      <c r="B196" s="144" t="s">
        <v>79</v>
      </c>
      <c r="C196" s="144" t="s">
        <v>70</v>
      </c>
      <c r="D196" s="144" t="s">
        <v>61</v>
      </c>
      <c r="E196" s="144" t="s">
        <v>66</v>
      </c>
      <c r="F196" s="150">
        <f t="shared" si="2"/>
        <v>1</v>
      </c>
      <c r="G196" s="150">
        <f t="shared" si="3"/>
        <v>0</v>
      </c>
      <c r="H196" s="150">
        <f t="shared" si="4"/>
        <v>1</v>
      </c>
      <c r="I196" s="150">
        <f t="shared" si="5"/>
        <v>0</v>
      </c>
      <c r="J196" s="150"/>
      <c r="K196" s="149" t="str">
        <f t="shared" si="32"/>
        <v>#REF!</v>
      </c>
      <c r="L196" s="144"/>
      <c r="M196" s="150">
        <v>0.0</v>
      </c>
      <c r="N196" s="150">
        <v>1.0</v>
      </c>
      <c r="O196" s="150">
        <v>0.0</v>
      </c>
      <c r="P196" s="150">
        <v>0.0</v>
      </c>
      <c r="Q196" s="150">
        <v>0.0</v>
      </c>
      <c r="R196" s="150">
        <v>0.0</v>
      </c>
      <c r="S196" s="150">
        <v>1.0</v>
      </c>
      <c r="T196" s="150">
        <v>0.0</v>
      </c>
      <c r="U196" s="150">
        <v>0.0</v>
      </c>
      <c r="V196" s="150">
        <v>0.0</v>
      </c>
      <c r="W196" s="150">
        <v>0.0</v>
      </c>
      <c r="X196" s="150">
        <v>0.0</v>
      </c>
      <c r="Y196" s="150">
        <v>2.0</v>
      </c>
      <c r="Z196" s="144"/>
    </row>
    <row r="197" hidden="1">
      <c r="A197" s="144" t="s">
        <v>73</v>
      </c>
      <c r="B197" s="144" t="s">
        <v>79</v>
      </c>
      <c r="C197" s="144" t="s">
        <v>70</v>
      </c>
      <c r="D197" s="144" t="s">
        <v>61</v>
      </c>
      <c r="E197" s="144" t="s">
        <v>67</v>
      </c>
      <c r="F197" s="150">
        <f t="shared" si="2"/>
        <v>2</v>
      </c>
      <c r="G197" s="150">
        <f t="shared" si="3"/>
        <v>0</v>
      </c>
      <c r="H197" s="150">
        <f t="shared" si="4"/>
        <v>1</v>
      </c>
      <c r="I197" s="150">
        <f t="shared" si="5"/>
        <v>1</v>
      </c>
      <c r="J197" s="150"/>
      <c r="K197" s="149" t="str">
        <f t="shared" si="32"/>
        <v>#REF!</v>
      </c>
      <c r="L197" s="144"/>
      <c r="M197" s="150">
        <v>0.0</v>
      </c>
      <c r="N197" s="150">
        <v>1.0</v>
      </c>
      <c r="O197" s="150">
        <v>1.0</v>
      </c>
      <c r="P197" s="150">
        <v>0.0</v>
      </c>
      <c r="Q197" s="150">
        <v>0.0</v>
      </c>
      <c r="R197" s="150">
        <v>0.0</v>
      </c>
      <c r="S197" s="150">
        <v>1.0</v>
      </c>
      <c r="T197" s="150">
        <v>0.0</v>
      </c>
      <c r="U197" s="150">
        <v>0.0</v>
      </c>
      <c r="V197" s="150">
        <v>1.0</v>
      </c>
      <c r="W197" s="150">
        <v>0.0</v>
      </c>
      <c r="X197" s="150">
        <v>0.0</v>
      </c>
      <c r="Y197" s="150">
        <v>4.0</v>
      </c>
      <c r="Z197" s="144"/>
    </row>
    <row r="198" hidden="1">
      <c r="A198" s="144" t="s">
        <v>73</v>
      </c>
      <c r="B198" s="144" t="s">
        <v>79</v>
      </c>
      <c r="C198" s="144" t="s">
        <v>70</v>
      </c>
      <c r="D198" s="144" t="s">
        <v>61</v>
      </c>
      <c r="E198" s="144" t="s">
        <v>68</v>
      </c>
      <c r="F198" s="150">
        <f t="shared" si="2"/>
        <v>1</v>
      </c>
      <c r="G198" s="150">
        <f t="shared" si="3"/>
        <v>0</v>
      </c>
      <c r="H198" s="150">
        <f t="shared" si="4"/>
        <v>1</v>
      </c>
      <c r="I198" s="150">
        <f t="shared" si="5"/>
        <v>0</v>
      </c>
      <c r="J198" s="150"/>
      <c r="K198" s="149" t="str">
        <f t="shared" si="32"/>
        <v>#REF!</v>
      </c>
      <c r="L198" s="144"/>
      <c r="M198" s="150">
        <v>0.0</v>
      </c>
      <c r="N198" s="150">
        <v>1.0</v>
      </c>
      <c r="O198" s="150">
        <v>0.0</v>
      </c>
      <c r="P198" s="150">
        <v>0.0</v>
      </c>
      <c r="Q198" s="150">
        <v>0.0</v>
      </c>
      <c r="R198" s="150">
        <v>0.0</v>
      </c>
      <c r="S198" s="150">
        <v>1.0</v>
      </c>
      <c r="T198" s="150">
        <v>0.0</v>
      </c>
      <c r="U198" s="150">
        <v>0.0</v>
      </c>
      <c r="V198" s="150">
        <v>0.0</v>
      </c>
      <c r="W198" s="150">
        <v>0.0</v>
      </c>
      <c r="X198" s="150">
        <v>0.0</v>
      </c>
      <c r="Y198" s="150">
        <v>2.0</v>
      </c>
      <c r="Z198" s="144"/>
    </row>
    <row r="199" hidden="1">
      <c r="A199" s="144" t="s">
        <v>73</v>
      </c>
      <c r="B199" s="144" t="s">
        <v>79</v>
      </c>
      <c r="C199" s="144" t="s">
        <v>70</v>
      </c>
      <c r="D199" s="144" t="s">
        <v>61</v>
      </c>
      <c r="E199" s="144" t="s">
        <v>69</v>
      </c>
      <c r="F199" s="150">
        <f t="shared" si="2"/>
        <v>1</v>
      </c>
      <c r="G199" s="150">
        <f t="shared" si="3"/>
        <v>0</v>
      </c>
      <c r="H199" s="150">
        <f t="shared" si="4"/>
        <v>1</v>
      </c>
      <c r="I199" s="150">
        <f t="shared" si="5"/>
        <v>0</v>
      </c>
      <c r="J199" s="150"/>
      <c r="K199" s="149" t="str">
        <f t="shared" si="32"/>
        <v>#REF!</v>
      </c>
      <c r="L199" s="144"/>
      <c r="M199" s="150">
        <v>0.0</v>
      </c>
      <c r="N199" s="150">
        <v>1.0</v>
      </c>
      <c r="O199" s="150">
        <v>0.0</v>
      </c>
      <c r="P199" s="150">
        <v>0.0</v>
      </c>
      <c r="Q199" s="150">
        <v>0.0</v>
      </c>
      <c r="R199" s="150">
        <v>0.0</v>
      </c>
      <c r="S199" s="150">
        <v>1.0</v>
      </c>
      <c r="T199" s="150">
        <v>0.0</v>
      </c>
      <c r="U199" s="150">
        <v>0.0</v>
      </c>
      <c r="V199" s="150">
        <v>0.0</v>
      </c>
      <c r="W199" s="150">
        <v>0.0</v>
      </c>
      <c r="X199" s="150">
        <v>0.0</v>
      </c>
      <c r="Y199" s="150">
        <v>2.0</v>
      </c>
      <c r="Z199" s="144"/>
    </row>
    <row r="200" hidden="1">
      <c r="A200" s="143" t="s">
        <v>73</v>
      </c>
      <c r="B200" s="143" t="s">
        <v>79</v>
      </c>
      <c r="C200" s="143" t="s">
        <v>70</v>
      </c>
      <c r="D200" s="144"/>
      <c r="E200" s="143" t="s">
        <v>60</v>
      </c>
      <c r="F200" s="145">
        <f t="shared" si="2"/>
        <v>9</v>
      </c>
      <c r="G200" s="145">
        <f t="shared" si="3"/>
        <v>2</v>
      </c>
      <c r="H200" s="145">
        <f t="shared" si="4"/>
        <v>10</v>
      </c>
      <c r="I200" s="145">
        <f t="shared" si="5"/>
        <v>3</v>
      </c>
      <c r="J200" s="145"/>
      <c r="K200" s="149" t="str">
        <f t="shared" si="32"/>
        <v>#REF!</v>
      </c>
      <c r="L200" s="148"/>
      <c r="M200" s="145">
        <f t="shared" ref="M200:Y200" si="33">SUM(M201:M208)</f>
        <v>0</v>
      </c>
      <c r="N200" s="145">
        <f t="shared" si="33"/>
        <v>8</v>
      </c>
      <c r="O200" s="145">
        <f t="shared" si="33"/>
        <v>1</v>
      </c>
      <c r="P200" s="145">
        <f t="shared" si="33"/>
        <v>1</v>
      </c>
      <c r="Q200" s="145">
        <f t="shared" si="33"/>
        <v>1</v>
      </c>
      <c r="R200" s="145">
        <f t="shared" si="33"/>
        <v>0</v>
      </c>
      <c r="S200" s="145">
        <f t="shared" si="33"/>
        <v>8</v>
      </c>
      <c r="T200" s="145">
        <f t="shared" si="33"/>
        <v>1</v>
      </c>
      <c r="U200" s="145">
        <f t="shared" si="33"/>
        <v>1</v>
      </c>
      <c r="V200" s="145">
        <f t="shared" si="33"/>
        <v>1</v>
      </c>
      <c r="W200" s="145">
        <f t="shared" si="33"/>
        <v>1</v>
      </c>
      <c r="X200" s="145">
        <f t="shared" si="33"/>
        <v>1</v>
      </c>
      <c r="Y200" s="145">
        <f t="shared" si="33"/>
        <v>24</v>
      </c>
      <c r="Z200" s="144"/>
    </row>
    <row r="201" hidden="1">
      <c r="A201" s="144" t="s">
        <v>73</v>
      </c>
      <c r="B201" s="144" t="s">
        <v>79</v>
      </c>
      <c r="C201" s="144" t="s">
        <v>71</v>
      </c>
      <c r="D201" s="144" t="s">
        <v>61</v>
      </c>
      <c r="E201" s="144" t="s">
        <v>62</v>
      </c>
      <c r="F201" s="150">
        <f t="shared" si="2"/>
        <v>1</v>
      </c>
      <c r="G201" s="150">
        <f t="shared" si="3"/>
        <v>0</v>
      </c>
      <c r="H201" s="150">
        <f t="shared" si="4"/>
        <v>1</v>
      </c>
      <c r="I201" s="150">
        <f t="shared" si="5"/>
        <v>0</v>
      </c>
      <c r="J201" s="150"/>
      <c r="K201" s="149" t="str">
        <f t="shared" si="32"/>
        <v>#REF!</v>
      </c>
      <c r="L201" s="144"/>
      <c r="M201" s="150">
        <v>0.0</v>
      </c>
      <c r="N201" s="150">
        <v>1.0</v>
      </c>
      <c r="O201" s="150">
        <v>0.0</v>
      </c>
      <c r="P201" s="150">
        <v>0.0</v>
      </c>
      <c r="Q201" s="150">
        <v>0.0</v>
      </c>
      <c r="R201" s="150">
        <v>0.0</v>
      </c>
      <c r="S201" s="150">
        <v>1.0</v>
      </c>
      <c r="T201" s="150">
        <v>0.0</v>
      </c>
      <c r="U201" s="150">
        <v>0.0</v>
      </c>
      <c r="V201" s="150">
        <v>0.0</v>
      </c>
      <c r="W201" s="150">
        <v>0.0</v>
      </c>
      <c r="X201" s="150">
        <v>0.0</v>
      </c>
      <c r="Y201" s="150">
        <v>2.0</v>
      </c>
      <c r="Z201" s="144"/>
    </row>
    <row r="202" hidden="1">
      <c r="A202" s="144" t="s">
        <v>73</v>
      </c>
      <c r="B202" s="144" t="s">
        <v>79</v>
      </c>
      <c r="C202" s="144" t="s">
        <v>71</v>
      </c>
      <c r="D202" s="144" t="s">
        <v>61</v>
      </c>
      <c r="E202" s="144" t="s">
        <v>63</v>
      </c>
      <c r="F202" s="150">
        <f t="shared" si="2"/>
        <v>1</v>
      </c>
      <c r="G202" s="150">
        <f t="shared" si="3"/>
        <v>0</v>
      </c>
      <c r="H202" s="150">
        <f t="shared" si="4"/>
        <v>1</v>
      </c>
      <c r="I202" s="150">
        <f t="shared" si="5"/>
        <v>0</v>
      </c>
      <c r="J202" s="150"/>
      <c r="K202" s="149" t="str">
        <f t="shared" si="32"/>
        <v>#REF!</v>
      </c>
      <c r="L202" s="144"/>
      <c r="M202" s="150">
        <v>0.0</v>
      </c>
      <c r="N202" s="150">
        <v>1.0</v>
      </c>
      <c r="O202" s="150">
        <v>0.0</v>
      </c>
      <c r="P202" s="150">
        <v>0.0</v>
      </c>
      <c r="Q202" s="150">
        <v>0.0</v>
      </c>
      <c r="R202" s="150">
        <v>0.0</v>
      </c>
      <c r="S202" s="150">
        <v>1.0</v>
      </c>
      <c r="T202" s="150">
        <v>0.0</v>
      </c>
      <c r="U202" s="150">
        <v>0.0</v>
      </c>
      <c r="V202" s="150">
        <v>0.0</v>
      </c>
      <c r="W202" s="150">
        <v>0.0</v>
      </c>
      <c r="X202" s="150">
        <v>0.0</v>
      </c>
      <c r="Y202" s="150">
        <v>2.0</v>
      </c>
      <c r="Z202" s="144"/>
    </row>
    <row r="203" hidden="1">
      <c r="A203" s="144" t="s">
        <v>73</v>
      </c>
      <c r="B203" s="144" t="s">
        <v>79</v>
      </c>
      <c r="C203" s="144" t="s">
        <v>71</v>
      </c>
      <c r="D203" s="144" t="s">
        <v>61</v>
      </c>
      <c r="E203" s="144" t="s">
        <v>64</v>
      </c>
      <c r="F203" s="150">
        <f t="shared" si="2"/>
        <v>1</v>
      </c>
      <c r="G203" s="150">
        <f t="shared" si="3"/>
        <v>0</v>
      </c>
      <c r="H203" s="150">
        <f t="shared" si="4"/>
        <v>1</v>
      </c>
      <c r="I203" s="150">
        <f t="shared" si="5"/>
        <v>0</v>
      </c>
      <c r="J203" s="150"/>
      <c r="K203" s="149" t="str">
        <f t="shared" si="32"/>
        <v>#REF!</v>
      </c>
      <c r="L203" s="144"/>
      <c r="M203" s="150">
        <v>0.0</v>
      </c>
      <c r="N203" s="150">
        <v>1.0</v>
      </c>
      <c r="O203" s="150">
        <v>0.0</v>
      </c>
      <c r="P203" s="150">
        <v>0.0</v>
      </c>
      <c r="Q203" s="150">
        <v>0.0</v>
      </c>
      <c r="R203" s="150">
        <v>0.0</v>
      </c>
      <c r="S203" s="150">
        <v>1.0</v>
      </c>
      <c r="T203" s="150">
        <v>0.0</v>
      </c>
      <c r="U203" s="150">
        <v>0.0</v>
      </c>
      <c r="V203" s="150">
        <v>0.0</v>
      </c>
      <c r="W203" s="150">
        <v>0.0</v>
      </c>
      <c r="X203" s="150">
        <v>0.0</v>
      </c>
      <c r="Y203" s="150">
        <v>2.0</v>
      </c>
      <c r="Z203" s="144"/>
    </row>
    <row r="204" hidden="1">
      <c r="A204" s="144" t="s">
        <v>73</v>
      </c>
      <c r="B204" s="144" t="s">
        <v>79</v>
      </c>
      <c r="C204" s="144" t="s">
        <v>71</v>
      </c>
      <c r="D204" s="144" t="s">
        <v>61</v>
      </c>
      <c r="E204" s="144" t="s">
        <v>65</v>
      </c>
      <c r="F204" s="150">
        <f t="shared" si="2"/>
        <v>1</v>
      </c>
      <c r="G204" s="150">
        <f t="shared" si="3"/>
        <v>0</v>
      </c>
      <c r="H204" s="150">
        <f t="shared" si="4"/>
        <v>1</v>
      </c>
      <c r="I204" s="150">
        <f t="shared" si="5"/>
        <v>0</v>
      </c>
      <c r="J204" s="150"/>
      <c r="K204" s="149" t="str">
        <f t="shared" si="32"/>
        <v>#REF!</v>
      </c>
      <c r="L204" s="144"/>
      <c r="M204" s="150">
        <v>0.0</v>
      </c>
      <c r="N204" s="150">
        <v>1.0</v>
      </c>
      <c r="O204" s="150">
        <v>0.0</v>
      </c>
      <c r="P204" s="150">
        <v>0.0</v>
      </c>
      <c r="Q204" s="150">
        <v>0.0</v>
      </c>
      <c r="R204" s="150">
        <v>0.0</v>
      </c>
      <c r="S204" s="150">
        <v>1.0</v>
      </c>
      <c r="T204" s="150">
        <v>0.0</v>
      </c>
      <c r="U204" s="150">
        <v>0.0</v>
      </c>
      <c r="V204" s="150">
        <v>0.0</v>
      </c>
      <c r="W204" s="150">
        <v>0.0</v>
      </c>
      <c r="X204" s="150">
        <v>0.0</v>
      </c>
      <c r="Y204" s="150">
        <v>2.0</v>
      </c>
      <c r="Z204" s="144"/>
    </row>
    <row r="205" hidden="1">
      <c r="A205" s="144" t="s">
        <v>73</v>
      </c>
      <c r="B205" s="144" t="s">
        <v>79</v>
      </c>
      <c r="C205" s="144" t="s">
        <v>71</v>
      </c>
      <c r="D205" s="144" t="s">
        <v>61</v>
      </c>
      <c r="E205" s="144" t="s">
        <v>66</v>
      </c>
      <c r="F205" s="150">
        <f t="shared" si="2"/>
        <v>1</v>
      </c>
      <c r="G205" s="150">
        <f t="shared" si="3"/>
        <v>0</v>
      </c>
      <c r="H205" s="150">
        <f t="shared" si="4"/>
        <v>1</v>
      </c>
      <c r="I205" s="150">
        <f t="shared" si="5"/>
        <v>0</v>
      </c>
      <c r="J205" s="150"/>
      <c r="K205" s="149" t="str">
        <f t="shared" si="32"/>
        <v>#REF!</v>
      </c>
      <c r="L205" s="144"/>
      <c r="M205" s="150">
        <v>0.0</v>
      </c>
      <c r="N205" s="150">
        <v>1.0</v>
      </c>
      <c r="O205" s="150">
        <v>0.0</v>
      </c>
      <c r="P205" s="150">
        <v>0.0</v>
      </c>
      <c r="Q205" s="150">
        <v>0.0</v>
      </c>
      <c r="R205" s="150">
        <v>0.0</v>
      </c>
      <c r="S205" s="150">
        <v>1.0</v>
      </c>
      <c r="T205" s="150">
        <v>0.0</v>
      </c>
      <c r="U205" s="150">
        <v>0.0</v>
      </c>
      <c r="V205" s="150">
        <v>0.0</v>
      </c>
      <c r="W205" s="150">
        <v>0.0</v>
      </c>
      <c r="X205" s="150">
        <v>0.0</v>
      </c>
      <c r="Y205" s="150">
        <v>2.0</v>
      </c>
      <c r="Z205" s="144"/>
    </row>
    <row r="206" hidden="1">
      <c r="A206" s="144" t="s">
        <v>73</v>
      </c>
      <c r="B206" s="144" t="s">
        <v>79</v>
      </c>
      <c r="C206" s="144" t="s">
        <v>71</v>
      </c>
      <c r="D206" s="144" t="s">
        <v>61</v>
      </c>
      <c r="E206" s="144" t="s">
        <v>67</v>
      </c>
      <c r="F206" s="150">
        <f t="shared" si="2"/>
        <v>2</v>
      </c>
      <c r="G206" s="150">
        <f t="shared" si="3"/>
        <v>2</v>
      </c>
      <c r="H206" s="150">
        <f t="shared" si="4"/>
        <v>3</v>
      </c>
      <c r="I206" s="150">
        <f t="shared" si="5"/>
        <v>3</v>
      </c>
      <c r="J206" s="150"/>
      <c r="K206" s="149" t="str">
        <f t="shared" si="32"/>
        <v>#REF!</v>
      </c>
      <c r="L206" s="144"/>
      <c r="M206" s="150">
        <v>0.0</v>
      </c>
      <c r="N206" s="150">
        <v>1.0</v>
      </c>
      <c r="O206" s="150">
        <v>1.0</v>
      </c>
      <c r="P206" s="150">
        <v>1.0</v>
      </c>
      <c r="Q206" s="150">
        <v>1.0</v>
      </c>
      <c r="R206" s="150">
        <v>0.0</v>
      </c>
      <c r="S206" s="150">
        <v>1.0</v>
      </c>
      <c r="T206" s="150">
        <v>1.0</v>
      </c>
      <c r="U206" s="150">
        <v>1.0</v>
      </c>
      <c r="V206" s="150">
        <v>1.0</v>
      </c>
      <c r="W206" s="150">
        <v>1.0</v>
      </c>
      <c r="X206" s="150">
        <v>1.0</v>
      </c>
      <c r="Y206" s="150">
        <v>10.0</v>
      </c>
      <c r="Z206" s="144"/>
    </row>
    <row r="207" hidden="1">
      <c r="A207" s="144" t="s">
        <v>73</v>
      </c>
      <c r="B207" s="144" t="s">
        <v>79</v>
      </c>
      <c r="C207" s="144" t="s">
        <v>71</v>
      </c>
      <c r="D207" s="144" t="s">
        <v>61</v>
      </c>
      <c r="E207" s="144" t="s">
        <v>68</v>
      </c>
      <c r="F207" s="150">
        <f t="shared" si="2"/>
        <v>1</v>
      </c>
      <c r="G207" s="150">
        <f t="shared" si="3"/>
        <v>0</v>
      </c>
      <c r="H207" s="150">
        <f t="shared" si="4"/>
        <v>1</v>
      </c>
      <c r="I207" s="150">
        <f t="shared" si="5"/>
        <v>0</v>
      </c>
      <c r="J207" s="150"/>
      <c r="K207" s="149" t="str">
        <f t="shared" si="32"/>
        <v>#REF!</v>
      </c>
      <c r="L207" s="144"/>
      <c r="M207" s="150">
        <v>0.0</v>
      </c>
      <c r="N207" s="150">
        <v>1.0</v>
      </c>
      <c r="O207" s="150">
        <v>0.0</v>
      </c>
      <c r="P207" s="150">
        <v>0.0</v>
      </c>
      <c r="Q207" s="150">
        <v>0.0</v>
      </c>
      <c r="R207" s="150">
        <v>0.0</v>
      </c>
      <c r="S207" s="150">
        <v>1.0</v>
      </c>
      <c r="T207" s="150">
        <v>0.0</v>
      </c>
      <c r="U207" s="150">
        <v>0.0</v>
      </c>
      <c r="V207" s="150">
        <v>0.0</v>
      </c>
      <c r="W207" s="150">
        <v>0.0</v>
      </c>
      <c r="X207" s="150">
        <v>0.0</v>
      </c>
      <c r="Y207" s="150">
        <v>2.0</v>
      </c>
      <c r="Z207" s="144"/>
    </row>
    <row r="208" hidden="1">
      <c r="A208" s="144" t="s">
        <v>73</v>
      </c>
      <c r="B208" s="144" t="s">
        <v>79</v>
      </c>
      <c r="C208" s="144" t="s">
        <v>71</v>
      </c>
      <c r="D208" s="144" t="s">
        <v>61</v>
      </c>
      <c r="E208" s="144" t="s">
        <v>69</v>
      </c>
      <c r="F208" s="150">
        <f t="shared" si="2"/>
        <v>1</v>
      </c>
      <c r="G208" s="150">
        <f t="shared" si="3"/>
        <v>0</v>
      </c>
      <c r="H208" s="150">
        <f t="shared" si="4"/>
        <v>1</v>
      </c>
      <c r="I208" s="150">
        <f t="shared" si="5"/>
        <v>0</v>
      </c>
      <c r="J208" s="150"/>
      <c r="K208" s="149" t="str">
        <f t="shared" si="32"/>
        <v>#REF!</v>
      </c>
      <c r="L208" s="144"/>
      <c r="M208" s="150">
        <v>0.0</v>
      </c>
      <c r="N208" s="150">
        <v>1.0</v>
      </c>
      <c r="O208" s="150">
        <v>0.0</v>
      </c>
      <c r="P208" s="150">
        <v>0.0</v>
      </c>
      <c r="Q208" s="150">
        <v>0.0</v>
      </c>
      <c r="R208" s="150">
        <v>0.0</v>
      </c>
      <c r="S208" s="150">
        <v>1.0</v>
      </c>
      <c r="T208" s="150">
        <v>0.0</v>
      </c>
      <c r="U208" s="150">
        <v>0.0</v>
      </c>
      <c r="V208" s="150">
        <v>0.0</v>
      </c>
      <c r="W208" s="150">
        <v>0.0</v>
      </c>
      <c r="X208" s="150">
        <v>0.0</v>
      </c>
      <c r="Y208" s="150">
        <v>2.0</v>
      </c>
      <c r="Z208" s="144"/>
    </row>
    <row r="209" hidden="1">
      <c r="A209" s="143" t="s">
        <v>73</v>
      </c>
      <c r="B209" s="143" t="s">
        <v>79</v>
      </c>
      <c r="C209" s="143" t="s">
        <v>72</v>
      </c>
      <c r="D209" s="144"/>
      <c r="E209" s="143" t="s">
        <v>60</v>
      </c>
      <c r="F209" s="145">
        <f t="shared" si="2"/>
        <v>9</v>
      </c>
      <c r="G209" s="145">
        <f t="shared" si="3"/>
        <v>1</v>
      </c>
      <c r="H209" s="145">
        <f t="shared" si="4"/>
        <v>9</v>
      </c>
      <c r="I209" s="145">
        <f t="shared" si="5"/>
        <v>3</v>
      </c>
      <c r="J209" s="145"/>
      <c r="K209" s="149" t="str">
        <f t="shared" si="32"/>
        <v>#REF!</v>
      </c>
      <c r="L209" s="148"/>
      <c r="M209" s="145">
        <f t="shared" ref="M209:Y209" si="34">SUM(M210:M217)</f>
        <v>0</v>
      </c>
      <c r="N209" s="145">
        <f t="shared" si="34"/>
        <v>8</v>
      </c>
      <c r="O209" s="145">
        <f t="shared" si="34"/>
        <v>1</v>
      </c>
      <c r="P209" s="145">
        <f t="shared" si="34"/>
        <v>0</v>
      </c>
      <c r="Q209" s="145">
        <f t="shared" si="34"/>
        <v>0</v>
      </c>
      <c r="R209" s="145">
        <f t="shared" si="34"/>
        <v>1</v>
      </c>
      <c r="S209" s="145">
        <f t="shared" si="34"/>
        <v>8</v>
      </c>
      <c r="T209" s="145">
        <f t="shared" si="34"/>
        <v>1</v>
      </c>
      <c r="U209" s="145">
        <f t="shared" si="34"/>
        <v>0</v>
      </c>
      <c r="V209" s="145">
        <f t="shared" si="34"/>
        <v>1</v>
      </c>
      <c r="W209" s="145">
        <f t="shared" si="34"/>
        <v>1</v>
      </c>
      <c r="X209" s="145">
        <f t="shared" si="34"/>
        <v>1</v>
      </c>
      <c r="Y209" s="145">
        <f t="shared" si="34"/>
        <v>22</v>
      </c>
      <c r="Z209" s="144"/>
    </row>
    <row r="210" hidden="1">
      <c r="A210" s="144" t="s">
        <v>73</v>
      </c>
      <c r="B210" s="144" t="s">
        <v>79</v>
      </c>
      <c r="C210" s="144" t="s">
        <v>72</v>
      </c>
      <c r="D210" s="144" t="s">
        <v>61</v>
      </c>
      <c r="E210" s="144" t="s">
        <v>62</v>
      </c>
      <c r="F210" s="150">
        <f t="shared" si="2"/>
        <v>1</v>
      </c>
      <c r="G210" s="150">
        <f t="shared" si="3"/>
        <v>0</v>
      </c>
      <c r="H210" s="150">
        <f t="shared" si="4"/>
        <v>1</v>
      </c>
      <c r="I210" s="150">
        <f t="shared" si="5"/>
        <v>0</v>
      </c>
      <c r="J210" s="150"/>
      <c r="K210" s="149" t="str">
        <f t="shared" si="32"/>
        <v>#REF!</v>
      </c>
      <c r="L210" s="144"/>
      <c r="M210" s="150">
        <v>0.0</v>
      </c>
      <c r="N210" s="150">
        <v>1.0</v>
      </c>
      <c r="O210" s="150">
        <v>0.0</v>
      </c>
      <c r="P210" s="150">
        <v>0.0</v>
      </c>
      <c r="Q210" s="150">
        <v>0.0</v>
      </c>
      <c r="R210" s="150">
        <v>0.0</v>
      </c>
      <c r="S210" s="150">
        <v>1.0</v>
      </c>
      <c r="T210" s="150">
        <v>0.0</v>
      </c>
      <c r="U210" s="150">
        <v>0.0</v>
      </c>
      <c r="V210" s="150">
        <v>0.0</v>
      </c>
      <c r="W210" s="150">
        <v>0.0</v>
      </c>
      <c r="X210" s="150">
        <v>0.0</v>
      </c>
      <c r="Y210" s="150">
        <v>2.0</v>
      </c>
      <c r="Z210" s="144"/>
    </row>
    <row r="211" hidden="1">
      <c r="A211" s="144" t="s">
        <v>73</v>
      </c>
      <c r="B211" s="144" t="s">
        <v>79</v>
      </c>
      <c r="C211" s="144" t="s">
        <v>72</v>
      </c>
      <c r="D211" s="144" t="s">
        <v>61</v>
      </c>
      <c r="E211" s="144" t="s">
        <v>63</v>
      </c>
      <c r="F211" s="150">
        <f t="shared" si="2"/>
        <v>2</v>
      </c>
      <c r="G211" s="150">
        <f t="shared" si="3"/>
        <v>1</v>
      </c>
      <c r="H211" s="150">
        <f t="shared" si="4"/>
        <v>2</v>
      </c>
      <c r="I211" s="150">
        <f t="shared" si="5"/>
        <v>3</v>
      </c>
      <c r="J211" s="150"/>
      <c r="K211" s="149" t="str">
        <f t="shared" si="32"/>
        <v>#REF!</v>
      </c>
      <c r="L211" s="144"/>
      <c r="M211" s="150">
        <v>0.0</v>
      </c>
      <c r="N211" s="150">
        <v>1.0</v>
      </c>
      <c r="O211" s="150">
        <v>1.0</v>
      </c>
      <c r="P211" s="150">
        <v>0.0</v>
      </c>
      <c r="Q211" s="150">
        <v>0.0</v>
      </c>
      <c r="R211" s="150">
        <v>1.0</v>
      </c>
      <c r="S211" s="150">
        <v>1.0</v>
      </c>
      <c r="T211" s="150">
        <v>1.0</v>
      </c>
      <c r="U211" s="150">
        <v>0.0</v>
      </c>
      <c r="V211" s="150">
        <v>1.0</v>
      </c>
      <c r="W211" s="150">
        <v>1.0</v>
      </c>
      <c r="X211" s="150">
        <v>1.0</v>
      </c>
      <c r="Y211" s="150">
        <v>8.0</v>
      </c>
      <c r="Z211" s="144"/>
    </row>
    <row r="212" hidden="1">
      <c r="A212" s="144" t="s">
        <v>73</v>
      </c>
      <c r="B212" s="144" t="s">
        <v>79</v>
      </c>
      <c r="C212" s="144" t="s">
        <v>72</v>
      </c>
      <c r="D212" s="144" t="s">
        <v>61</v>
      </c>
      <c r="E212" s="144" t="s">
        <v>64</v>
      </c>
      <c r="F212" s="150">
        <f t="shared" si="2"/>
        <v>1</v>
      </c>
      <c r="G212" s="150">
        <f t="shared" si="3"/>
        <v>0</v>
      </c>
      <c r="H212" s="150">
        <f t="shared" si="4"/>
        <v>1</v>
      </c>
      <c r="I212" s="150">
        <f t="shared" si="5"/>
        <v>0</v>
      </c>
      <c r="J212" s="150"/>
      <c r="K212" s="149" t="str">
        <f t="shared" si="32"/>
        <v>#REF!</v>
      </c>
      <c r="L212" s="144"/>
      <c r="M212" s="150">
        <v>0.0</v>
      </c>
      <c r="N212" s="150">
        <v>1.0</v>
      </c>
      <c r="O212" s="150">
        <v>0.0</v>
      </c>
      <c r="P212" s="150">
        <v>0.0</v>
      </c>
      <c r="Q212" s="150">
        <v>0.0</v>
      </c>
      <c r="R212" s="150">
        <v>0.0</v>
      </c>
      <c r="S212" s="150">
        <v>1.0</v>
      </c>
      <c r="T212" s="150">
        <v>0.0</v>
      </c>
      <c r="U212" s="150">
        <v>0.0</v>
      </c>
      <c r="V212" s="150">
        <v>0.0</v>
      </c>
      <c r="W212" s="150">
        <v>0.0</v>
      </c>
      <c r="X212" s="150">
        <v>0.0</v>
      </c>
      <c r="Y212" s="150">
        <v>2.0</v>
      </c>
      <c r="Z212" s="144"/>
    </row>
    <row r="213" hidden="1">
      <c r="A213" s="144" t="s">
        <v>73</v>
      </c>
      <c r="B213" s="144" t="s">
        <v>79</v>
      </c>
      <c r="C213" s="144" t="s">
        <v>72</v>
      </c>
      <c r="D213" s="144" t="s">
        <v>61</v>
      </c>
      <c r="E213" s="144" t="s">
        <v>65</v>
      </c>
      <c r="F213" s="150">
        <f t="shared" si="2"/>
        <v>1</v>
      </c>
      <c r="G213" s="150">
        <f t="shared" si="3"/>
        <v>0</v>
      </c>
      <c r="H213" s="150">
        <f t="shared" si="4"/>
        <v>1</v>
      </c>
      <c r="I213" s="150">
        <f t="shared" si="5"/>
        <v>0</v>
      </c>
      <c r="J213" s="150"/>
      <c r="K213" s="149" t="str">
        <f t="shared" si="32"/>
        <v>#REF!</v>
      </c>
      <c r="L213" s="144"/>
      <c r="M213" s="150">
        <v>0.0</v>
      </c>
      <c r="N213" s="150">
        <v>1.0</v>
      </c>
      <c r="O213" s="150">
        <v>0.0</v>
      </c>
      <c r="P213" s="150">
        <v>0.0</v>
      </c>
      <c r="Q213" s="150">
        <v>0.0</v>
      </c>
      <c r="R213" s="150">
        <v>0.0</v>
      </c>
      <c r="S213" s="150">
        <v>1.0</v>
      </c>
      <c r="T213" s="150">
        <v>0.0</v>
      </c>
      <c r="U213" s="150">
        <v>0.0</v>
      </c>
      <c r="V213" s="150">
        <v>0.0</v>
      </c>
      <c r="W213" s="150">
        <v>0.0</v>
      </c>
      <c r="X213" s="150">
        <v>0.0</v>
      </c>
      <c r="Y213" s="150">
        <v>2.0</v>
      </c>
      <c r="Z213" s="144"/>
    </row>
    <row r="214" hidden="1">
      <c r="A214" s="144" t="s">
        <v>73</v>
      </c>
      <c r="B214" s="144" t="s">
        <v>79</v>
      </c>
      <c r="C214" s="144" t="s">
        <v>72</v>
      </c>
      <c r="D214" s="144" t="s">
        <v>61</v>
      </c>
      <c r="E214" s="144" t="s">
        <v>66</v>
      </c>
      <c r="F214" s="150">
        <f t="shared" si="2"/>
        <v>1</v>
      </c>
      <c r="G214" s="150">
        <f t="shared" si="3"/>
        <v>0</v>
      </c>
      <c r="H214" s="150">
        <f t="shared" si="4"/>
        <v>1</v>
      </c>
      <c r="I214" s="150">
        <f t="shared" si="5"/>
        <v>0</v>
      </c>
      <c r="J214" s="150"/>
      <c r="K214" s="149" t="str">
        <f t="shared" si="32"/>
        <v>#REF!</v>
      </c>
      <c r="L214" s="144"/>
      <c r="M214" s="150">
        <v>0.0</v>
      </c>
      <c r="N214" s="150">
        <v>1.0</v>
      </c>
      <c r="O214" s="150">
        <v>0.0</v>
      </c>
      <c r="P214" s="150">
        <v>0.0</v>
      </c>
      <c r="Q214" s="150">
        <v>0.0</v>
      </c>
      <c r="R214" s="150">
        <v>0.0</v>
      </c>
      <c r="S214" s="150">
        <v>1.0</v>
      </c>
      <c r="T214" s="150">
        <v>0.0</v>
      </c>
      <c r="U214" s="150">
        <v>0.0</v>
      </c>
      <c r="V214" s="150">
        <v>0.0</v>
      </c>
      <c r="W214" s="150">
        <v>0.0</v>
      </c>
      <c r="X214" s="150">
        <v>0.0</v>
      </c>
      <c r="Y214" s="150">
        <v>2.0</v>
      </c>
      <c r="Z214" s="144"/>
    </row>
    <row r="215" hidden="1">
      <c r="A215" s="144" t="s">
        <v>73</v>
      </c>
      <c r="B215" s="144" t="s">
        <v>79</v>
      </c>
      <c r="C215" s="144" t="s">
        <v>72</v>
      </c>
      <c r="D215" s="144" t="s">
        <v>61</v>
      </c>
      <c r="E215" s="144" t="s">
        <v>67</v>
      </c>
      <c r="F215" s="150">
        <f t="shared" si="2"/>
        <v>1</v>
      </c>
      <c r="G215" s="150">
        <f t="shared" si="3"/>
        <v>0</v>
      </c>
      <c r="H215" s="150">
        <f t="shared" si="4"/>
        <v>1</v>
      </c>
      <c r="I215" s="150">
        <f t="shared" si="5"/>
        <v>0</v>
      </c>
      <c r="J215" s="150"/>
      <c r="K215" s="149" t="str">
        <f t="shared" si="32"/>
        <v>#REF!</v>
      </c>
      <c r="L215" s="144"/>
      <c r="M215" s="150">
        <v>0.0</v>
      </c>
      <c r="N215" s="150">
        <v>1.0</v>
      </c>
      <c r="O215" s="150">
        <v>0.0</v>
      </c>
      <c r="P215" s="150">
        <v>0.0</v>
      </c>
      <c r="Q215" s="150">
        <v>0.0</v>
      </c>
      <c r="R215" s="150">
        <v>0.0</v>
      </c>
      <c r="S215" s="150">
        <v>1.0</v>
      </c>
      <c r="T215" s="150">
        <v>0.0</v>
      </c>
      <c r="U215" s="150">
        <v>0.0</v>
      </c>
      <c r="V215" s="150">
        <v>0.0</v>
      </c>
      <c r="W215" s="150">
        <v>0.0</v>
      </c>
      <c r="X215" s="150">
        <v>0.0</v>
      </c>
      <c r="Y215" s="150">
        <v>2.0</v>
      </c>
      <c r="Z215" s="144"/>
    </row>
    <row r="216" hidden="1">
      <c r="A216" s="144" t="s">
        <v>73</v>
      </c>
      <c r="B216" s="144" t="s">
        <v>79</v>
      </c>
      <c r="C216" s="144" t="s">
        <v>72</v>
      </c>
      <c r="D216" s="144" t="s">
        <v>61</v>
      </c>
      <c r="E216" s="144" t="s">
        <v>68</v>
      </c>
      <c r="F216" s="150">
        <f t="shared" si="2"/>
        <v>1</v>
      </c>
      <c r="G216" s="150">
        <f t="shared" si="3"/>
        <v>0</v>
      </c>
      <c r="H216" s="150">
        <f t="shared" si="4"/>
        <v>1</v>
      </c>
      <c r="I216" s="150">
        <f t="shared" si="5"/>
        <v>0</v>
      </c>
      <c r="J216" s="150"/>
      <c r="K216" s="149" t="str">
        <f t="shared" si="32"/>
        <v>#REF!</v>
      </c>
      <c r="L216" s="144"/>
      <c r="M216" s="150">
        <v>0.0</v>
      </c>
      <c r="N216" s="150">
        <v>1.0</v>
      </c>
      <c r="O216" s="150">
        <v>0.0</v>
      </c>
      <c r="P216" s="150">
        <v>0.0</v>
      </c>
      <c r="Q216" s="150">
        <v>0.0</v>
      </c>
      <c r="R216" s="150">
        <v>0.0</v>
      </c>
      <c r="S216" s="150">
        <v>1.0</v>
      </c>
      <c r="T216" s="150">
        <v>0.0</v>
      </c>
      <c r="U216" s="150">
        <v>0.0</v>
      </c>
      <c r="V216" s="150">
        <v>0.0</v>
      </c>
      <c r="W216" s="150">
        <v>0.0</v>
      </c>
      <c r="X216" s="150">
        <v>0.0</v>
      </c>
      <c r="Y216" s="150">
        <v>2.0</v>
      </c>
      <c r="Z216" s="144"/>
    </row>
    <row r="217" hidden="1">
      <c r="A217" s="144" t="s">
        <v>73</v>
      </c>
      <c r="B217" s="144" t="s">
        <v>79</v>
      </c>
      <c r="C217" s="144" t="s">
        <v>72</v>
      </c>
      <c r="D217" s="144" t="s">
        <v>61</v>
      </c>
      <c r="E217" s="144" t="s">
        <v>69</v>
      </c>
      <c r="F217" s="150">
        <f t="shared" si="2"/>
        <v>1</v>
      </c>
      <c r="G217" s="150">
        <f t="shared" si="3"/>
        <v>0</v>
      </c>
      <c r="H217" s="150">
        <f t="shared" si="4"/>
        <v>1</v>
      </c>
      <c r="I217" s="150">
        <f t="shared" si="5"/>
        <v>0</v>
      </c>
      <c r="J217" s="150"/>
      <c r="K217" s="149" t="str">
        <f t="shared" si="32"/>
        <v>#REF!</v>
      </c>
      <c r="L217" s="144"/>
      <c r="M217" s="150">
        <v>0.0</v>
      </c>
      <c r="N217" s="150">
        <v>1.0</v>
      </c>
      <c r="O217" s="150">
        <v>0.0</v>
      </c>
      <c r="P217" s="150">
        <v>0.0</v>
      </c>
      <c r="Q217" s="150">
        <v>0.0</v>
      </c>
      <c r="R217" s="150">
        <v>0.0</v>
      </c>
      <c r="S217" s="150">
        <v>1.0</v>
      </c>
      <c r="T217" s="150">
        <v>0.0</v>
      </c>
      <c r="U217" s="150">
        <v>0.0</v>
      </c>
      <c r="V217" s="150">
        <v>0.0</v>
      </c>
      <c r="W217" s="150">
        <v>0.0</v>
      </c>
      <c r="X217" s="150">
        <v>0.0</v>
      </c>
      <c r="Y217" s="150">
        <v>2.0</v>
      </c>
      <c r="Z217" s="144"/>
    </row>
    <row r="218">
      <c r="A218" s="143" t="s">
        <v>73</v>
      </c>
      <c r="B218" s="143" t="s">
        <v>34</v>
      </c>
      <c r="C218" s="143" t="s">
        <v>59</v>
      </c>
      <c r="D218" s="144"/>
      <c r="E218" s="143" t="s">
        <v>60</v>
      </c>
      <c r="F218" s="145">
        <f t="shared" si="2"/>
        <v>92</v>
      </c>
      <c r="G218" s="145">
        <f t="shared" si="3"/>
        <v>88</v>
      </c>
      <c r="H218" s="145">
        <f t="shared" si="4"/>
        <v>100</v>
      </c>
      <c r="I218" s="145">
        <f t="shared" si="5"/>
        <v>100</v>
      </c>
      <c r="J218" s="145"/>
      <c r="K218" s="146">
        <f>(Y218-L218)/L218</f>
        <v>0.3103448276</v>
      </c>
      <c r="L218" s="145">
        <v>290.0</v>
      </c>
      <c r="M218" s="145">
        <f t="shared" ref="M218:Y218" si="35">SUM(M219:M226)</f>
        <v>32</v>
      </c>
      <c r="N218" s="145">
        <f t="shared" si="35"/>
        <v>32</v>
      </c>
      <c r="O218" s="145">
        <f t="shared" si="35"/>
        <v>28</v>
      </c>
      <c r="P218" s="145">
        <f t="shared" si="35"/>
        <v>28</v>
      </c>
      <c r="Q218" s="145">
        <f t="shared" si="35"/>
        <v>30</v>
      </c>
      <c r="R218" s="145">
        <f t="shared" si="35"/>
        <v>30</v>
      </c>
      <c r="S218" s="145">
        <f t="shared" si="35"/>
        <v>36</v>
      </c>
      <c r="T218" s="145">
        <f t="shared" si="35"/>
        <v>32</v>
      </c>
      <c r="U218" s="145">
        <f t="shared" si="35"/>
        <v>32</v>
      </c>
      <c r="V218" s="145">
        <f t="shared" si="35"/>
        <v>36</v>
      </c>
      <c r="W218" s="145">
        <f t="shared" si="35"/>
        <v>32</v>
      </c>
      <c r="X218" s="145">
        <f t="shared" si="35"/>
        <v>32</v>
      </c>
      <c r="Y218" s="145">
        <f t="shared" si="35"/>
        <v>380</v>
      </c>
      <c r="Z218" s="144"/>
    </row>
    <row r="219">
      <c r="A219" s="144" t="s">
        <v>73</v>
      </c>
      <c r="B219" s="144" t="s">
        <v>34</v>
      </c>
      <c r="C219" s="144" t="s">
        <v>59</v>
      </c>
      <c r="D219" s="144" t="s">
        <v>61</v>
      </c>
      <c r="E219" s="144" t="s">
        <v>62</v>
      </c>
      <c r="F219" s="150">
        <f t="shared" si="2"/>
        <v>17</v>
      </c>
      <c r="G219" s="150">
        <f t="shared" si="3"/>
        <v>17</v>
      </c>
      <c r="H219" s="150">
        <f t="shared" si="4"/>
        <v>19</v>
      </c>
      <c r="I219" s="150">
        <f t="shared" si="5"/>
        <v>19</v>
      </c>
      <c r="J219" s="150"/>
      <c r="K219" s="146"/>
      <c r="L219" s="144"/>
      <c r="M219" s="150">
        <v>6.0</v>
      </c>
      <c r="N219" s="150">
        <v>6.0</v>
      </c>
      <c r="O219" s="150">
        <v>5.0</v>
      </c>
      <c r="P219" s="150">
        <v>5.0</v>
      </c>
      <c r="Q219" s="150">
        <v>6.0</v>
      </c>
      <c r="R219" s="150">
        <v>6.0</v>
      </c>
      <c r="S219" s="150">
        <v>7.0</v>
      </c>
      <c r="T219" s="150">
        <v>6.0</v>
      </c>
      <c r="U219" s="150">
        <v>6.0</v>
      </c>
      <c r="V219" s="150">
        <v>7.0</v>
      </c>
      <c r="W219" s="150">
        <v>6.0</v>
      </c>
      <c r="X219" s="150">
        <v>6.0</v>
      </c>
      <c r="Y219" s="150">
        <v>72.0</v>
      </c>
      <c r="Z219" s="144"/>
    </row>
    <row r="220">
      <c r="A220" s="144" t="s">
        <v>73</v>
      </c>
      <c r="B220" s="144" t="s">
        <v>34</v>
      </c>
      <c r="C220" s="144" t="s">
        <v>59</v>
      </c>
      <c r="D220" s="144" t="s">
        <v>61</v>
      </c>
      <c r="E220" s="144" t="s">
        <v>63</v>
      </c>
      <c r="F220" s="150">
        <f t="shared" si="2"/>
        <v>17</v>
      </c>
      <c r="G220" s="150">
        <f t="shared" si="3"/>
        <v>15</v>
      </c>
      <c r="H220" s="150">
        <f t="shared" si="4"/>
        <v>18</v>
      </c>
      <c r="I220" s="150">
        <f t="shared" si="5"/>
        <v>18</v>
      </c>
      <c r="J220" s="150"/>
      <c r="K220" s="146"/>
      <c r="L220" s="144"/>
      <c r="M220" s="150">
        <v>6.0</v>
      </c>
      <c r="N220" s="150">
        <v>6.0</v>
      </c>
      <c r="O220" s="150">
        <v>5.0</v>
      </c>
      <c r="P220" s="150">
        <v>5.0</v>
      </c>
      <c r="Q220" s="150">
        <v>5.0</v>
      </c>
      <c r="R220" s="150">
        <v>5.0</v>
      </c>
      <c r="S220" s="150">
        <v>6.0</v>
      </c>
      <c r="T220" s="150">
        <v>6.0</v>
      </c>
      <c r="U220" s="150">
        <v>6.0</v>
      </c>
      <c r="V220" s="150">
        <v>6.0</v>
      </c>
      <c r="W220" s="150">
        <v>6.0</v>
      </c>
      <c r="X220" s="150">
        <v>6.0</v>
      </c>
      <c r="Y220" s="150">
        <v>68.0</v>
      </c>
      <c r="Z220" s="144"/>
    </row>
    <row r="221">
      <c r="A221" s="144" t="s">
        <v>73</v>
      </c>
      <c r="B221" s="144" t="s">
        <v>34</v>
      </c>
      <c r="C221" s="144" t="s">
        <v>59</v>
      </c>
      <c r="D221" s="144" t="s">
        <v>61</v>
      </c>
      <c r="E221" s="144" t="s">
        <v>64</v>
      </c>
      <c r="F221" s="150">
        <f t="shared" si="2"/>
        <v>5</v>
      </c>
      <c r="G221" s="150">
        <f t="shared" si="3"/>
        <v>3</v>
      </c>
      <c r="H221" s="150">
        <f t="shared" si="4"/>
        <v>6</v>
      </c>
      <c r="I221" s="150">
        <f t="shared" si="5"/>
        <v>6</v>
      </c>
      <c r="J221" s="150"/>
      <c r="K221" s="146"/>
      <c r="L221" s="144"/>
      <c r="M221" s="150">
        <v>2.0</v>
      </c>
      <c r="N221" s="150">
        <v>2.0</v>
      </c>
      <c r="O221" s="150">
        <v>1.0</v>
      </c>
      <c r="P221" s="150">
        <v>1.0</v>
      </c>
      <c r="Q221" s="150">
        <v>1.0</v>
      </c>
      <c r="R221" s="150">
        <v>1.0</v>
      </c>
      <c r="S221" s="150">
        <v>2.0</v>
      </c>
      <c r="T221" s="150">
        <v>2.0</v>
      </c>
      <c r="U221" s="150">
        <v>2.0</v>
      </c>
      <c r="V221" s="150">
        <v>2.0</v>
      </c>
      <c r="W221" s="150">
        <v>2.0</v>
      </c>
      <c r="X221" s="150">
        <v>2.0</v>
      </c>
      <c r="Y221" s="150">
        <v>20.0</v>
      </c>
      <c r="Z221" s="144"/>
    </row>
    <row r="222">
      <c r="A222" s="144" t="s">
        <v>73</v>
      </c>
      <c r="B222" s="144" t="s">
        <v>34</v>
      </c>
      <c r="C222" s="144" t="s">
        <v>59</v>
      </c>
      <c r="D222" s="144" t="s">
        <v>61</v>
      </c>
      <c r="E222" s="144" t="s">
        <v>65</v>
      </c>
      <c r="F222" s="150">
        <f t="shared" si="2"/>
        <v>12</v>
      </c>
      <c r="G222" s="150">
        <f t="shared" si="3"/>
        <v>12</v>
      </c>
      <c r="H222" s="150">
        <f t="shared" si="4"/>
        <v>12</v>
      </c>
      <c r="I222" s="150">
        <f t="shared" si="5"/>
        <v>12</v>
      </c>
      <c r="J222" s="150"/>
      <c r="K222" s="146"/>
      <c r="L222" s="144"/>
      <c r="M222" s="150">
        <v>4.0</v>
      </c>
      <c r="N222" s="150">
        <v>4.0</v>
      </c>
      <c r="O222" s="150">
        <v>4.0</v>
      </c>
      <c r="P222" s="150">
        <v>4.0</v>
      </c>
      <c r="Q222" s="150">
        <v>4.0</v>
      </c>
      <c r="R222" s="150">
        <v>4.0</v>
      </c>
      <c r="S222" s="150">
        <v>4.0</v>
      </c>
      <c r="T222" s="150">
        <v>4.0</v>
      </c>
      <c r="U222" s="150">
        <v>4.0</v>
      </c>
      <c r="V222" s="150">
        <v>4.0</v>
      </c>
      <c r="W222" s="150">
        <v>4.0</v>
      </c>
      <c r="X222" s="150">
        <v>4.0</v>
      </c>
      <c r="Y222" s="150">
        <v>48.0</v>
      </c>
      <c r="Z222" s="144"/>
    </row>
    <row r="223">
      <c r="A223" s="144" t="s">
        <v>73</v>
      </c>
      <c r="B223" s="144" t="s">
        <v>34</v>
      </c>
      <c r="C223" s="144" t="s">
        <v>59</v>
      </c>
      <c r="D223" s="144" t="s">
        <v>61</v>
      </c>
      <c r="E223" s="144" t="s">
        <v>66</v>
      </c>
      <c r="F223" s="150">
        <f t="shared" si="2"/>
        <v>14</v>
      </c>
      <c r="G223" s="150">
        <f t="shared" si="3"/>
        <v>14</v>
      </c>
      <c r="H223" s="150">
        <f t="shared" si="4"/>
        <v>15</v>
      </c>
      <c r="I223" s="150">
        <f t="shared" si="5"/>
        <v>15</v>
      </c>
      <c r="J223" s="150"/>
      <c r="K223" s="146"/>
      <c r="L223" s="144"/>
      <c r="M223" s="150">
        <v>5.0</v>
      </c>
      <c r="N223" s="150">
        <v>5.0</v>
      </c>
      <c r="O223" s="150">
        <v>4.0</v>
      </c>
      <c r="P223" s="150">
        <v>4.0</v>
      </c>
      <c r="Q223" s="150">
        <v>5.0</v>
      </c>
      <c r="R223" s="150">
        <v>5.0</v>
      </c>
      <c r="S223" s="150">
        <v>5.0</v>
      </c>
      <c r="T223" s="150">
        <v>5.0</v>
      </c>
      <c r="U223" s="150">
        <v>5.0</v>
      </c>
      <c r="V223" s="150">
        <v>5.0</v>
      </c>
      <c r="W223" s="150">
        <v>5.0</v>
      </c>
      <c r="X223" s="150">
        <v>5.0</v>
      </c>
      <c r="Y223" s="150">
        <v>58.0</v>
      </c>
      <c r="Z223" s="144"/>
    </row>
    <row r="224">
      <c r="A224" s="144" t="s">
        <v>73</v>
      </c>
      <c r="B224" s="144" t="s">
        <v>34</v>
      </c>
      <c r="C224" s="144" t="s">
        <v>59</v>
      </c>
      <c r="D224" s="144" t="s">
        <v>61</v>
      </c>
      <c r="E224" s="144" t="s">
        <v>67</v>
      </c>
      <c r="F224" s="150">
        <f t="shared" si="2"/>
        <v>12</v>
      </c>
      <c r="G224" s="150">
        <f t="shared" si="3"/>
        <v>12</v>
      </c>
      <c r="H224" s="150">
        <f t="shared" si="4"/>
        <v>13</v>
      </c>
      <c r="I224" s="150">
        <f t="shared" si="5"/>
        <v>13</v>
      </c>
      <c r="J224" s="150"/>
      <c r="K224" s="146"/>
      <c r="L224" s="144"/>
      <c r="M224" s="150">
        <v>4.0</v>
      </c>
      <c r="N224" s="150">
        <v>4.0</v>
      </c>
      <c r="O224" s="150">
        <v>4.0</v>
      </c>
      <c r="P224" s="150">
        <v>4.0</v>
      </c>
      <c r="Q224" s="150">
        <v>4.0</v>
      </c>
      <c r="R224" s="150">
        <v>4.0</v>
      </c>
      <c r="S224" s="150">
        <v>5.0</v>
      </c>
      <c r="T224" s="150">
        <v>4.0</v>
      </c>
      <c r="U224" s="150">
        <v>4.0</v>
      </c>
      <c r="V224" s="150">
        <v>5.0</v>
      </c>
      <c r="W224" s="150">
        <v>4.0</v>
      </c>
      <c r="X224" s="150">
        <v>4.0</v>
      </c>
      <c r="Y224" s="150">
        <v>50.0</v>
      </c>
      <c r="Z224" s="144"/>
    </row>
    <row r="225">
      <c r="A225" s="144" t="s">
        <v>73</v>
      </c>
      <c r="B225" s="144" t="s">
        <v>34</v>
      </c>
      <c r="C225" s="144" t="s">
        <v>59</v>
      </c>
      <c r="D225" s="144" t="s">
        <v>61</v>
      </c>
      <c r="E225" s="144" t="s">
        <v>68</v>
      </c>
      <c r="F225" s="150">
        <f t="shared" si="2"/>
        <v>6</v>
      </c>
      <c r="G225" s="150">
        <f t="shared" si="3"/>
        <v>6</v>
      </c>
      <c r="H225" s="150">
        <f t="shared" si="4"/>
        <v>7</v>
      </c>
      <c r="I225" s="150">
        <f t="shared" si="5"/>
        <v>7</v>
      </c>
      <c r="J225" s="150"/>
      <c r="K225" s="146"/>
      <c r="L225" s="144"/>
      <c r="M225" s="150">
        <v>2.0</v>
      </c>
      <c r="N225" s="150">
        <v>2.0</v>
      </c>
      <c r="O225" s="150">
        <v>2.0</v>
      </c>
      <c r="P225" s="150">
        <v>2.0</v>
      </c>
      <c r="Q225" s="150">
        <v>2.0</v>
      </c>
      <c r="R225" s="150">
        <v>2.0</v>
      </c>
      <c r="S225" s="150">
        <v>3.0</v>
      </c>
      <c r="T225" s="150">
        <v>2.0</v>
      </c>
      <c r="U225" s="150">
        <v>2.0</v>
      </c>
      <c r="V225" s="150">
        <v>3.0</v>
      </c>
      <c r="W225" s="150">
        <v>2.0</v>
      </c>
      <c r="X225" s="150">
        <v>2.0</v>
      </c>
      <c r="Y225" s="150">
        <v>26.0</v>
      </c>
      <c r="Z225" s="144"/>
    </row>
    <row r="226">
      <c r="A226" s="144" t="s">
        <v>73</v>
      </c>
      <c r="B226" s="144" t="s">
        <v>34</v>
      </c>
      <c r="C226" s="144" t="s">
        <v>59</v>
      </c>
      <c r="D226" s="144" t="s">
        <v>61</v>
      </c>
      <c r="E226" s="144" t="s">
        <v>69</v>
      </c>
      <c r="F226" s="150">
        <f t="shared" si="2"/>
        <v>9</v>
      </c>
      <c r="G226" s="150">
        <f t="shared" si="3"/>
        <v>9</v>
      </c>
      <c r="H226" s="150">
        <f t="shared" si="4"/>
        <v>10</v>
      </c>
      <c r="I226" s="150">
        <f t="shared" si="5"/>
        <v>10</v>
      </c>
      <c r="J226" s="150"/>
      <c r="K226" s="146"/>
      <c r="L226" s="144"/>
      <c r="M226" s="150">
        <v>3.0</v>
      </c>
      <c r="N226" s="150">
        <v>3.0</v>
      </c>
      <c r="O226" s="150">
        <v>3.0</v>
      </c>
      <c r="P226" s="150">
        <v>3.0</v>
      </c>
      <c r="Q226" s="150">
        <v>3.0</v>
      </c>
      <c r="R226" s="150">
        <v>3.0</v>
      </c>
      <c r="S226" s="150">
        <v>4.0</v>
      </c>
      <c r="T226" s="150">
        <v>3.0</v>
      </c>
      <c r="U226" s="150">
        <v>3.0</v>
      </c>
      <c r="V226" s="150">
        <v>4.0</v>
      </c>
      <c r="W226" s="150">
        <v>3.0</v>
      </c>
      <c r="X226" s="150">
        <v>3.0</v>
      </c>
      <c r="Y226" s="150">
        <v>38.0</v>
      </c>
      <c r="Z226" s="144"/>
    </row>
    <row r="227" hidden="1">
      <c r="A227" s="143" t="s">
        <v>73</v>
      </c>
      <c r="B227" s="143" t="s">
        <v>34</v>
      </c>
      <c r="C227" s="143" t="s">
        <v>70</v>
      </c>
      <c r="D227" s="144"/>
      <c r="E227" s="143" t="s">
        <v>60</v>
      </c>
      <c r="F227" s="145">
        <f t="shared" si="2"/>
        <v>10</v>
      </c>
      <c r="G227" s="145">
        <f t="shared" si="3"/>
        <v>4</v>
      </c>
      <c r="H227" s="145">
        <f t="shared" si="4"/>
        <v>12</v>
      </c>
      <c r="I227" s="145">
        <f t="shared" si="5"/>
        <v>2</v>
      </c>
      <c r="J227" s="145"/>
      <c r="K227" s="149" t="str">
        <f t="shared" ref="K227:K253" si="37">(#REF!-L227)/L227</f>
        <v>#REF!</v>
      </c>
      <c r="L227" s="148"/>
      <c r="M227" s="145">
        <f t="shared" ref="M227:Y227" si="36">SUM(M228:M235)</f>
        <v>8</v>
      </c>
      <c r="N227" s="145">
        <f t="shared" si="36"/>
        <v>1</v>
      </c>
      <c r="O227" s="145">
        <f t="shared" si="36"/>
        <v>1</v>
      </c>
      <c r="P227" s="145">
        <f t="shared" si="36"/>
        <v>1</v>
      </c>
      <c r="Q227" s="145">
        <f t="shared" si="36"/>
        <v>1</v>
      </c>
      <c r="R227" s="145">
        <f t="shared" si="36"/>
        <v>2</v>
      </c>
      <c r="S227" s="145">
        <f t="shared" si="36"/>
        <v>8</v>
      </c>
      <c r="T227" s="145">
        <f t="shared" si="36"/>
        <v>3</v>
      </c>
      <c r="U227" s="145">
        <f t="shared" si="36"/>
        <v>1</v>
      </c>
      <c r="V227" s="145">
        <f t="shared" si="36"/>
        <v>1</v>
      </c>
      <c r="W227" s="145">
        <f t="shared" si="36"/>
        <v>1</v>
      </c>
      <c r="X227" s="145">
        <f t="shared" si="36"/>
        <v>0</v>
      </c>
      <c r="Y227" s="145">
        <f t="shared" si="36"/>
        <v>28</v>
      </c>
      <c r="Z227" s="144"/>
    </row>
    <row r="228" hidden="1">
      <c r="A228" s="144" t="s">
        <v>73</v>
      </c>
      <c r="B228" s="144" t="s">
        <v>34</v>
      </c>
      <c r="C228" s="144" t="s">
        <v>70</v>
      </c>
      <c r="D228" s="144" t="s">
        <v>61</v>
      </c>
      <c r="E228" s="144" t="s">
        <v>62</v>
      </c>
      <c r="F228" s="150">
        <f t="shared" si="2"/>
        <v>1</v>
      </c>
      <c r="G228" s="150">
        <f t="shared" si="3"/>
        <v>1</v>
      </c>
      <c r="H228" s="150">
        <f t="shared" si="4"/>
        <v>2</v>
      </c>
      <c r="I228" s="150">
        <f t="shared" si="5"/>
        <v>0</v>
      </c>
      <c r="J228" s="150"/>
      <c r="K228" s="149" t="str">
        <f t="shared" si="37"/>
        <v>#REF!</v>
      </c>
      <c r="L228" s="144"/>
      <c r="M228" s="150">
        <v>1.0</v>
      </c>
      <c r="N228" s="150">
        <v>0.0</v>
      </c>
      <c r="O228" s="150">
        <v>0.0</v>
      </c>
      <c r="P228" s="150">
        <v>0.0</v>
      </c>
      <c r="Q228" s="150">
        <v>0.0</v>
      </c>
      <c r="R228" s="150">
        <v>1.0</v>
      </c>
      <c r="S228" s="150">
        <v>1.0</v>
      </c>
      <c r="T228" s="150">
        <v>1.0</v>
      </c>
      <c r="U228" s="150">
        <v>0.0</v>
      </c>
      <c r="V228" s="150">
        <v>0.0</v>
      </c>
      <c r="W228" s="150">
        <v>0.0</v>
      </c>
      <c r="X228" s="150">
        <v>0.0</v>
      </c>
      <c r="Y228" s="150">
        <v>4.0</v>
      </c>
      <c r="Z228" s="144"/>
    </row>
    <row r="229" hidden="1">
      <c r="A229" s="144" t="s">
        <v>73</v>
      </c>
      <c r="B229" s="144" t="s">
        <v>34</v>
      </c>
      <c r="C229" s="144" t="s">
        <v>70</v>
      </c>
      <c r="D229" s="144" t="s">
        <v>61</v>
      </c>
      <c r="E229" s="144" t="s">
        <v>63</v>
      </c>
      <c r="F229" s="150">
        <f t="shared" si="2"/>
        <v>3</v>
      </c>
      <c r="G229" s="150">
        <f t="shared" si="3"/>
        <v>3</v>
      </c>
      <c r="H229" s="150">
        <f t="shared" si="4"/>
        <v>4</v>
      </c>
      <c r="I229" s="150">
        <f t="shared" si="5"/>
        <v>2</v>
      </c>
      <c r="J229" s="150"/>
      <c r="K229" s="149" t="str">
        <f t="shared" si="37"/>
        <v>#REF!</v>
      </c>
      <c r="L229" s="144"/>
      <c r="M229" s="150">
        <v>1.0</v>
      </c>
      <c r="N229" s="150">
        <v>1.0</v>
      </c>
      <c r="O229" s="150">
        <v>1.0</v>
      </c>
      <c r="P229" s="150">
        <v>1.0</v>
      </c>
      <c r="Q229" s="150">
        <v>1.0</v>
      </c>
      <c r="R229" s="150">
        <v>1.0</v>
      </c>
      <c r="S229" s="150">
        <v>1.0</v>
      </c>
      <c r="T229" s="150">
        <v>2.0</v>
      </c>
      <c r="U229" s="150">
        <v>1.0</v>
      </c>
      <c r="V229" s="150">
        <v>1.0</v>
      </c>
      <c r="W229" s="150">
        <v>1.0</v>
      </c>
      <c r="X229" s="150">
        <v>0.0</v>
      </c>
      <c r="Y229" s="150">
        <v>12.0</v>
      </c>
      <c r="Z229" s="144"/>
    </row>
    <row r="230" hidden="1">
      <c r="A230" s="144" t="s">
        <v>73</v>
      </c>
      <c r="B230" s="144" t="s">
        <v>34</v>
      </c>
      <c r="C230" s="144" t="s">
        <v>70</v>
      </c>
      <c r="D230" s="144" t="s">
        <v>61</v>
      </c>
      <c r="E230" s="144" t="s">
        <v>64</v>
      </c>
      <c r="F230" s="150">
        <f t="shared" si="2"/>
        <v>1</v>
      </c>
      <c r="G230" s="150">
        <f t="shared" si="3"/>
        <v>0</v>
      </c>
      <c r="H230" s="150">
        <f t="shared" si="4"/>
        <v>1</v>
      </c>
      <c r="I230" s="150">
        <f t="shared" si="5"/>
        <v>0</v>
      </c>
      <c r="J230" s="150"/>
      <c r="K230" s="149" t="str">
        <f t="shared" si="37"/>
        <v>#REF!</v>
      </c>
      <c r="L230" s="144"/>
      <c r="M230" s="150">
        <v>1.0</v>
      </c>
      <c r="N230" s="150">
        <v>0.0</v>
      </c>
      <c r="O230" s="150">
        <v>0.0</v>
      </c>
      <c r="P230" s="150">
        <v>0.0</v>
      </c>
      <c r="Q230" s="150">
        <v>0.0</v>
      </c>
      <c r="R230" s="150">
        <v>0.0</v>
      </c>
      <c r="S230" s="150">
        <v>1.0</v>
      </c>
      <c r="T230" s="150">
        <v>0.0</v>
      </c>
      <c r="U230" s="150">
        <v>0.0</v>
      </c>
      <c r="V230" s="150">
        <v>0.0</v>
      </c>
      <c r="W230" s="150">
        <v>0.0</v>
      </c>
      <c r="X230" s="150">
        <v>0.0</v>
      </c>
      <c r="Y230" s="150">
        <v>2.0</v>
      </c>
      <c r="Z230" s="144"/>
    </row>
    <row r="231" hidden="1">
      <c r="A231" s="144" t="s">
        <v>73</v>
      </c>
      <c r="B231" s="144" t="s">
        <v>34</v>
      </c>
      <c r="C231" s="144" t="s">
        <v>70</v>
      </c>
      <c r="D231" s="144" t="s">
        <v>61</v>
      </c>
      <c r="E231" s="144" t="s">
        <v>65</v>
      </c>
      <c r="F231" s="150">
        <f t="shared" si="2"/>
        <v>1</v>
      </c>
      <c r="G231" s="150">
        <f t="shared" si="3"/>
        <v>0</v>
      </c>
      <c r="H231" s="150">
        <f t="shared" si="4"/>
        <v>1</v>
      </c>
      <c r="I231" s="150">
        <f t="shared" si="5"/>
        <v>0</v>
      </c>
      <c r="J231" s="150"/>
      <c r="K231" s="149" t="str">
        <f t="shared" si="37"/>
        <v>#REF!</v>
      </c>
      <c r="L231" s="144"/>
      <c r="M231" s="150">
        <v>1.0</v>
      </c>
      <c r="N231" s="150">
        <v>0.0</v>
      </c>
      <c r="O231" s="150">
        <v>0.0</v>
      </c>
      <c r="P231" s="150">
        <v>0.0</v>
      </c>
      <c r="Q231" s="150">
        <v>0.0</v>
      </c>
      <c r="R231" s="150">
        <v>0.0</v>
      </c>
      <c r="S231" s="150">
        <v>1.0</v>
      </c>
      <c r="T231" s="150">
        <v>0.0</v>
      </c>
      <c r="U231" s="150">
        <v>0.0</v>
      </c>
      <c r="V231" s="150">
        <v>0.0</v>
      </c>
      <c r="W231" s="150">
        <v>0.0</v>
      </c>
      <c r="X231" s="150">
        <v>0.0</v>
      </c>
      <c r="Y231" s="150">
        <v>2.0</v>
      </c>
      <c r="Z231" s="144"/>
    </row>
    <row r="232" hidden="1">
      <c r="A232" s="144" t="s">
        <v>73</v>
      </c>
      <c r="B232" s="144" t="s">
        <v>34</v>
      </c>
      <c r="C232" s="144" t="s">
        <v>70</v>
      </c>
      <c r="D232" s="144" t="s">
        <v>61</v>
      </c>
      <c r="E232" s="144" t="s">
        <v>66</v>
      </c>
      <c r="F232" s="150">
        <f t="shared" si="2"/>
        <v>1</v>
      </c>
      <c r="G232" s="150">
        <f t="shared" si="3"/>
        <v>0</v>
      </c>
      <c r="H232" s="150">
        <f t="shared" si="4"/>
        <v>1</v>
      </c>
      <c r="I232" s="150">
        <f t="shared" si="5"/>
        <v>0</v>
      </c>
      <c r="J232" s="150"/>
      <c r="K232" s="149" t="str">
        <f t="shared" si="37"/>
        <v>#REF!</v>
      </c>
      <c r="L232" s="144"/>
      <c r="M232" s="150">
        <v>1.0</v>
      </c>
      <c r="N232" s="150">
        <v>0.0</v>
      </c>
      <c r="O232" s="150">
        <v>0.0</v>
      </c>
      <c r="P232" s="150">
        <v>0.0</v>
      </c>
      <c r="Q232" s="150">
        <v>0.0</v>
      </c>
      <c r="R232" s="150">
        <v>0.0</v>
      </c>
      <c r="S232" s="150">
        <v>1.0</v>
      </c>
      <c r="T232" s="150">
        <v>0.0</v>
      </c>
      <c r="U232" s="150">
        <v>0.0</v>
      </c>
      <c r="V232" s="150">
        <v>0.0</v>
      </c>
      <c r="W232" s="150">
        <v>0.0</v>
      </c>
      <c r="X232" s="150">
        <v>0.0</v>
      </c>
      <c r="Y232" s="150">
        <v>2.0</v>
      </c>
      <c r="Z232" s="144"/>
    </row>
    <row r="233" hidden="1">
      <c r="A233" s="144" t="s">
        <v>73</v>
      </c>
      <c r="B233" s="144" t="s">
        <v>34</v>
      </c>
      <c r="C233" s="144" t="s">
        <v>70</v>
      </c>
      <c r="D233" s="144" t="s">
        <v>61</v>
      </c>
      <c r="E233" s="144" t="s">
        <v>67</v>
      </c>
      <c r="F233" s="150">
        <f t="shared" si="2"/>
        <v>1</v>
      </c>
      <c r="G233" s="150">
        <f t="shared" si="3"/>
        <v>0</v>
      </c>
      <c r="H233" s="150">
        <f t="shared" si="4"/>
        <v>1</v>
      </c>
      <c r="I233" s="150">
        <f t="shared" si="5"/>
        <v>0</v>
      </c>
      <c r="J233" s="150"/>
      <c r="K233" s="149" t="str">
        <f t="shared" si="37"/>
        <v>#REF!</v>
      </c>
      <c r="L233" s="144"/>
      <c r="M233" s="150">
        <v>1.0</v>
      </c>
      <c r="N233" s="150">
        <v>0.0</v>
      </c>
      <c r="O233" s="150">
        <v>0.0</v>
      </c>
      <c r="P233" s="150">
        <v>0.0</v>
      </c>
      <c r="Q233" s="150">
        <v>0.0</v>
      </c>
      <c r="R233" s="150">
        <v>0.0</v>
      </c>
      <c r="S233" s="150">
        <v>1.0</v>
      </c>
      <c r="T233" s="150">
        <v>0.0</v>
      </c>
      <c r="U233" s="150">
        <v>0.0</v>
      </c>
      <c r="V233" s="150">
        <v>0.0</v>
      </c>
      <c r="W233" s="150">
        <v>0.0</v>
      </c>
      <c r="X233" s="150">
        <v>0.0</v>
      </c>
      <c r="Y233" s="150">
        <v>2.0</v>
      </c>
      <c r="Z233" s="144"/>
    </row>
    <row r="234" hidden="1">
      <c r="A234" s="144" t="s">
        <v>73</v>
      </c>
      <c r="B234" s="144" t="s">
        <v>34</v>
      </c>
      <c r="C234" s="144" t="s">
        <v>70</v>
      </c>
      <c r="D234" s="144" t="s">
        <v>61</v>
      </c>
      <c r="E234" s="144" t="s">
        <v>68</v>
      </c>
      <c r="F234" s="150">
        <f t="shared" si="2"/>
        <v>1</v>
      </c>
      <c r="G234" s="150">
        <f t="shared" si="3"/>
        <v>0</v>
      </c>
      <c r="H234" s="150">
        <f t="shared" si="4"/>
        <v>1</v>
      </c>
      <c r="I234" s="150">
        <f t="shared" si="5"/>
        <v>0</v>
      </c>
      <c r="J234" s="150"/>
      <c r="K234" s="149" t="str">
        <f t="shared" si="37"/>
        <v>#REF!</v>
      </c>
      <c r="L234" s="144"/>
      <c r="M234" s="150">
        <v>1.0</v>
      </c>
      <c r="N234" s="150">
        <v>0.0</v>
      </c>
      <c r="O234" s="150">
        <v>0.0</v>
      </c>
      <c r="P234" s="150">
        <v>0.0</v>
      </c>
      <c r="Q234" s="150">
        <v>0.0</v>
      </c>
      <c r="R234" s="150">
        <v>0.0</v>
      </c>
      <c r="S234" s="150">
        <v>1.0</v>
      </c>
      <c r="T234" s="150">
        <v>0.0</v>
      </c>
      <c r="U234" s="150">
        <v>0.0</v>
      </c>
      <c r="V234" s="150">
        <v>0.0</v>
      </c>
      <c r="W234" s="150">
        <v>0.0</v>
      </c>
      <c r="X234" s="150">
        <v>0.0</v>
      </c>
      <c r="Y234" s="150">
        <v>2.0</v>
      </c>
      <c r="Z234" s="144"/>
    </row>
    <row r="235" hidden="1">
      <c r="A235" s="144" t="s">
        <v>73</v>
      </c>
      <c r="B235" s="144" t="s">
        <v>34</v>
      </c>
      <c r="C235" s="144" t="s">
        <v>70</v>
      </c>
      <c r="D235" s="144" t="s">
        <v>61</v>
      </c>
      <c r="E235" s="144" t="s">
        <v>69</v>
      </c>
      <c r="F235" s="150">
        <f t="shared" si="2"/>
        <v>1</v>
      </c>
      <c r="G235" s="150">
        <f t="shared" si="3"/>
        <v>0</v>
      </c>
      <c r="H235" s="150">
        <f t="shared" si="4"/>
        <v>1</v>
      </c>
      <c r="I235" s="150">
        <f t="shared" si="5"/>
        <v>0</v>
      </c>
      <c r="J235" s="150"/>
      <c r="K235" s="149" t="str">
        <f t="shared" si="37"/>
        <v>#REF!</v>
      </c>
      <c r="L235" s="144"/>
      <c r="M235" s="150">
        <v>1.0</v>
      </c>
      <c r="N235" s="150">
        <v>0.0</v>
      </c>
      <c r="O235" s="150">
        <v>0.0</v>
      </c>
      <c r="P235" s="150">
        <v>0.0</v>
      </c>
      <c r="Q235" s="150">
        <v>0.0</v>
      </c>
      <c r="R235" s="150">
        <v>0.0</v>
      </c>
      <c r="S235" s="150">
        <v>1.0</v>
      </c>
      <c r="T235" s="150">
        <v>0.0</v>
      </c>
      <c r="U235" s="150">
        <v>0.0</v>
      </c>
      <c r="V235" s="150">
        <v>0.0</v>
      </c>
      <c r="W235" s="150">
        <v>0.0</v>
      </c>
      <c r="X235" s="150">
        <v>0.0</v>
      </c>
      <c r="Y235" s="150">
        <v>2.0</v>
      </c>
      <c r="Z235" s="144"/>
    </row>
    <row r="236" hidden="1">
      <c r="A236" s="143" t="s">
        <v>73</v>
      </c>
      <c r="B236" s="143" t="s">
        <v>34</v>
      </c>
      <c r="C236" s="143" t="s">
        <v>71</v>
      </c>
      <c r="D236" s="144"/>
      <c r="E236" s="143" t="s">
        <v>60</v>
      </c>
      <c r="F236" s="145">
        <f t="shared" si="2"/>
        <v>10</v>
      </c>
      <c r="G236" s="145">
        <f t="shared" si="3"/>
        <v>3</v>
      </c>
      <c r="H236" s="145">
        <f t="shared" si="4"/>
        <v>10</v>
      </c>
      <c r="I236" s="145">
        <f t="shared" si="5"/>
        <v>3</v>
      </c>
      <c r="J236" s="145"/>
      <c r="K236" s="149" t="str">
        <f t="shared" si="37"/>
        <v>#REF!</v>
      </c>
      <c r="L236" s="148"/>
      <c r="M236" s="145">
        <f t="shared" ref="M236:Y236" si="38">SUM(M237:M244)</f>
        <v>8</v>
      </c>
      <c r="N236" s="145">
        <f t="shared" si="38"/>
        <v>1</v>
      </c>
      <c r="O236" s="145">
        <f t="shared" si="38"/>
        <v>1</v>
      </c>
      <c r="P236" s="145">
        <f t="shared" si="38"/>
        <v>1</v>
      </c>
      <c r="Q236" s="145">
        <f t="shared" si="38"/>
        <v>1</v>
      </c>
      <c r="R236" s="145">
        <f t="shared" si="38"/>
        <v>1</v>
      </c>
      <c r="S236" s="145">
        <f t="shared" si="38"/>
        <v>8</v>
      </c>
      <c r="T236" s="145">
        <f t="shared" si="38"/>
        <v>1</v>
      </c>
      <c r="U236" s="145">
        <f t="shared" si="38"/>
        <v>1</v>
      </c>
      <c r="V236" s="145">
        <f t="shared" si="38"/>
        <v>1</v>
      </c>
      <c r="W236" s="145">
        <f t="shared" si="38"/>
        <v>1</v>
      </c>
      <c r="X236" s="145">
        <f t="shared" si="38"/>
        <v>1</v>
      </c>
      <c r="Y236" s="145">
        <f t="shared" si="38"/>
        <v>26</v>
      </c>
      <c r="Z236" s="144"/>
    </row>
    <row r="237" hidden="1">
      <c r="A237" s="144" t="s">
        <v>73</v>
      </c>
      <c r="B237" s="144" t="s">
        <v>34</v>
      </c>
      <c r="C237" s="144" t="s">
        <v>71</v>
      </c>
      <c r="D237" s="144" t="s">
        <v>61</v>
      </c>
      <c r="E237" s="144" t="s">
        <v>62</v>
      </c>
      <c r="F237" s="150">
        <f t="shared" si="2"/>
        <v>1</v>
      </c>
      <c r="G237" s="150">
        <f t="shared" si="3"/>
        <v>0</v>
      </c>
      <c r="H237" s="150">
        <f t="shared" si="4"/>
        <v>1</v>
      </c>
      <c r="I237" s="150">
        <f t="shared" si="5"/>
        <v>0</v>
      </c>
      <c r="J237" s="150"/>
      <c r="K237" s="149" t="str">
        <f t="shared" si="37"/>
        <v>#REF!</v>
      </c>
      <c r="L237" s="144"/>
      <c r="M237" s="150">
        <v>1.0</v>
      </c>
      <c r="N237" s="150">
        <v>0.0</v>
      </c>
      <c r="O237" s="150">
        <v>0.0</v>
      </c>
      <c r="P237" s="150">
        <v>0.0</v>
      </c>
      <c r="Q237" s="150">
        <v>0.0</v>
      </c>
      <c r="R237" s="150">
        <v>0.0</v>
      </c>
      <c r="S237" s="150">
        <v>1.0</v>
      </c>
      <c r="T237" s="150">
        <v>0.0</v>
      </c>
      <c r="U237" s="150">
        <v>0.0</v>
      </c>
      <c r="V237" s="150">
        <v>0.0</v>
      </c>
      <c r="W237" s="150">
        <v>0.0</v>
      </c>
      <c r="X237" s="150">
        <v>0.0</v>
      </c>
      <c r="Y237" s="150">
        <v>2.0</v>
      </c>
      <c r="Z237" s="144"/>
    </row>
    <row r="238" hidden="1">
      <c r="A238" s="144" t="s">
        <v>73</v>
      </c>
      <c r="B238" s="144" t="s">
        <v>34</v>
      </c>
      <c r="C238" s="144" t="s">
        <v>71</v>
      </c>
      <c r="D238" s="144" t="s">
        <v>61</v>
      </c>
      <c r="E238" s="144" t="s">
        <v>63</v>
      </c>
      <c r="F238" s="150">
        <f t="shared" si="2"/>
        <v>1</v>
      </c>
      <c r="G238" s="150">
        <f t="shared" si="3"/>
        <v>0</v>
      </c>
      <c r="H238" s="150">
        <f t="shared" si="4"/>
        <v>1</v>
      </c>
      <c r="I238" s="150">
        <f t="shared" si="5"/>
        <v>0</v>
      </c>
      <c r="J238" s="150"/>
      <c r="K238" s="149" t="str">
        <f t="shared" si="37"/>
        <v>#REF!</v>
      </c>
      <c r="L238" s="144"/>
      <c r="M238" s="150">
        <v>1.0</v>
      </c>
      <c r="N238" s="150">
        <v>0.0</v>
      </c>
      <c r="O238" s="150">
        <v>0.0</v>
      </c>
      <c r="P238" s="150">
        <v>0.0</v>
      </c>
      <c r="Q238" s="150">
        <v>0.0</v>
      </c>
      <c r="R238" s="150">
        <v>0.0</v>
      </c>
      <c r="S238" s="150">
        <v>1.0</v>
      </c>
      <c r="T238" s="150">
        <v>0.0</v>
      </c>
      <c r="U238" s="150">
        <v>0.0</v>
      </c>
      <c r="V238" s="150">
        <v>0.0</v>
      </c>
      <c r="W238" s="150">
        <v>0.0</v>
      </c>
      <c r="X238" s="150">
        <v>0.0</v>
      </c>
      <c r="Y238" s="150">
        <v>2.0</v>
      </c>
      <c r="Z238" s="144"/>
    </row>
    <row r="239" hidden="1">
      <c r="A239" s="144" t="s">
        <v>73</v>
      </c>
      <c r="B239" s="144" t="s">
        <v>34</v>
      </c>
      <c r="C239" s="144" t="s">
        <v>71</v>
      </c>
      <c r="D239" s="144" t="s">
        <v>61</v>
      </c>
      <c r="E239" s="144" t="s">
        <v>64</v>
      </c>
      <c r="F239" s="150">
        <f t="shared" si="2"/>
        <v>1</v>
      </c>
      <c r="G239" s="150">
        <f t="shared" si="3"/>
        <v>0</v>
      </c>
      <c r="H239" s="150">
        <f t="shared" si="4"/>
        <v>1</v>
      </c>
      <c r="I239" s="150">
        <f t="shared" si="5"/>
        <v>0</v>
      </c>
      <c r="J239" s="150"/>
      <c r="K239" s="149" t="str">
        <f t="shared" si="37"/>
        <v>#REF!</v>
      </c>
      <c r="L239" s="144"/>
      <c r="M239" s="150">
        <v>1.0</v>
      </c>
      <c r="N239" s="150">
        <v>0.0</v>
      </c>
      <c r="O239" s="150">
        <v>0.0</v>
      </c>
      <c r="P239" s="150">
        <v>0.0</v>
      </c>
      <c r="Q239" s="150">
        <v>0.0</v>
      </c>
      <c r="R239" s="150">
        <v>0.0</v>
      </c>
      <c r="S239" s="150">
        <v>1.0</v>
      </c>
      <c r="T239" s="150">
        <v>0.0</v>
      </c>
      <c r="U239" s="150">
        <v>0.0</v>
      </c>
      <c r="V239" s="150">
        <v>0.0</v>
      </c>
      <c r="W239" s="150">
        <v>0.0</v>
      </c>
      <c r="X239" s="150">
        <v>0.0</v>
      </c>
      <c r="Y239" s="150">
        <v>2.0</v>
      </c>
      <c r="Z239" s="144"/>
    </row>
    <row r="240" hidden="1">
      <c r="A240" s="144" t="s">
        <v>73</v>
      </c>
      <c r="B240" s="144" t="s">
        <v>34</v>
      </c>
      <c r="C240" s="144" t="s">
        <v>71</v>
      </c>
      <c r="D240" s="144" t="s">
        <v>61</v>
      </c>
      <c r="E240" s="144" t="s">
        <v>65</v>
      </c>
      <c r="F240" s="150">
        <f t="shared" si="2"/>
        <v>1</v>
      </c>
      <c r="G240" s="150">
        <f t="shared" si="3"/>
        <v>0</v>
      </c>
      <c r="H240" s="150">
        <f t="shared" si="4"/>
        <v>1</v>
      </c>
      <c r="I240" s="150">
        <f t="shared" si="5"/>
        <v>0</v>
      </c>
      <c r="J240" s="150"/>
      <c r="K240" s="149" t="str">
        <f t="shared" si="37"/>
        <v>#REF!</v>
      </c>
      <c r="L240" s="144"/>
      <c r="M240" s="150">
        <v>1.0</v>
      </c>
      <c r="N240" s="150">
        <v>0.0</v>
      </c>
      <c r="O240" s="150">
        <v>0.0</v>
      </c>
      <c r="P240" s="150">
        <v>0.0</v>
      </c>
      <c r="Q240" s="150">
        <v>0.0</v>
      </c>
      <c r="R240" s="150">
        <v>0.0</v>
      </c>
      <c r="S240" s="150">
        <v>1.0</v>
      </c>
      <c r="T240" s="150">
        <v>0.0</v>
      </c>
      <c r="U240" s="150">
        <v>0.0</v>
      </c>
      <c r="V240" s="150">
        <v>0.0</v>
      </c>
      <c r="W240" s="150">
        <v>0.0</v>
      </c>
      <c r="X240" s="150">
        <v>0.0</v>
      </c>
      <c r="Y240" s="150">
        <v>2.0</v>
      </c>
      <c r="Z240" s="144"/>
    </row>
    <row r="241" hidden="1">
      <c r="A241" s="144" t="s">
        <v>73</v>
      </c>
      <c r="B241" s="144" t="s">
        <v>34</v>
      </c>
      <c r="C241" s="144" t="s">
        <v>71</v>
      </c>
      <c r="D241" s="144" t="s">
        <v>61</v>
      </c>
      <c r="E241" s="144" t="s">
        <v>66</v>
      </c>
      <c r="F241" s="150">
        <f t="shared" si="2"/>
        <v>1</v>
      </c>
      <c r="G241" s="150">
        <f t="shared" si="3"/>
        <v>0</v>
      </c>
      <c r="H241" s="150">
        <f t="shared" si="4"/>
        <v>1</v>
      </c>
      <c r="I241" s="150">
        <f t="shared" si="5"/>
        <v>0</v>
      </c>
      <c r="J241" s="150"/>
      <c r="K241" s="149" t="str">
        <f t="shared" si="37"/>
        <v>#REF!</v>
      </c>
      <c r="L241" s="144"/>
      <c r="M241" s="150">
        <v>1.0</v>
      </c>
      <c r="N241" s="150">
        <v>0.0</v>
      </c>
      <c r="O241" s="150">
        <v>0.0</v>
      </c>
      <c r="P241" s="150">
        <v>0.0</v>
      </c>
      <c r="Q241" s="150">
        <v>0.0</v>
      </c>
      <c r="R241" s="150">
        <v>0.0</v>
      </c>
      <c r="S241" s="150">
        <v>1.0</v>
      </c>
      <c r="T241" s="150">
        <v>0.0</v>
      </c>
      <c r="U241" s="150">
        <v>0.0</v>
      </c>
      <c r="V241" s="150">
        <v>0.0</v>
      </c>
      <c r="W241" s="150">
        <v>0.0</v>
      </c>
      <c r="X241" s="150">
        <v>0.0</v>
      </c>
      <c r="Y241" s="150">
        <v>2.0</v>
      </c>
      <c r="Z241" s="144"/>
    </row>
    <row r="242" hidden="1">
      <c r="A242" s="144" t="s">
        <v>73</v>
      </c>
      <c r="B242" s="144" t="s">
        <v>34</v>
      </c>
      <c r="C242" s="144" t="s">
        <v>71</v>
      </c>
      <c r="D242" s="144" t="s">
        <v>61</v>
      </c>
      <c r="E242" s="144" t="s">
        <v>67</v>
      </c>
      <c r="F242" s="150">
        <f t="shared" si="2"/>
        <v>3</v>
      </c>
      <c r="G242" s="150">
        <f t="shared" si="3"/>
        <v>3</v>
      </c>
      <c r="H242" s="150">
        <f t="shared" si="4"/>
        <v>3</v>
      </c>
      <c r="I242" s="150">
        <f t="shared" si="5"/>
        <v>3</v>
      </c>
      <c r="J242" s="150"/>
      <c r="K242" s="149" t="str">
        <f t="shared" si="37"/>
        <v>#REF!</v>
      </c>
      <c r="L242" s="144"/>
      <c r="M242" s="150">
        <v>1.0</v>
      </c>
      <c r="N242" s="150">
        <v>1.0</v>
      </c>
      <c r="O242" s="150">
        <v>1.0</v>
      </c>
      <c r="P242" s="150">
        <v>1.0</v>
      </c>
      <c r="Q242" s="150">
        <v>1.0</v>
      </c>
      <c r="R242" s="150">
        <v>1.0</v>
      </c>
      <c r="S242" s="150">
        <v>1.0</v>
      </c>
      <c r="T242" s="150">
        <v>1.0</v>
      </c>
      <c r="U242" s="150">
        <v>1.0</v>
      </c>
      <c r="V242" s="150">
        <v>1.0</v>
      </c>
      <c r="W242" s="150">
        <v>1.0</v>
      </c>
      <c r="X242" s="150">
        <v>1.0</v>
      </c>
      <c r="Y242" s="150">
        <v>12.0</v>
      </c>
      <c r="Z242" s="144"/>
    </row>
    <row r="243" hidden="1">
      <c r="A243" s="144" t="s">
        <v>73</v>
      </c>
      <c r="B243" s="144" t="s">
        <v>34</v>
      </c>
      <c r="C243" s="144" t="s">
        <v>71</v>
      </c>
      <c r="D243" s="144" t="s">
        <v>61</v>
      </c>
      <c r="E243" s="144" t="s">
        <v>68</v>
      </c>
      <c r="F243" s="150">
        <f t="shared" si="2"/>
        <v>1</v>
      </c>
      <c r="G243" s="150">
        <f t="shared" si="3"/>
        <v>0</v>
      </c>
      <c r="H243" s="150">
        <f t="shared" si="4"/>
        <v>1</v>
      </c>
      <c r="I243" s="150">
        <f t="shared" si="5"/>
        <v>0</v>
      </c>
      <c r="J243" s="150"/>
      <c r="K243" s="149" t="str">
        <f t="shared" si="37"/>
        <v>#REF!</v>
      </c>
      <c r="L243" s="144"/>
      <c r="M243" s="150">
        <v>1.0</v>
      </c>
      <c r="N243" s="150">
        <v>0.0</v>
      </c>
      <c r="O243" s="150">
        <v>0.0</v>
      </c>
      <c r="P243" s="150">
        <v>0.0</v>
      </c>
      <c r="Q243" s="150">
        <v>0.0</v>
      </c>
      <c r="R243" s="150">
        <v>0.0</v>
      </c>
      <c r="S243" s="150">
        <v>1.0</v>
      </c>
      <c r="T243" s="150">
        <v>0.0</v>
      </c>
      <c r="U243" s="150">
        <v>0.0</v>
      </c>
      <c r="V243" s="150">
        <v>0.0</v>
      </c>
      <c r="W243" s="150">
        <v>0.0</v>
      </c>
      <c r="X243" s="150">
        <v>0.0</v>
      </c>
      <c r="Y243" s="150">
        <v>2.0</v>
      </c>
      <c r="Z243" s="144"/>
    </row>
    <row r="244" hidden="1">
      <c r="A244" s="144" t="s">
        <v>73</v>
      </c>
      <c r="B244" s="144" t="s">
        <v>34</v>
      </c>
      <c r="C244" s="144" t="s">
        <v>71</v>
      </c>
      <c r="D244" s="144" t="s">
        <v>61</v>
      </c>
      <c r="E244" s="144" t="s">
        <v>69</v>
      </c>
      <c r="F244" s="150">
        <f t="shared" si="2"/>
        <v>1</v>
      </c>
      <c r="G244" s="150">
        <f t="shared" si="3"/>
        <v>0</v>
      </c>
      <c r="H244" s="150">
        <f t="shared" si="4"/>
        <v>1</v>
      </c>
      <c r="I244" s="150">
        <f t="shared" si="5"/>
        <v>0</v>
      </c>
      <c r="J244" s="150"/>
      <c r="K244" s="149" t="str">
        <f t="shared" si="37"/>
        <v>#REF!</v>
      </c>
      <c r="L244" s="144"/>
      <c r="M244" s="150">
        <v>1.0</v>
      </c>
      <c r="N244" s="150">
        <v>0.0</v>
      </c>
      <c r="O244" s="150">
        <v>0.0</v>
      </c>
      <c r="P244" s="150">
        <v>0.0</v>
      </c>
      <c r="Q244" s="150">
        <v>0.0</v>
      </c>
      <c r="R244" s="150">
        <v>0.0</v>
      </c>
      <c r="S244" s="150">
        <v>1.0</v>
      </c>
      <c r="T244" s="150">
        <v>0.0</v>
      </c>
      <c r="U244" s="150">
        <v>0.0</v>
      </c>
      <c r="V244" s="150">
        <v>0.0</v>
      </c>
      <c r="W244" s="150">
        <v>0.0</v>
      </c>
      <c r="X244" s="150">
        <v>0.0</v>
      </c>
      <c r="Y244" s="150">
        <v>2.0</v>
      </c>
      <c r="Z244" s="144"/>
    </row>
    <row r="245" hidden="1">
      <c r="A245" s="143" t="s">
        <v>73</v>
      </c>
      <c r="B245" s="143" t="s">
        <v>34</v>
      </c>
      <c r="C245" s="143" t="s">
        <v>72</v>
      </c>
      <c r="D245" s="144"/>
      <c r="E245" s="143" t="s">
        <v>60</v>
      </c>
      <c r="F245" s="145">
        <f t="shared" si="2"/>
        <v>8</v>
      </c>
      <c r="G245" s="145">
        <f t="shared" si="3"/>
        <v>0</v>
      </c>
      <c r="H245" s="145">
        <f t="shared" si="4"/>
        <v>8</v>
      </c>
      <c r="I245" s="145">
        <f t="shared" si="5"/>
        <v>0</v>
      </c>
      <c r="J245" s="145"/>
      <c r="K245" s="149" t="str">
        <f t="shared" si="37"/>
        <v>#REF!</v>
      </c>
      <c r="L245" s="148"/>
      <c r="M245" s="145">
        <f t="shared" ref="M245:Y245" si="39">SUM(M246:M253)</f>
        <v>8</v>
      </c>
      <c r="N245" s="145">
        <f t="shared" si="39"/>
        <v>0</v>
      </c>
      <c r="O245" s="145">
        <f t="shared" si="39"/>
        <v>0</v>
      </c>
      <c r="P245" s="145">
        <f t="shared" si="39"/>
        <v>0</v>
      </c>
      <c r="Q245" s="145">
        <f t="shared" si="39"/>
        <v>0</v>
      </c>
      <c r="R245" s="145">
        <f t="shared" si="39"/>
        <v>0</v>
      </c>
      <c r="S245" s="145">
        <f t="shared" si="39"/>
        <v>8</v>
      </c>
      <c r="T245" s="145">
        <f t="shared" si="39"/>
        <v>0</v>
      </c>
      <c r="U245" s="145">
        <f t="shared" si="39"/>
        <v>0</v>
      </c>
      <c r="V245" s="145">
        <f t="shared" si="39"/>
        <v>0</v>
      </c>
      <c r="W245" s="145">
        <f t="shared" si="39"/>
        <v>0</v>
      </c>
      <c r="X245" s="145">
        <f t="shared" si="39"/>
        <v>0</v>
      </c>
      <c r="Y245" s="145">
        <f t="shared" si="39"/>
        <v>16</v>
      </c>
      <c r="Z245" s="144"/>
    </row>
    <row r="246" hidden="1">
      <c r="A246" s="144" t="s">
        <v>73</v>
      </c>
      <c r="B246" s="144" t="s">
        <v>34</v>
      </c>
      <c r="C246" s="144" t="s">
        <v>72</v>
      </c>
      <c r="D246" s="144" t="s">
        <v>61</v>
      </c>
      <c r="E246" s="144" t="s">
        <v>62</v>
      </c>
      <c r="F246" s="150">
        <f t="shared" si="2"/>
        <v>1</v>
      </c>
      <c r="G246" s="150">
        <f t="shared" si="3"/>
        <v>0</v>
      </c>
      <c r="H246" s="150">
        <f t="shared" si="4"/>
        <v>1</v>
      </c>
      <c r="I246" s="150">
        <f t="shared" si="5"/>
        <v>0</v>
      </c>
      <c r="J246" s="150"/>
      <c r="K246" s="149" t="str">
        <f t="shared" si="37"/>
        <v>#REF!</v>
      </c>
      <c r="L246" s="144"/>
      <c r="M246" s="150">
        <v>1.0</v>
      </c>
      <c r="N246" s="150">
        <v>0.0</v>
      </c>
      <c r="O246" s="150">
        <v>0.0</v>
      </c>
      <c r="P246" s="150">
        <v>0.0</v>
      </c>
      <c r="Q246" s="150">
        <v>0.0</v>
      </c>
      <c r="R246" s="150">
        <v>0.0</v>
      </c>
      <c r="S246" s="150">
        <v>1.0</v>
      </c>
      <c r="T246" s="150">
        <v>0.0</v>
      </c>
      <c r="U246" s="150">
        <v>0.0</v>
      </c>
      <c r="V246" s="150">
        <v>0.0</v>
      </c>
      <c r="W246" s="150">
        <v>0.0</v>
      </c>
      <c r="X246" s="150">
        <v>0.0</v>
      </c>
      <c r="Y246" s="150">
        <v>2.0</v>
      </c>
      <c r="Z246" s="144"/>
    </row>
    <row r="247" hidden="1">
      <c r="A247" s="144" t="s">
        <v>73</v>
      </c>
      <c r="B247" s="144" t="s">
        <v>34</v>
      </c>
      <c r="C247" s="144" t="s">
        <v>72</v>
      </c>
      <c r="D247" s="144" t="s">
        <v>61</v>
      </c>
      <c r="E247" s="144" t="s">
        <v>63</v>
      </c>
      <c r="F247" s="150">
        <f t="shared" si="2"/>
        <v>1</v>
      </c>
      <c r="G247" s="150">
        <f t="shared" si="3"/>
        <v>0</v>
      </c>
      <c r="H247" s="150">
        <f t="shared" si="4"/>
        <v>1</v>
      </c>
      <c r="I247" s="150">
        <f t="shared" si="5"/>
        <v>0</v>
      </c>
      <c r="J247" s="150"/>
      <c r="K247" s="149" t="str">
        <f t="shared" si="37"/>
        <v>#REF!</v>
      </c>
      <c r="L247" s="144"/>
      <c r="M247" s="150">
        <v>1.0</v>
      </c>
      <c r="N247" s="150">
        <v>0.0</v>
      </c>
      <c r="O247" s="150">
        <v>0.0</v>
      </c>
      <c r="P247" s="150">
        <v>0.0</v>
      </c>
      <c r="Q247" s="150">
        <v>0.0</v>
      </c>
      <c r="R247" s="150">
        <v>0.0</v>
      </c>
      <c r="S247" s="150">
        <v>1.0</v>
      </c>
      <c r="T247" s="150">
        <v>0.0</v>
      </c>
      <c r="U247" s="150">
        <v>0.0</v>
      </c>
      <c r="V247" s="150">
        <v>0.0</v>
      </c>
      <c r="W247" s="150">
        <v>0.0</v>
      </c>
      <c r="X247" s="150">
        <v>0.0</v>
      </c>
      <c r="Y247" s="150">
        <v>2.0</v>
      </c>
      <c r="Z247" s="144"/>
    </row>
    <row r="248" hidden="1">
      <c r="A248" s="144" t="s">
        <v>73</v>
      </c>
      <c r="B248" s="144" t="s">
        <v>34</v>
      </c>
      <c r="C248" s="144" t="s">
        <v>72</v>
      </c>
      <c r="D248" s="144" t="s">
        <v>61</v>
      </c>
      <c r="E248" s="144" t="s">
        <v>64</v>
      </c>
      <c r="F248" s="150">
        <f t="shared" si="2"/>
        <v>1</v>
      </c>
      <c r="G248" s="150">
        <f t="shared" si="3"/>
        <v>0</v>
      </c>
      <c r="H248" s="150">
        <f t="shared" si="4"/>
        <v>1</v>
      </c>
      <c r="I248" s="150">
        <f t="shared" si="5"/>
        <v>0</v>
      </c>
      <c r="J248" s="150"/>
      <c r="K248" s="149" t="str">
        <f t="shared" si="37"/>
        <v>#REF!</v>
      </c>
      <c r="L248" s="144"/>
      <c r="M248" s="150">
        <v>1.0</v>
      </c>
      <c r="N248" s="150">
        <v>0.0</v>
      </c>
      <c r="O248" s="150">
        <v>0.0</v>
      </c>
      <c r="P248" s="150">
        <v>0.0</v>
      </c>
      <c r="Q248" s="150">
        <v>0.0</v>
      </c>
      <c r="R248" s="150">
        <v>0.0</v>
      </c>
      <c r="S248" s="150">
        <v>1.0</v>
      </c>
      <c r="T248" s="150">
        <v>0.0</v>
      </c>
      <c r="U248" s="150">
        <v>0.0</v>
      </c>
      <c r="V248" s="150">
        <v>0.0</v>
      </c>
      <c r="W248" s="150">
        <v>0.0</v>
      </c>
      <c r="X248" s="150">
        <v>0.0</v>
      </c>
      <c r="Y248" s="150">
        <v>2.0</v>
      </c>
      <c r="Z248" s="144"/>
    </row>
    <row r="249" hidden="1">
      <c r="A249" s="144" t="s">
        <v>73</v>
      </c>
      <c r="B249" s="144" t="s">
        <v>34</v>
      </c>
      <c r="C249" s="144" t="s">
        <v>72</v>
      </c>
      <c r="D249" s="144" t="s">
        <v>61</v>
      </c>
      <c r="E249" s="144" t="s">
        <v>65</v>
      </c>
      <c r="F249" s="150">
        <f t="shared" si="2"/>
        <v>1</v>
      </c>
      <c r="G249" s="150">
        <f t="shared" si="3"/>
        <v>0</v>
      </c>
      <c r="H249" s="150">
        <f t="shared" si="4"/>
        <v>1</v>
      </c>
      <c r="I249" s="150">
        <f t="shared" si="5"/>
        <v>0</v>
      </c>
      <c r="J249" s="150"/>
      <c r="K249" s="149" t="str">
        <f t="shared" si="37"/>
        <v>#REF!</v>
      </c>
      <c r="L249" s="144"/>
      <c r="M249" s="150">
        <v>1.0</v>
      </c>
      <c r="N249" s="150">
        <v>0.0</v>
      </c>
      <c r="O249" s="150">
        <v>0.0</v>
      </c>
      <c r="P249" s="150">
        <v>0.0</v>
      </c>
      <c r="Q249" s="150">
        <v>0.0</v>
      </c>
      <c r="R249" s="150">
        <v>0.0</v>
      </c>
      <c r="S249" s="150">
        <v>1.0</v>
      </c>
      <c r="T249" s="150">
        <v>0.0</v>
      </c>
      <c r="U249" s="150">
        <v>0.0</v>
      </c>
      <c r="V249" s="150">
        <v>0.0</v>
      </c>
      <c r="W249" s="150">
        <v>0.0</v>
      </c>
      <c r="X249" s="150">
        <v>0.0</v>
      </c>
      <c r="Y249" s="150">
        <v>2.0</v>
      </c>
      <c r="Z249" s="144"/>
    </row>
    <row r="250" hidden="1">
      <c r="A250" s="144" t="s">
        <v>73</v>
      </c>
      <c r="B250" s="144" t="s">
        <v>34</v>
      </c>
      <c r="C250" s="144" t="s">
        <v>72</v>
      </c>
      <c r="D250" s="144" t="s">
        <v>61</v>
      </c>
      <c r="E250" s="144" t="s">
        <v>66</v>
      </c>
      <c r="F250" s="150">
        <f t="shared" si="2"/>
        <v>1</v>
      </c>
      <c r="G250" s="150">
        <f t="shared" si="3"/>
        <v>0</v>
      </c>
      <c r="H250" s="150">
        <f t="shared" si="4"/>
        <v>1</v>
      </c>
      <c r="I250" s="150">
        <f t="shared" si="5"/>
        <v>0</v>
      </c>
      <c r="J250" s="150"/>
      <c r="K250" s="149" t="str">
        <f t="shared" si="37"/>
        <v>#REF!</v>
      </c>
      <c r="L250" s="144"/>
      <c r="M250" s="150">
        <v>1.0</v>
      </c>
      <c r="N250" s="150">
        <v>0.0</v>
      </c>
      <c r="O250" s="150">
        <v>0.0</v>
      </c>
      <c r="P250" s="150">
        <v>0.0</v>
      </c>
      <c r="Q250" s="150">
        <v>0.0</v>
      </c>
      <c r="R250" s="150">
        <v>0.0</v>
      </c>
      <c r="S250" s="150">
        <v>1.0</v>
      </c>
      <c r="T250" s="150">
        <v>0.0</v>
      </c>
      <c r="U250" s="150">
        <v>0.0</v>
      </c>
      <c r="V250" s="150">
        <v>0.0</v>
      </c>
      <c r="W250" s="150">
        <v>0.0</v>
      </c>
      <c r="X250" s="150">
        <v>0.0</v>
      </c>
      <c r="Y250" s="150">
        <v>2.0</v>
      </c>
      <c r="Z250" s="144"/>
    </row>
    <row r="251" hidden="1">
      <c r="A251" s="144" t="s">
        <v>73</v>
      </c>
      <c r="B251" s="144" t="s">
        <v>34</v>
      </c>
      <c r="C251" s="144" t="s">
        <v>72</v>
      </c>
      <c r="D251" s="144" t="s">
        <v>61</v>
      </c>
      <c r="E251" s="144" t="s">
        <v>67</v>
      </c>
      <c r="F251" s="150">
        <f t="shared" si="2"/>
        <v>1</v>
      </c>
      <c r="G251" s="150">
        <f t="shared" si="3"/>
        <v>0</v>
      </c>
      <c r="H251" s="150">
        <f t="shared" si="4"/>
        <v>1</v>
      </c>
      <c r="I251" s="150">
        <f t="shared" si="5"/>
        <v>0</v>
      </c>
      <c r="J251" s="150"/>
      <c r="K251" s="149" t="str">
        <f t="shared" si="37"/>
        <v>#REF!</v>
      </c>
      <c r="L251" s="144"/>
      <c r="M251" s="150">
        <v>1.0</v>
      </c>
      <c r="N251" s="150">
        <v>0.0</v>
      </c>
      <c r="O251" s="150">
        <v>0.0</v>
      </c>
      <c r="P251" s="150">
        <v>0.0</v>
      </c>
      <c r="Q251" s="150">
        <v>0.0</v>
      </c>
      <c r="R251" s="150">
        <v>0.0</v>
      </c>
      <c r="S251" s="150">
        <v>1.0</v>
      </c>
      <c r="T251" s="150">
        <v>0.0</v>
      </c>
      <c r="U251" s="150">
        <v>0.0</v>
      </c>
      <c r="V251" s="150">
        <v>0.0</v>
      </c>
      <c r="W251" s="150">
        <v>0.0</v>
      </c>
      <c r="X251" s="150">
        <v>0.0</v>
      </c>
      <c r="Y251" s="150">
        <v>2.0</v>
      </c>
      <c r="Z251" s="144"/>
    </row>
    <row r="252" hidden="1">
      <c r="A252" s="144" t="s">
        <v>73</v>
      </c>
      <c r="B252" s="144" t="s">
        <v>34</v>
      </c>
      <c r="C252" s="144" t="s">
        <v>72</v>
      </c>
      <c r="D252" s="144" t="s">
        <v>61</v>
      </c>
      <c r="E252" s="144" t="s">
        <v>68</v>
      </c>
      <c r="F252" s="150">
        <f t="shared" si="2"/>
        <v>1</v>
      </c>
      <c r="G252" s="150">
        <f t="shared" si="3"/>
        <v>0</v>
      </c>
      <c r="H252" s="150">
        <f t="shared" si="4"/>
        <v>1</v>
      </c>
      <c r="I252" s="150">
        <f t="shared" si="5"/>
        <v>0</v>
      </c>
      <c r="J252" s="150"/>
      <c r="K252" s="149" t="str">
        <f t="shared" si="37"/>
        <v>#REF!</v>
      </c>
      <c r="L252" s="144"/>
      <c r="M252" s="150">
        <v>1.0</v>
      </c>
      <c r="N252" s="150">
        <v>0.0</v>
      </c>
      <c r="O252" s="150">
        <v>0.0</v>
      </c>
      <c r="P252" s="150">
        <v>0.0</v>
      </c>
      <c r="Q252" s="150">
        <v>0.0</v>
      </c>
      <c r="R252" s="150">
        <v>0.0</v>
      </c>
      <c r="S252" s="150">
        <v>1.0</v>
      </c>
      <c r="T252" s="150">
        <v>0.0</v>
      </c>
      <c r="U252" s="150">
        <v>0.0</v>
      </c>
      <c r="V252" s="150">
        <v>0.0</v>
      </c>
      <c r="W252" s="150">
        <v>0.0</v>
      </c>
      <c r="X252" s="150">
        <v>0.0</v>
      </c>
      <c r="Y252" s="150">
        <v>2.0</v>
      </c>
      <c r="Z252" s="144"/>
    </row>
    <row r="253" hidden="1">
      <c r="A253" s="144" t="s">
        <v>73</v>
      </c>
      <c r="B253" s="144" t="s">
        <v>34</v>
      </c>
      <c r="C253" s="144" t="s">
        <v>72</v>
      </c>
      <c r="D253" s="144" t="s">
        <v>61</v>
      </c>
      <c r="E253" s="144" t="s">
        <v>69</v>
      </c>
      <c r="F253" s="150">
        <f t="shared" si="2"/>
        <v>1</v>
      </c>
      <c r="G253" s="150">
        <f t="shared" si="3"/>
        <v>0</v>
      </c>
      <c r="H253" s="150">
        <f t="shared" si="4"/>
        <v>1</v>
      </c>
      <c r="I253" s="150">
        <f t="shared" si="5"/>
        <v>0</v>
      </c>
      <c r="J253" s="150"/>
      <c r="K253" s="149" t="str">
        <f t="shared" si="37"/>
        <v>#REF!</v>
      </c>
      <c r="L253" s="144"/>
      <c r="M253" s="150">
        <v>1.0</v>
      </c>
      <c r="N253" s="150">
        <v>0.0</v>
      </c>
      <c r="O253" s="150">
        <v>0.0</v>
      </c>
      <c r="P253" s="150">
        <v>0.0</v>
      </c>
      <c r="Q253" s="150">
        <v>0.0</v>
      </c>
      <c r="R253" s="150">
        <v>0.0</v>
      </c>
      <c r="S253" s="150">
        <v>1.0</v>
      </c>
      <c r="T253" s="150">
        <v>0.0</v>
      </c>
      <c r="U253" s="150">
        <v>0.0</v>
      </c>
      <c r="V253" s="150">
        <v>0.0</v>
      </c>
      <c r="W253" s="150">
        <v>0.0</v>
      </c>
      <c r="X253" s="150">
        <v>0.0</v>
      </c>
      <c r="Y253" s="150">
        <v>2.0</v>
      </c>
      <c r="Z253" s="144"/>
    </row>
    <row r="254">
      <c r="A254" s="143" t="s">
        <v>73</v>
      </c>
      <c r="B254" s="143" t="s">
        <v>35</v>
      </c>
      <c r="C254" s="143" t="s">
        <v>59</v>
      </c>
      <c r="D254" s="144"/>
      <c r="E254" s="143" t="s">
        <v>60</v>
      </c>
      <c r="F254" s="145">
        <f t="shared" si="2"/>
        <v>12</v>
      </c>
      <c r="G254" s="145">
        <f t="shared" si="3"/>
        <v>6</v>
      </c>
      <c r="H254" s="145">
        <f t="shared" si="4"/>
        <v>14</v>
      </c>
      <c r="I254" s="145">
        <f t="shared" si="5"/>
        <v>8</v>
      </c>
      <c r="J254" s="145"/>
      <c r="K254" s="146">
        <f>(Y254-L254)/L254</f>
        <v>-0.7202797203</v>
      </c>
      <c r="L254" s="145">
        <v>143.0</v>
      </c>
      <c r="M254" s="145">
        <f t="shared" ref="M254:Y254" si="40">SUM(M255:M262)</f>
        <v>8</v>
      </c>
      <c r="N254" s="145">
        <f t="shared" si="40"/>
        <v>2</v>
      </c>
      <c r="O254" s="145">
        <f t="shared" si="40"/>
        <v>2</v>
      </c>
      <c r="P254" s="145">
        <f t="shared" si="40"/>
        <v>2</v>
      </c>
      <c r="Q254" s="145">
        <f t="shared" si="40"/>
        <v>2</v>
      </c>
      <c r="R254" s="145">
        <f t="shared" si="40"/>
        <v>2</v>
      </c>
      <c r="S254" s="145">
        <f t="shared" si="40"/>
        <v>8</v>
      </c>
      <c r="T254" s="145">
        <f t="shared" si="40"/>
        <v>3</v>
      </c>
      <c r="U254" s="145">
        <f t="shared" si="40"/>
        <v>3</v>
      </c>
      <c r="V254" s="145">
        <f t="shared" si="40"/>
        <v>4</v>
      </c>
      <c r="W254" s="145">
        <f t="shared" si="40"/>
        <v>2</v>
      </c>
      <c r="X254" s="145">
        <f t="shared" si="40"/>
        <v>2</v>
      </c>
      <c r="Y254" s="145">
        <f t="shared" si="40"/>
        <v>40</v>
      </c>
      <c r="Z254" s="144"/>
    </row>
    <row r="255">
      <c r="A255" s="144" t="s">
        <v>73</v>
      </c>
      <c r="B255" s="144" t="s">
        <v>35</v>
      </c>
      <c r="C255" s="144" t="s">
        <v>59</v>
      </c>
      <c r="D255" s="144" t="s">
        <v>61</v>
      </c>
      <c r="E255" s="144" t="s">
        <v>62</v>
      </c>
      <c r="F255" s="150">
        <f t="shared" si="2"/>
        <v>3</v>
      </c>
      <c r="G255" s="150">
        <f t="shared" si="3"/>
        <v>2</v>
      </c>
      <c r="H255" s="150">
        <f t="shared" si="4"/>
        <v>3</v>
      </c>
      <c r="I255" s="150">
        <f t="shared" si="5"/>
        <v>3</v>
      </c>
      <c r="J255" s="150"/>
      <c r="K255" s="146"/>
      <c r="L255" s="144"/>
      <c r="M255" s="150">
        <v>1.0</v>
      </c>
      <c r="N255" s="150">
        <v>1.0</v>
      </c>
      <c r="O255" s="150">
        <v>1.0</v>
      </c>
      <c r="P255" s="150">
        <v>1.0</v>
      </c>
      <c r="Q255" s="150">
        <v>1.0</v>
      </c>
      <c r="R255" s="150">
        <v>0.0</v>
      </c>
      <c r="S255" s="150">
        <v>1.0</v>
      </c>
      <c r="T255" s="150">
        <v>1.0</v>
      </c>
      <c r="U255" s="150">
        <v>1.0</v>
      </c>
      <c r="V255" s="150">
        <v>1.0</v>
      </c>
      <c r="W255" s="150">
        <v>1.0</v>
      </c>
      <c r="X255" s="150">
        <v>1.0</v>
      </c>
      <c r="Y255" s="150">
        <v>11.0</v>
      </c>
      <c r="Z255" s="144"/>
    </row>
    <row r="256">
      <c r="A256" s="144" t="s">
        <v>73</v>
      </c>
      <c r="B256" s="144" t="s">
        <v>35</v>
      </c>
      <c r="C256" s="144" t="s">
        <v>59</v>
      </c>
      <c r="D256" s="144" t="s">
        <v>61</v>
      </c>
      <c r="E256" s="144" t="s">
        <v>63</v>
      </c>
      <c r="F256" s="150">
        <f t="shared" si="2"/>
        <v>3</v>
      </c>
      <c r="G256" s="150">
        <f t="shared" si="3"/>
        <v>3</v>
      </c>
      <c r="H256" s="150">
        <f t="shared" si="4"/>
        <v>3</v>
      </c>
      <c r="I256" s="150">
        <f t="shared" si="5"/>
        <v>3</v>
      </c>
      <c r="J256" s="150"/>
      <c r="K256" s="146"/>
      <c r="L256" s="144"/>
      <c r="M256" s="150">
        <v>1.0</v>
      </c>
      <c r="N256" s="150">
        <v>1.0</v>
      </c>
      <c r="O256" s="150">
        <v>1.0</v>
      </c>
      <c r="P256" s="150">
        <v>1.0</v>
      </c>
      <c r="Q256" s="150">
        <v>1.0</v>
      </c>
      <c r="R256" s="150">
        <v>1.0</v>
      </c>
      <c r="S256" s="150">
        <v>1.0</v>
      </c>
      <c r="T256" s="150">
        <v>1.0</v>
      </c>
      <c r="U256" s="150">
        <v>1.0</v>
      </c>
      <c r="V256" s="150">
        <v>1.0</v>
      </c>
      <c r="W256" s="150">
        <v>1.0</v>
      </c>
      <c r="X256" s="150">
        <v>1.0</v>
      </c>
      <c r="Y256" s="150">
        <v>12.0</v>
      </c>
      <c r="Z256" s="144"/>
    </row>
    <row r="257">
      <c r="A257" s="144" t="s">
        <v>73</v>
      </c>
      <c r="B257" s="144" t="s">
        <v>35</v>
      </c>
      <c r="C257" s="144" t="s">
        <v>59</v>
      </c>
      <c r="D257" s="144" t="s">
        <v>61</v>
      </c>
      <c r="E257" s="144" t="s">
        <v>64</v>
      </c>
      <c r="F257" s="150">
        <f t="shared" si="2"/>
        <v>1</v>
      </c>
      <c r="G257" s="150">
        <f t="shared" si="3"/>
        <v>0</v>
      </c>
      <c r="H257" s="150">
        <f t="shared" si="4"/>
        <v>1</v>
      </c>
      <c r="I257" s="150">
        <f t="shared" si="5"/>
        <v>0</v>
      </c>
      <c r="J257" s="150"/>
      <c r="K257" s="146"/>
      <c r="L257" s="144"/>
      <c r="M257" s="150">
        <v>1.0</v>
      </c>
      <c r="N257" s="150">
        <v>0.0</v>
      </c>
      <c r="O257" s="150">
        <v>0.0</v>
      </c>
      <c r="P257" s="150">
        <v>0.0</v>
      </c>
      <c r="Q257" s="150">
        <v>0.0</v>
      </c>
      <c r="R257" s="150">
        <v>0.0</v>
      </c>
      <c r="S257" s="150">
        <v>1.0</v>
      </c>
      <c r="T257" s="150">
        <v>0.0</v>
      </c>
      <c r="U257" s="150">
        <v>0.0</v>
      </c>
      <c r="V257" s="150">
        <v>0.0</v>
      </c>
      <c r="W257" s="150">
        <v>0.0</v>
      </c>
      <c r="X257" s="150">
        <v>0.0</v>
      </c>
      <c r="Y257" s="150">
        <v>2.0</v>
      </c>
      <c r="Z257" s="144"/>
    </row>
    <row r="258">
      <c r="A258" s="144" t="s">
        <v>73</v>
      </c>
      <c r="B258" s="144" t="s">
        <v>35</v>
      </c>
      <c r="C258" s="144" t="s">
        <v>59</v>
      </c>
      <c r="D258" s="144" t="s">
        <v>61</v>
      </c>
      <c r="E258" s="144" t="s">
        <v>65</v>
      </c>
      <c r="F258" s="150">
        <f t="shared" si="2"/>
        <v>1</v>
      </c>
      <c r="G258" s="150">
        <f t="shared" si="3"/>
        <v>0</v>
      </c>
      <c r="H258" s="150">
        <f t="shared" si="4"/>
        <v>1</v>
      </c>
      <c r="I258" s="150">
        <f t="shared" si="5"/>
        <v>0</v>
      </c>
      <c r="J258" s="150"/>
      <c r="K258" s="146"/>
      <c r="L258" s="144"/>
      <c r="M258" s="150">
        <v>1.0</v>
      </c>
      <c r="N258" s="150">
        <v>0.0</v>
      </c>
      <c r="O258" s="150">
        <v>0.0</v>
      </c>
      <c r="P258" s="150">
        <v>0.0</v>
      </c>
      <c r="Q258" s="150">
        <v>0.0</v>
      </c>
      <c r="R258" s="150">
        <v>0.0</v>
      </c>
      <c r="S258" s="150">
        <v>1.0</v>
      </c>
      <c r="T258" s="150">
        <v>0.0</v>
      </c>
      <c r="U258" s="150">
        <v>0.0</v>
      </c>
      <c r="V258" s="150">
        <v>0.0</v>
      </c>
      <c r="W258" s="150">
        <v>0.0</v>
      </c>
      <c r="X258" s="150">
        <v>0.0</v>
      </c>
      <c r="Y258" s="150">
        <v>2.0</v>
      </c>
      <c r="Z258" s="144"/>
    </row>
    <row r="259">
      <c r="A259" s="144" t="s">
        <v>73</v>
      </c>
      <c r="B259" s="144" t="s">
        <v>35</v>
      </c>
      <c r="C259" s="144" t="s">
        <v>59</v>
      </c>
      <c r="D259" s="144" t="s">
        <v>61</v>
      </c>
      <c r="E259" s="144" t="s">
        <v>66</v>
      </c>
      <c r="F259" s="150">
        <f t="shared" si="2"/>
        <v>1</v>
      </c>
      <c r="G259" s="150">
        <f t="shared" si="3"/>
        <v>1</v>
      </c>
      <c r="H259" s="150">
        <f t="shared" si="4"/>
        <v>3</v>
      </c>
      <c r="I259" s="150">
        <f t="shared" si="5"/>
        <v>1</v>
      </c>
      <c r="J259" s="150"/>
      <c r="K259" s="146"/>
      <c r="L259" s="144"/>
      <c r="M259" s="150">
        <v>1.0</v>
      </c>
      <c r="N259" s="150">
        <v>0.0</v>
      </c>
      <c r="O259" s="150">
        <v>0.0</v>
      </c>
      <c r="P259" s="150">
        <v>0.0</v>
      </c>
      <c r="Q259" s="150">
        <v>0.0</v>
      </c>
      <c r="R259" s="150">
        <v>1.0</v>
      </c>
      <c r="S259" s="150">
        <v>1.0</v>
      </c>
      <c r="T259" s="150">
        <v>1.0</v>
      </c>
      <c r="U259" s="150">
        <v>1.0</v>
      </c>
      <c r="V259" s="150">
        <v>1.0</v>
      </c>
      <c r="W259" s="150">
        <v>0.0</v>
      </c>
      <c r="X259" s="150">
        <v>0.0</v>
      </c>
      <c r="Y259" s="150">
        <v>6.0</v>
      </c>
      <c r="Z259" s="144"/>
    </row>
    <row r="260">
      <c r="A260" s="144" t="s">
        <v>73</v>
      </c>
      <c r="B260" s="144" t="s">
        <v>35</v>
      </c>
      <c r="C260" s="144" t="s">
        <v>59</v>
      </c>
      <c r="D260" s="144" t="s">
        <v>61</v>
      </c>
      <c r="E260" s="144" t="s">
        <v>67</v>
      </c>
      <c r="F260" s="150">
        <f t="shared" si="2"/>
        <v>1</v>
      </c>
      <c r="G260" s="150">
        <f t="shared" si="3"/>
        <v>0</v>
      </c>
      <c r="H260" s="150">
        <f t="shared" si="4"/>
        <v>1</v>
      </c>
      <c r="I260" s="150">
        <f t="shared" si="5"/>
        <v>1</v>
      </c>
      <c r="J260" s="150"/>
      <c r="K260" s="146"/>
      <c r="L260" s="144"/>
      <c r="M260" s="150">
        <v>1.0</v>
      </c>
      <c r="N260" s="150">
        <v>0.0</v>
      </c>
      <c r="O260" s="150">
        <v>0.0</v>
      </c>
      <c r="P260" s="150">
        <v>0.0</v>
      </c>
      <c r="Q260" s="150">
        <v>0.0</v>
      </c>
      <c r="R260" s="150">
        <v>0.0</v>
      </c>
      <c r="S260" s="150">
        <v>1.0</v>
      </c>
      <c r="T260" s="150">
        <v>0.0</v>
      </c>
      <c r="U260" s="150">
        <v>0.0</v>
      </c>
      <c r="V260" s="150">
        <v>1.0</v>
      </c>
      <c r="W260" s="150">
        <v>0.0</v>
      </c>
      <c r="X260" s="150">
        <v>0.0</v>
      </c>
      <c r="Y260" s="150">
        <v>3.0</v>
      </c>
      <c r="Z260" s="144"/>
    </row>
    <row r="261">
      <c r="A261" s="144" t="s">
        <v>73</v>
      </c>
      <c r="B261" s="144" t="s">
        <v>35</v>
      </c>
      <c r="C261" s="144" t="s">
        <v>59</v>
      </c>
      <c r="D261" s="144" t="s">
        <v>61</v>
      </c>
      <c r="E261" s="144" t="s">
        <v>68</v>
      </c>
      <c r="F261" s="150">
        <f t="shared" si="2"/>
        <v>1</v>
      </c>
      <c r="G261" s="150">
        <f t="shared" si="3"/>
        <v>0</v>
      </c>
      <c r="H261" s="150">
        <f t="shared" si="4"/>
        <v>1</v>
      </c>
      <c r="I261" s="150">
        <f t="shared" si="5"/>
        <v>0</v>
      </c>
      <c r="J261" s="150"/>
      <c r="K261" s="146"/>
      <c r="L261" s="144"/>
      <c r="M261" s="150">
        <v>1.0</v>
      </c>
      <c r="N261" s="150">
        <v>0.0</v>
      </c>
      <c r="O261" s="150">
        <v>0.0</v>
      </c>
      <c r="P261" s="150">
        <v>0.0</v>
      </c>
      <c r="Q261" s="150">
        <v>0.0</v>
      </c>
      <c r="R261" s="150">
        <v>0.0</v>
      </c>
      <c r="S261" s="150">
        <v>1.0</v>
      </c>
      <c r="T261" s="150">
        <v>0.0</v>
      </c>
      <c r="U261" s="150">
        <v>0.0</v>
      </c>
      <c r="V261" s="150">
        <v>0.0</v>
      </c>
      <c r="W261" s="150">
        <v>0.0</v>
      </c>
      <c r="X261" s="150">
        <v>0.0</v>
      </c>
      <c r="Y261" s="150">
        <v>2.0</v>
      </c>
      <c r="Z261" s="144"/>
    </row>
    <row r="262">
      <c r="A262" s="144" t="s">
        <v>73</v>
      </c>
      <c r="B262" s="144" t="s">
        <v>35</v>
      </c>
      <c r="C262" s="144" t="s">
        <v>59</v>
      </c>
      <c r="D262" s="144" t="s">
        <v>61</v>
      </c>
      <c r="E262" s="144" t="s">
        <v>69</v>
      </c>
      <c r="F262" s="150">
        <f t="shared" si="2"/>
        <v>1</v>
      </c>
      <c r="G262" s="150">
        <f t="shared" si="3"/>
        <v>0</v>
      </c>
      <c r="H262" s="150">
        <f t="shared" si="4"/>
        <v>1</v>
      </c>
      <c r="I262" s="150">
        <f t="shared" si="5"/>
        <v>0</v>
      </c>
      <c r="J262" s="150"/>
      <c r="K262" s="146"/>
      <c r="L262" s="144"/>
      <c r="M262" s="150">
        <v>1.0</v>
      </c>
      <c r="N262" s="150">
        <v>0.0</v>
      </c>
      <c r="O262" s="150">
        <v>0.0</v>
      </c>
      <c r="P262" s="150">
        <v>0.0</v>
      </c>
      <c r="Q262" s="150">
        <v>0.0</v>
      </c>
      <c r="R262" s="150">
        <v>0.0</v>
      </c>
      <c r="S262" s="150">
        <v>1.0</v>
      </c>
      <c r="T262" s="150">
        <v>0.0</v>
      </c>
      <c r="U262" s="150">
        <v>0.0</v>
      </c>
      <c r="V262" s="150">
        <v>0.0</v>
      </c>
      <c r="W262" s="150">
        <v>0.0</v>
      </c>
      <c r="X262" s="150">
        <v>0.0</v>
      </c>
      <c r="Y262" s="150">
        <v>2.0</v>
      </c>
      <c r="Z262" s="144"/>
    </row>
    <row r="263" hidden="1">
      <c r="A263" s="143" t="s">
        <v>73</v>
      </c>
      <c r="B263" s="143" t="s">
        <v>35</v>
      </c>
      <c r="C263" s="143" t="s">
        <v>70</v>
      </c>
      <c r="D263" s="144"/>
      <c r="E263" s="143" t="s">
        <v>60</v>
      </c>
      <c r="F263" s="145">
        <f t="shared" si="2"/>
        <v>9</v>
      </c>
      <c r="G263" s="145">
        <f t="shared" si="3"/>
        <v>1</v>
      </c>
      <c r="H263" s="145">
        <f t="shared" si="4"/>
        <v>9</v>
      </c>
      <c r="I263" s="145">
        <f t="shared" si="5"/>
        <v>2</v>
      </c>
      <c r="J263" s="145"/>
      <c r="K263" s="149" t="str">
        <f t="shared" ref="K263:K289" si="42">(#REF!-L263)/L263</f>
        <v>#REF!</v>
      </c>
      <c r="L263" s="148"/>
      <c r="M263" s="145">
        <f t="shared" ref="M263:Y263" si="41">SUM(M264:M271)</f>
        <v>8</v>
      </c>
      <c r="N263" s="145">
        <f t="shared" si="41"/>
        <v>0</v>
      </c>
      <c r="O263" s="145">
        <f t="shared" si="41"/>
        <v>1</v>
      </c>
      <c r="P263" s="145">
        <f t="shared" si="41"/>
        <v>1</v>
      </c>
      <c r="Q263" s="145">
        <f t="shared" si="41"/>
        <v>0</v>
      </c>
      <c r="R263" s="145">
        <f t="shared" si="41"/>
        <v>0</v>
      </c>
      <c r="S263" s="145">
        <f t="shared" si="41"/>
        <v>8</v>
      </c>
      <c r="T263" s="145">
        <f t="shared" si="41"/>
        <v>1</v>
      </c>
      <c r="U263" s="145">
        <f t="shared" si="41"/>
        <v>0</v>
      </c>
      <c r="V263" s="145">
        <f t="shared" si="41"/>
        <v>1</v>
      </c>
      <c r="W263" s="145">
        <f t="shared" si="41"/>
        <v>0</v>
      </c>
      <c r="X263" s="145">
        <f t="shared" si="41"/>
        <v>1</v>
      </c>
      <c r="Y263" s="145">
        <f t="shared" si="41"/>
        <v>21</v>
      </c>
      <c r="Z263" s="144"/>
    </row>
    <row r="264" hidden="1">
      <c r="A264" s="144" t="s">
        <v>73</v>
      </c>
      <c r="B264" s="144" t="s">
        <v>35</v>
      </c>
      <c r="C264" s="144" t="s">
        <v>70</v>
      </c>
      <c r="D264" s="144" t="s">
        <v>61</v>
      </c>
      <c r="E264" s="144" t="s">
        <v>62</v>
      </c>
      <c r="F264" s="150">
        <f t="shared" si="2"/>
        <v>1</v>
      </c>
      <c r="G264" s="150">
        <f t="shared" si="3"/>
        <v>1</v>
      </c>
      <c r="H264" s="150">
        <f t="shared" si="4"/>
        <v>1</v>
      </c>
      <c r="I264" s="150">
        <f t="shared" si="5"/>
        <v>0</v>
      </c>
      <c r="J264" s="150"/>
      <c r="K264" s="149" t="str">
        <f t="shared" si="42"/>
        <v>#REF!</v>
      </c>
      <c r="L264" s="144"/>
      <c r="M264" s="150">
        <v>1.0</v>
      </c>
      <c r="N264" s="150">
        <v>0.0</v>
      </c>
      <c r="O264" s="150">
        <v>0.0</v>
      </c>
      <c r="P264" s="150">
        <v>1.0</v>
      </c>
      <c r="Q264" s="150">
        <v>0.0</v>
      </c>
      <c r="R264" s="150">
        <v>0.0</v>
      </c>
      <c r="S264" s="150">
        <v>1.0</v>
      </c>
      <c r="T264" s="150">
        <v>0.0</v>
      </c>
      <c r="U264" s="150">
        <v>0.0</v>
      </c>
      <c r="V264" s="150">
        <v>0.0</v>
      </c>
      <c r="W264" s="150">
        <v>0.0</v>
      </c>
      <c r="X264" s="150">
        <v>0.0</v>
      </c>
      <c r="Y264" s="150">
        <v>3.0</v>
      </c>
      <c r="Z264" s="144"/>
    </row>
    <row r="265" hidden="1">
      <c r="A265" s="144" t="s">
        <v>73</v>
      </c>
      <c r="B265" s="144" t="s">
        <v>35</v>
      </c>
      <c r="C265" s="144" t="s">
        <v>70</v>
      </c>
      <c r="D265" s="144" t="s">
        <v>61</v>
      </c>
      <c r="E265" s="144" t="s">
        <v>63</v>
      </c>
      <c r="F265" s="150">
        <f t="shared" si="2"/>
        <v>1</v>
      </c>
      <c r="G265" s="150">
        <f t="shared" si="3"/>
        <v>0</v>
      </c>
      <c r="H265" s="150">
        <f t="shared" si="4"/>
        <v>2</v>
      </c>
      <c r="I265" s="150">
        <f t="shared" si="5"/>
        <v>0</v>
      </c>
      <c r="J265" s="150"/>
      <c r="K265" s="149" t="str">
        <f t="shared" si="42"/>
        <v>#REF!</v>
      </c>
      <c r="L265" s="144"/>
      <c r="M265" s="150">
        <v>1.0</v>
      </c>
      <c r="N265" s="150">
        <v>0.0</v>
      </c>
      <c r="O265" s="150">
        <v>0.0</v>
      </c>
      <c r="P265" s="150">
        <v>0.0</v>
      </c>
      <c r="Q265" s="150">
        <v>0.0</v>
      </c>
      <c r="R265" s="150">
        <v>0.0</v>
      </c>
      <c r="S265" s="150">
        <v>1.0</v>
      </c>
      <c r="T265" s="150">
        <v>1.0</v>
      </c>
      <c r="U265" s="150">
        <v>0.0</v>
      </c>
      <c r="V265" s="150">
        <v>0.0</v>
      </c>
      <c r="W265" s="150">
        <v>0.0</v>
      </c>
      <c r="X265" s="150">
        <v>0.0</v>
      </c>
      <c r="Y265" s="150">
        <v>3.0</v>
      </c>
      <c r="Z265" s="144"/>
    </row>
    <row r="266" hidden="1">
      <c r="A266" s="144" t="s">
        <v>73</v>
      </c>
      <c r="B266" s="144" t="s">
        <v>35</v>
      </c>
      <c r="C266" s="144" t="s">
        <v>70</v>
      </c>
      <c r="D266" s="144" t="s">
        <v>61</v>
      </c>
      <c r="E266" s="144" t="s">
        <v>64</v>
      </c>
      <c r="F266" s="150">
        <f t="shared" si="2"/>
        <v>1</v>
      </c>
      <c r="G266" s="150">
        <f t="shared" si="3"/>
        <v>0</v>
      </c>
      <c r="H266" s="150">
        <f t="shared" si="4"/>
        <v>1</v>
      </c>
      <c r="I266" s="150">
        <f t="shared" si="5"/>
        <v>1</v>
      </c>
      <c r="J266" s="150"/>
      <c r="K266" s="149" t="str">
        <f t="shared" si="42"/>
        <v>#REF!</v>
      </c>
      <c r="L266" s="144"/>
      <c r="M266" s="150">
        <v>1.0</v>
      </c>
      <c r="N266" s="150">
        <v>0.0</v>
      </c>
      <c r="O266" s="150">
        <v>0.0</v>
      </c>
      <c r="P266" s="150">
        <v>0.0</v>
      </c>
      <c r="Q266" s="150">
        <v>0.0</v>
      </c>
      <c r="R266" s="150">
        <v>0.0</v>
      </c>
      <c r="S266" s="150">
        <v>1.0</v>
      </c>
      <c r="T266" s="150">
        <v>0.0</v>
      </c>
      <c r="U266" s="150">
        <v>0.0</v>
      </c>
      <c r="V266" s="150">
        <v>0.0</v>
      </c>
      <c r="W266" s="150">
        <v>0.0</v>
      </c>
      <c r="X266" s="150">
        <v>1.0</v>
      </c>
      <c r="Y266" s="150">
        <v>3.0</v>
      </c>
      <c r="Z266" s="144"/>
    </row>
    <row r="267" hidden="1">
      <c r="A267" s="144" t="s">
        <v>73</v>
      </c>
      <c r="B267" s="144" t="s">
        <v>35</v>
      </c>
      <c r="C267" s="144" t="s">
        <v>70</v>
      </c>
      <c r="D267" s="144" t="s">
        <v>61</v>
      </c>
      <c r="E267" s="144" t="s">
        <v>65</v>
      </c>
      <c r="F267" s="150">
        <f t="shared" si="2"/>
        <v>1</v>
      </c>
      <c r="G267" s="150">
        <f t="shared" si="3"/>
        <v>0</v>
      </c>
      <c r="H267" s="150">
        <f t="shared" si="4"/>
        <v>1</v>
      </c>
      <c r="I267" s="150">
        <f t="shared" si="5"/>
        <v>0</v>
      </c>
      <c r="J267" s="150"/>
      <c r="K267" s="149" t="str">
        <f t="shared" si="42"/>
        <v>#REF!</v>
      </c>
      <c r="L267" s="144"/>
      <c r="M267" s="150">
        <v>1.0</v>
      </c>
      <c r="N267" s="150">
        <v>0.0</v>
      </c>
      <c r="O267" s="150">
        <v>0.0</v>
      </c>
      <c r="P267" s="150">
        <v>0.0</v>
      </c>
      <c r="Q267" s="150">
        <v>0.0</v>
      </c>
      <c r="R267" s="150">
        <v>0.0</v>
      </c>
      <c r="S267" s="150">
        <v>1.0</v>
      </c>
      <c r="T267" s="150">
        <v>0.0</v>
      </c>
      <c r="U267" s="150">
        <v>0.0</v>
      </c>
      <c r="V267" s="150">
        <v>0.0</v>
      </c>
      <c r="W267" s="150">
        <v>0.0</v>
      </c>
      <c r="X267" s="150">
        <v>0.0</v>
      </c>
      <c r="Y267" s="150">
        <v>2.0</v>
      </c>
      <c r="Z267" s="144"/>
    </row>
    <row r="268" hidden="1">
      <c r="A268" s="144" t="s">
        <v>73</v>
      </c>
      <c r="B268" s="144" t="s">
        <v>35</v>
      </c>
      <c r="C268" s="144" t="s">
        <v>70</v>
      </c>
      <c r="D268" s="144" t="s">
        <v>61</v>
      </c>
      <c r="E268" s="144" t="s">
        <v>66</v>
      </c>
      <c r="F268" s="150">
        <f t="shared" si="2"/>
        <v>1</v>
      </c>
      <c r="G268" s="150">
        <f t="shared" si="3"/>
        <v>0</v>
      </c>
      <c r="H268" s="150">
        <f t="shared" si="4"/>
        <v>1</v>
      </c>
      <c r="I268" s="150">
        <f t="shared" si="5"/>
        <v>0</v>
      </c>
      <c r="J268" s="150"/>
      <c r="K268" s="149" t="str">
        <f t="shared" si="42"/>
        <v>#REF!</v>
      </c>
      <c r="L268" s="144"/>
      <c r="M268" s="150">
        <v>1.0</v>
      </c>
      <c r="N268" s="150">
        <v>0.0</v>
      </c>
      <c r="O268" s="150">
        <v>0.0</v>
      </c>
      <c r="P268" s="150">
        <v>0.0</v>
      </c>
      <c r="Q268" s="150">
        <v>0.0</v>
      </c>
      <c r="R268" s="150">
        <v>0.0</v>
      </c>
      <c r="S268" s="150">
        <v>1.0</v>
      </c>
      <c r="T268" s="150">
        <v>0.0</v>
      </c>
      <c r="U268" s="150">
        <v>0.0</v>
      </c>
      <c r="V268" s="150">
        <v>0.0</v>
      </c>
      <c r="W268" s="150">
        <v>0.0</v>
      </c>
      <c r="X268" s="150">
        <v>0.0</v>
      </c>
      <c r="Y268" s="150">
        <v>2.0</v>
      </c>
      <c r="Z268" s="144"/>
    </row>
    <row r="269" hidden="1">
      <c r="A269" s="144" t="s">
        <v>73</v>
      </c>
      <c r="B269" s="144" t="s">
        <v>35</v>
      </c>
      <c r="C269" s="144" t="s">
        <v>70</v>
      </c>
      <c r="D269" s="144" t="s">
        <v>61</v>
      </c>
      <c r="E269" s="144" t="s">
        <v>67</v>
      </c>
      <c r="F269" s="150">
        <f t="shared" si="2"/>
        <v>2</v>
      </c>
      <c r="G269" s="150">
        <f t="shared" si="3"/>
        <v>0</v>
      </c>
      <c r="H269" s="150">
        <f t="shared" si="4"/>
        <v>1</v>
      </c>
      <c r="I269" s="150">
        <f t="shared" si="5"/>
        <v>1</v>
      </c>
      <c r="J269" s="150"/>
      <c r="K269" s="149" t="str">
        <f t="shared" si="42"/>
        <v>#REF!</v>
      </c>
      <c r="L269" s="144"/>
      <c r="M269" s="150">
        <v>1.0</v>
      </c>
      <c r="N269" s="150">
        <v>0.0</v>
      </c>
      <c r="O269" s="150">
        <v>1.0</v>
      </c>
      <c r="P269" s="150">
        <v>0.0</v>
      </c>
      <c r="Q269" s="150">
        <v>0.0</v>
      </c>
      <c r="R269" s="150">
        <v>0.0</v>
      </c>
      <c r="S269" s="150">
        <v>1.0</v>
      </c>
      <c r="T269" s="150">
        <v>0.0</v>
      </c>
      <c r="U269" s="150">
        <v>0.0</v>
      </c>
      <c r="V269" s="150">
        <v>1.0</v>
      </c>
      <c r="W269" s="150">
        <v>0.0</v>
      </c>
      <c r="X269" s="150">
        <v>0.0</v>
      </c>
      <c r="Y269" s="150">
        <v>4.0</v>
      </c>
      <c r="Z269" s="144"/>
    </row>
    <row r="270" hidden="1">
      <c r="A270" s="144" t="s">
        <v>73</v>
      </c>
      <c r="B270" s="144" t="s">
        <v>35</v>
      </c>
      <c r="C270" s="144" t="s">
        <v>70</v>
      </c>
      <c r="D270" s="144" t="s">
        <v>61</v>
      </c>
      <c r="E270" s="144" t="s">
        <v>68</v>
      </c>
      <c r="F270" s="150">
        <f t="shared" si="2"/>
        <v>1</v>
      </c>
      <c r="G270" s="150">
        <f t="shared" si="3"/>
        <v>0</v>
      </c>
      <c r="H270" s="150">
        <f t="shared" si="4"/>
        <v>1</v>
      </c>
      <c r="I270" s="150">
        <f t="shared" si="5"/>
        <v>0</v>
      </c>
      <c r="J270" s="150"/>
      <c r="K270" s="149" t="str">
        <f t="shared" si="42"/>
        <v>#REF!</v>
      </c>
      <c r="L270" s="144"/>
      <c r="M270" s="150">
        <v>1.0</v>
      </c>
      <c r="N270" s="150">
        <v>0.0</v>
      </c>
      <c r="O270" s="150">
        <v>0.0</v>
      </c>
      <c r="P270" s="150">
        <v>0.0</v>
      </c>
      <c r="Q270" s="150">
        <v>0.0</v>
      </c>
      <c r="R270" s="150">
        <v>0.0</v>
      </c>
      <c r="S270" s="150">
        <v>1.0</v>
      </c>
      <c r="T270" s="150">
        <v>0.0</v>
      </c>
      <c r="U270" s="150">
        <v>0.0</v>
      </c>
      <c r="V270" s="150">
        <v>0.0</v>
      </c>
      <c r="W270" s="150">
        <v>0.0</v>
      </c>
      <c r="X270" s="150">
        <v>0.0</v>
      </c>
      <c r="Y270" s="150">
        <v>2.0</v>
      </c>
      <c r="Z270" s="144"/>
    </row>
    <row r="271" hidden="1">
      <c r="A271" s="144" t="s">
        <v>73</v>
      </c>
      <c r="B271" s="144" t="s">
        <v>35</v>
      </c>
      <c r="C271" s="144" t="s">
        <v>70</v>
      </c>
      <c r="D271" s="144" t="s">
        <v>61</v>
      </c>
      <c r="E271" s="144" t="s">
        <v>69</v>
      </c>
      <c r="F271" s="150">
        <f t="shared" si="2"/>
        <v>1</v>
      </c>
      <c r="G271" s="150">
        <f t="shared" si="3"/>
        <v>0</v>
      </c>
      <c r="H271" s="150">
        <f t="shared" si="4"/>
        <v>1</v>
      </c>
      <c r="I271" s="150">
        <f t="shared" si="5"/>
        <v>0</v>
      </c>
      <c r="J271" s="150"/>
      <c r="K271" s="149" t="str">
        <f t="shared" si="42"/>
        <v>#REF!</v>
      </c>
      <c r="L271" s="144"/>
      <c r="M271" s="150">
        <v>1.0</v>
      </c>
      <c r="N271" s="150">
        <v>0.0</v>
      </c>
      <c r="O271" s="150">
        <v>0.0</v>
      </c>
      <c r="P271" s="150">
        <v>0.0</v>
      </c>
      <c r="Q271" s="150">
        <v>0.0</v>
      </c>
      <c r="R271" s="150">
        <v>0.0</v>
      </c>
      <c r="S271" s="150">
        <v>1.0</v>
      </c>
      <c r="T271" s="150">
        <v>0.0</v>
      </c>
      <c r="U271" s="150">
        <v>0.0</v>
      </c>
      <c r="V271" s="150">
        <v>0.0</v>
      </c>
      <c r="W271" s="150">
        <v>0.0</v>
      </c>
      <c r="X271" s="150">
        <v>0.0</v>
      </c>
      <c r="Y271" s="150">
        <v>2.0</v>
      </c>
      <c r="Z271" s="144"/>
    </row>
    <row r="272" hidden="1">
      <c r="A272" s="143" t="s">
        <v>73</v>
      </c>
      <c r="B272" s="143" t="s">
        <v>35</v>
      </c>
      <c r="C272" s="143" t="s">
        <v>71</v>
      </c>
      <c r="D272" s="144"/>
      <c r="E272" s="143" t="s">
        <v>60</v>
      </c>
      <c r="F272" s="145">
        <f t="shared" si="2"/>
        <v>10</v>
      </c>
      <c r="G272" s="145">
        <f t="shared" si="3"/>
        <v>2</v>
      </c>
      <c r="H272" s="145">
        <f t="shared" si="4"/>
        <v>10</v>
      </c>
      <c r="I272" s="145">
        <f t="shared" si="5"/>
        <v>3</v>
      </c>
      <c r="J272" s="145"/>
      <c r="K272" s="149" t="str">
        <f t="shared" si="42"/>
        <v>#REF!</v>
      </c>
      <c r="L272" s="148"/>
      <c r="M272" s="145">
        <f t="shared" ref="M272:Y272" si="43">SUM(M273:M280)</f>
        <v>8</v>
      </c>
      <c r="N272" s="145">
        <f t="shared" si="43"/>
        <v>1</v>
      </c>
      <c r="O272" s="145">
        <f t="shared" si="43"/>
        <v>1</v>
      </c>
      <c r="P272" s="145">
        <f t="shared" si="43"/>
        <v>1</v>
      </c>
      <c r="Q272" s="145">
        <f t="shared" si="43"/>
        <v>1</v>
      </c>
      <c r="R272" s="145">
        <f t="shared" si="43"/>
        <v>0</v>
      </c>
      <c r="S272" s="145">
        <f t="shared" si="43"/>
        <v>8</v>
      </c>
      <c r="T272" s="145">
        <f t="shared" si="43"/>
        <v>1</v>
      </c>
      <c r="U272" s="145">
        <f t="shared" si="43"/>
        <v>1</v>
      </c>
      <c r="V272" s="145">
        <f t="shared" si="43"/>
        <v>1</v>
      </c>
      <c r="W272" s="145">
        <f t="shared" si="43"/>
        <v>1</v>
      </c>
      <c r="X272" s="145">
        <f t="shared" si="43"/>
        <v>1</v>
      </c>
      <c r="Y272" s="145">
        <f t="shared" si="43"/>
        <v>25</v>
      </c>
      <c r="Z272" s="144"/>
    </row>
    <row r="273" hidden="1">
      <c r="A273" s="144" t="s">
        <v>73</v>
      </c>
      <c r="B273" s="144" t="s">
        <v>35</v>
      </c>
      <c r="C273" s="144" t="s">
        <v>71</v>
      </c>
      <c r="D273" s="144" t="s">
        <v>61</v>
      </c>
      <c r="E273" s="144" t="s">
        <v>62</v>
      </c>
      <c r="F273" s="150">
        <f t="shared" si="2"/>
        <v>1</v>
      </c>
      <c r="G273" s="150">
        <f t="shared" si="3"/>
        <v>0</v>
      </c>
      <c r="H273" s="150">
        <f t="shared" si="4"/>
        <v>1</v>
      </c>
      <c r="I273" s="150">
        <f t="shared" si="5"/>
        <v>0</v>
      </c>
      <c r="J273" s="150"/>
      <c r="K273" s="149" t="str">
        <f t="shared" si="42"/>
        <v>#REF!</v>
      </c>
      <c r="L273" s="144"/>
      <c r="M273" s="150">
        <v>1.0</v>
      </c>
      <c r="N273" s="150">
        <v>0.0</v>
      </c>
      <c r="O273" s="150">
        <v>0.0</v>
      </c>
      <c r="P273" s="150">
        <v>0.0</v>
      </c>
      <c r="Q273" s="150">
        <v>0.0</v>
      </c>
      <c r="R273" s="150">
        <v>0.0</v>
      </c>
      <c r="S273" s="150">
        <v>1.0</v>
      </c>
      <c r="T273" s="150">
        <v>0.0</v>
      </c>
      <c r="U273" s="150">
        <v>0.0</v>
      </c>
      <c r="V273" s="150">
        <v>0.0</v>
      </c>
      <c r="W273" s="150">
        <v>0.0</v>
      </c>
      <c r="X273" s="150">
        <v>0.0</v>
      </c>
      <c r="Y273" s="150">
        <v>2.0</v>
      </c>
      <c r="Z273" s="144"/>
    </row>
    <row r="274" hidden="1">
      <c r="A274" s="144" t="s">
        <v>73</v>
      </c>
      <c r="B274" s="144" t="s">
        <v>35</v>
      </c>
      <c r="C274" s="144" t="s">
        <v>71</v>
      </c>
      <c r="D274" s="144" t="s">
        <v>61</v>
      </c>
      <c r="E274" s="144" t="s">
        <v>63</v>
      </c>
      <c r="F274" s="150">
        <f t="shared" si="2"/>
        <v>1</v>
      </c>
      <c r="G274" s="150">
        <f t="shared" si="3"/>
        <v>0</v>
      </c>
      <c r="H274" s="150">
        <f t="shared" si="4"/>
        <v>1</v>
      </c>
      <c r="I274" s="150">
        <f t="shared" si="5"/>
        <v>0</v>
      </c>
      <c r="J274" s="150"/>
      <c r="K274" s="149" t="str">
        <f t="shared" si="42"/>
        <v>#REF!</v>
      </c>
      <c r="L274" s="144"/>
      <c r="M274" s="150">
        <v>1.0</v>
      </c>
      <c r="N274" s="150">
        <v>0.0</v>
      </c>
      <c r="O274" s="150">
        <v>0.0</v>
      </c>
      <c r="P274" s="150">
        <v>0.0</v>
      </c>
      <c r="Q274" s="150">
        <v>0.0</v>
      </c>
      <c r="R274" s="150">
        <v>0.0</v>
      </c>
      <c r="S274" s="150">
        <v>1.0</v>
      </c>
      <c r="T274" s="150">
        <v>0.0</v>
      </c>
      <c r="U274" s="150">
        <v>0.0</v>
      </c>
      <c r="V274" s="150">
        <v>0.0</v>
      </c>
      <c r="W274" s="150">
        <v>0.0</v>
      </c>
      <c r="X274" s="150">
        <v>0.0</v>
      </c>
      <c r="Y274" s="150">
        <v>2.0</v>
      </c>
      <c r="Z274" s="144"/>
    </row>
    <row r="275" hidden="1">
      <c r="A275" s="144" t="s">
        <v>73</v>
      </c>
      <c r="B275" s="144" t="s">
        <v>35</v>
      </c>
      <c r="C275" s="144" t="s">
        <v>71</v>
      </c>
      <c r="D275" s="144" t="s">
        <v>61</v>
      </c>
      <c r="E275" s="144" t="s">
        <v>64</v>
      </c>
      <c r="F275" s="150">
        <f t="shared" si="2"/>
        <v>1</v>
      </c>
      <c r="G275" s="150">
        <f t="shared" si="3"/>
        <v>0</v>
      </c>
      <c r="H275" s="150">
        <f t="shared" si="4"/>
        <v>1</v>
      </c>
      <c r="I275" s="150">
        <f t="shared" si="5"/>
        <v>0</v>
      </c>
      <c r="J275" s="150"/>
      <c r="K275" s="149" t="str">
        <f t="shared" si="42"/>
        <v>#REF!</v>
      </c>
      <c r="L275" s="144"/>
      <c r="M275" s="150">
        <v>1.0</v>
      </c>
      <c r="N275" s="150">
        <v>0.0</v>
      </c>
      <c r="O275" s="150">
        <v>0.0</v>
      </c>
      <c r="P275" s="150">
        <v>0.0</v>
      </c>
      <c r="Q275" s="150">
        <v>0.0</v>
      </c>
      <c r="R275" s="150">
        <v>0.0</v>
      </c>
      <c r="S275" s="150">
        <v>1.0</v>
      </c>
      <c r="T275" s="150">
        <v>0.0</v>
      </c>
      <c r="U275" s="150">
        <v>0.0</v>
      </c>
      <c r="V275" s="150">
        <v>0.0</v>
      </c>
      <c r="W275" s="150">
        <v>0.0</v>
      </c>
      <c r="X275" s="150">
        <v>0.0</v>
      </c>
      <c r="Y275" s="150">
        <v>2.0</v>
      </c>
      <c r="Z275" s="144"/>
    </row>
    <row r="276" hidden="1">
      <c r="A276" s="144" t="s">
        <v>73</v>
      </c>
      <c r="B276" s="144" t="s">
        <v>35</v>
      </c>
      <c r="C276" s="144" t="s">
        <v>71</v>
      </c>
      <c r="D276" s="144" t="s">
        <v>61</v>
      </c>
      <c r="E276" s="144" t="s">
        <v>65</v>
      </c>
      <c r="F276" s="150">
        <f t="shared" si="2"/>
        <v>1</v>
      </c>
      <c r="G276" s="150">
        <f t="shared" si="3"/>
        <v>0</v>
      </c>
      <c r="H276" s="150">
        <f t="shared" si="4"/>
        <v>1</v>
      </c>
      <c r="I276" s="150">
        <f t="shared" si="5"/>
        <v>0</v>
      </c>
      <c r="J276" s="150"/>
      <c r="K276" s="149" t="str">
        <f t="shared" si="42"/>
        <v>#REF!</v>
      </c>
      <c r="L276" s="144"/>
      <c r="M276" s="150">
        <v>1.0</v>
      </c>
      <c r="N276" s="150">
        <v>0.0</v>
      </c>
      <c r="O276" s="150">
        <v>0.0</v>
      </c>
      <c r="P276" s="150">
        <v>0.0</v>
      </c>
      <c r="Q276" s="150">
        <v>0.0</v>
      </c>
      <c r="R276" s="150">
        <v>0.0</v>
      </c>
      <c r="S276" s="150">
        <v>1.0</v>
      </c>
      <c r="T276" s="150">
        <v>0.0</v>
      </c>
      <c r="U276" s="150">
        <v>0.0</v>
      </c>
      <c r="V276" s="150">
        <v>0.0</v>
      </c>
      <c r="W276" s="150">
        <v>0.0</v>
      </c>
      <c r="X276" s="150">
        <v>0.0</v>
      </c>
      <c r="Y276" s="150">
        <v>2.0</v>
      </c>
      <c r="Z276" s="144"/>
    </row>
    <row r="277" hidden="1">
      <c r="A277" s="144" t="s">
        <v>73</v>
      </c>
      <c r="B277" s="144" t="s">
        <v>35</v>
      </c>
      <c r="C277" s="144" t="s">
        <v>71</v>
      </c>
      <c r="D277" s="144" t="s">
        <v>61</v>
      </c>
      <c r="E277" s="144" t="s">
        <v>66</v>
      </c>
      <c r="F277" s="150">
        <f t="shared" si="2"/>
        <v>1</v>
      </c>
      <c r="G277" s="150">
        <f t="shared" si="3"/>
        <v>0</v>
      </c>
      <c r="H277" s="150">
        <f t="shared" si="4"/>
        <v>1</v>
      </c>
      <c r="I277" s="150">
        <f t="shared" si="5"/>
        <v>0</v>
      </c>
      <c r="J277" s="150"/>
      <c r="K277" s="149" t="str">
        <f t="shared" si="42"/>
        <v>#REF!</v>
      </c>
      <c r="L277" s="144"/>
      <c r="M277" s="150">
        <v>1.0</v>
      </c>
      <c r="N277" s="150">
        <v>0.0</v>
      </c>
      <c r="O277" s="150">
        <v>0.0</v>
      </c>
      <c r="P277" s="150">
        <v>0.0</v>
      </c>
      <c r="Q277" s="150">
        <v>0.0</v>
      </c>
      <c r="R277" s="150">
        <v>0.0</v>
      </c>
      <c r="S277" s="150">
        <v>1.0</v>
      </c>
      <c r="T277" s="150">
        <v>0.0</v>
      </c>
      <c r="U277" s="150">
        <v>0.0</v>
      </c>
      <c r="V277" s="150">
        <v>0.0</v>
      </c>
      <c r="W277" s="150">
        <v>0.0</v>
      </c>
      <c r="X277" s="150">
        <v>0.0</v>
      </c>
      <c r="Y277" s="150">
        <v>2.0</v>
      </c>
      <c r="Z277" s="144"/>
    </row>
    <row r="278" hidden="1">
      <c r="A278" s="144" t="s">
        <v>73</v>
      </c>
      <c r="B278" s="144" t="s">
        <v>35</v>
      </c>
      <c r="C278" s="144" t="s">
        <v>71</v>
      </c>
      <c r="D278" s="144" t="s">
        <v>61</v>
      </c>
      <c r="E278" s="144" t="s">
        <v>67</v>
      </c>
      <c r="F278" s="150">
        <f t="shared" si="2"/>
        <v>3</v>
      </c>
      <c r="G278" s="150">
        <f t="shared" si="3"/>
        <v>2</v>
      </c>
      <c r="H278" s="150">
        <f t="shared" si="4"/>
        <v>3</v>
      </c>
      <c r="I278" s="150">
        <f t="shared" si="5"/>
        <v>3</v>
      </c>
      <c r="J278" s="150"/>
      <c r="K278" s="149" t="str">
        <f t="shared" si="42"/>
        <v>#REF!</v>
      </c>
      <c r="L278" s="144"/>
      <c r="M278" s="150">
        <v>1.0</v>
      </c>
      <c r="N278" s="150">
        <v>1.0</v>
      </c>
      <c r="O278" s="150">
        <v>1.0</v>
      </c>
      <c r="P278" s="150">
        <v>1.0</v>
      </c>
      <c r="Q278" s="150">
        <v>1.0</v>
      </c>
      <c r="R278" s="150">
        <v>0.0</v>
      </c>
      <c r="S278" s="150">
        <v>1.0</v>
      </c>
      <c r="T278" s="150">
        <v>1.0</v>
      </c>
      <c r="U278" s="150">
        <v>1.0</v>
      </c>
      <c r="V278" s="150">
        <v>1.0</v>
      </c>
      <c r="W278" s="150">
        <v>1.0</v>
      </c>
      <c r="X278" s="150">
        <v>1.0</v>
      </c>
      <c r="Y278" s="150">
        <v>11.0</v>
      </c>
      <c r="Z278" s="144"/>
    </row>
    <row r="279" hidden="1">
      <c r="A279" s="144" t="s">
        <v>73</v>
      </c>
      <c r="B279" s="144" t="s">
        <v>35</v>
      </c>
      <c r="C279" s="144" t="s">
        <v>71</v>
      </c>
      <c r="D279" s="144" t="s">
        <v>61</v>
      </c>
      <c r="E279" s="144" t="s">
        <v>68</v>
      </c>
      <c r="F279" s="150">
        <f t="shared" si="2"/>
        <v>1</v>
      </c>
      <c r="G279" s="150">
        <f t="shared" si="3"/>
        <v>0</v>
      </c>
      <c r="H279" s="150">
        <f t="shared" si="4"/>
        <v>1</v>
      </c>
      <c r="I279" s="150">
        <f t="shared" si="5"/>
        <v>0</v>
      </c>
      <c r="J279" s="150"/>
      <c r="K279" s="149" t="str">
        <f t="shared" si="42"/>
        <v>#REF!</v>
      </c>
      <c r="L279" s="144"/>
      <c r="M279" s="150">
        <v>1.0</v>
      </c>
      <c r="N279" s="150">
        <v>0.0</v>
      </c>
      <c r="O279" s="150">
        <v>0.0</v>
      </c>
      <c r="P279" s="150">
        <v>0.0</v>
      </c>
      <c r="Q279" s="150">
        <v>0.0</v>
      </c>
      <c r="R279" s="150">
        <v>0.0</v>
      </c>
      <c r="S279" s="150">
        <v>1.0</v>
      </c>
      <c r="T279" s="150">
        <v>0.0</v>
      </c>
      <c r="U279" s="150">
        <v>0.0</v>
      </c>
      <c r="V279" s="150">
        <v>0.0</v>
      </c>
      <c r="W279" s="150">
        <v>0.0</v>
      </c>
      <c r="X279" s="150">
        <v>0.0</v>
      </c>
      <c r="Y279" s="150">
        <v>2.0</v>
      </c>
      <c r="Z279" s="144"/>
    </row>
    <row r="280" hidden="1">
      <c r="A280" s="144" t="s">
        <v>73</v>
      </c>
      <c r="B280" s="144" t="s">
        <v>35</v>
      </c>
      <c r="C280" s="144" t="s">
        <v>71</v>
      </c>
      <c r="D280" s="144" t="s">
        <v>61</v>
      </c>
      <c r="E280" s="144" t="s">
        <v>69</v>
      </c>
      <c r="F280" s="150">
        <f t="shared" si="2"/>
        <v>1</v>
      </c>
      <c r="G280" s="150">
        <f t="shared" si="3"/>
        <v>0</v>
      </c>
      <c r="H280" s="150">
        <f t="shared" si="4"/>
        <v>1</v>
      </c>
      <c r="I280" s="150">
        <f t="shared" si="5"/>
        <v>0</v>
      </c>
      <c r="J280" s="150"/>
      <c r="K280" s="149" t="str">
        <f t="shared" si="42"/>
        <v>#REF!</v>
      </c>
      <c r="L280" s="144"/>
      <c r="M280" s="150">
        <v>1.0</v>
      </c>
      <c r="N280" s="150">
        <v>0.0</v>
      </c>
      <c r="O280" s="150">
        <v>0.0</v>
      </c>
      <c r="P280" s="150">
        <v>0.0</v>
      </c>
      <c r="Q280" s="150">
        <v>0.0</v>
      </c>
      <c r="R280" s="150">
        <v>0.0</v>
      </c>
      <c r="S280" s="150">
        <v>1.0</v>
      </c>
      <c r="T280" s="150">
        <v>0.0</v>
      </c>
      <c r="U280" s="150">
        <v>0.0</v>
      </c>
      <c r="V280" s="150">
        <v>0.0</v>
      </c>
      <c r="W280" s="150">
        <v>0.0</v>
      </c>
      <c r="X280" s="150">
        <v>0.0</v>
      </c>
      <c r="Y280" s="150">
        <v>2.0</v>
      </c>
      <c r="Z280" s="144"/>
    </row>
    <row r="281" hidden="1">
      <c r="A281" s="143" t="s">
        <v>73</v>
      </c>
      <c r="B281" s="143" t="s">
        <v>35</v>
      </c>
      <c r="C281" s="143" t="s">
        <v>72</v>
      </c>
      <c r="D281" s="144"/>
      <c r="E281" s="143" t="s">
        <v>60</v>
      </c>
      <c r="F281" s="145">
        <f t="shared" si="2"/>
        <v>9</v>
      </c>
      <c r="G281" s="145">
        <f t="shared" si="3"/>
        <v>1</v>
      </c>
      <c r="H281" s="145">
        <f t="shared" si="4"/>
        <v>9</v>
      </c>
      <c r="I281" s="145">
        <f t="shared" si="5"/>
        <v>3</v>
      </c>
      <c r="J281" s="145"/>
      <c r="K281" s="149" t="str">
        <f t="shared" si="42"/>
        <v>#REF!</v>
      </c>
      <c r="L281" s="148"/>
      <c r="M281" s="145">
        <f t="shared" ref="M281:Y281" si="44">SUM(M282:M289)</f>
        <v>8</v>
      </c>
      <c r="N281" s="145">
        <f t="shared" si="44"/>
        <v>0</v>
      </c>
      <c r="O281" s="145">
        <f t="shared" si="44"/>
        <v>1</v>
      </c>
      <c r="P281" s="145">
        <f t="shared" si="44"/>
        <v>0</v>
      </c>
      <c r="Q281" s="145">
        <f t="shared" si="44"/>
        <v>0</v>
      </c>
      <c r="R281" s="145">
        <f t="shared" si="44"/>
        <v>1</v>
      </c>
      <c r="S281" s="145">
        <f t="shared" si="44"/>
        <v>8</v>
      </c>
      <c r="T281" s="145">
        <f t="shared" si="44"/>
        <v>1</v>
      </c>
      <c r="U281" s="145">
        <f t="shared" si="44"/>
        <v>0</v>
      </c>
      <c r="V281" s="145">
        <f t="shared" si="44"/>
        <v>1</v>
      </c>
      <c r="W281" s="145">
        <f t="shared" si="44"/>
        <v>1</v>
      </c>
      <c r="X281" s="145">
        <f t="shared" si="44"/>
        <v>1</v>
      </c>
      <c r="Y281" s="145">
        <f t="shared" si="44"/>
        <v>22</v>
      </c>
      <c r="Z281" s="144"/>
    </row>
    <row r="282" hidden="1">
      <c r="A282" s="144" t="s">
        <v>73</v>
      </c>
      <c r="B282" s="144" t="s">
        <v>35</v>
      </c>
      <c r="C282" s="144" t="s">
        <v>72</v>
      </c>
      <c r="D282" s="144" t="s">
        <v>61</v>
      </c>
      <c r="E282" s="144" t="s">
        <v>62</v>
      </c>
      <c r="F282" s="150">
        <f t="shared" si="2"/>
        <v>1</v>
      </c>
      <c r="G282" s="150">
        <f t="shared" si="3"/>
        <v>0</v>
      </c>
      <c r="H282" s="150">
        <f t="shared" si="4"/>
        <v>1</v>
      </c>
      <c r="I282" s="150">
        <f t="shared" si="5"/>
        <v>0</v>
      </c>
      <c r="J282" s="150"/>
      <c r="K282" s="149" t="str">
        <f t="shared" si="42"/>
        <v>#REF!</v>
      </c>
      <c r="L282" s="144"/>
      <c r="M282" s="150">
        <v>1.0</v>
      </c>
      <c r="N282" s="150">
        <v>0.0</v>
      </c>
      <c r="O282" s="150">
        <v>0.0</v>
      </c>
      <c r="P282" s="150">
        <v>0.0</v>
      </c>
      <c r="Q282" s="150">
        <v>0.0</v>
      </c>
      <c r="R282" s="150">
        <v>0.0</v>
      </c>
      <c r="S282" s="150">
        <v>1.0</v>
      </c>
      <c r="T282" s="150">
        <v>0.0</v>
      </c>
      <c r="U282" s="150">
        <v>0.0</v>
      </c>
      <c r="V282" s="150">
        <v>0.0</v>
      </c>
      <c r="W282" s="150">
        <v>0.0</v>
      </c>
      <c r="X282" s="150">
        <v>0.0</v>
      </c>
      <c r="Y282" s="150">
        <v>2.0</v>
      </c>
      <c r="Z282" s="144"/>
    </row>
    <row r="283" hidden="1">
      <c r="A283" s="144" t="s">
        <v>73</v>
      </c>
      <c r="B283" s="144" t="s">
        <v>35</v>
      </c>
      <c r="C283" s="144" t="s">
        <v>72</v>
      </c>
      <c r="D283" s="144" t="s">
        <v>61</v>
      </c>
      <c r="E283" s="144" t="s">
        <v>63</v>
      </c>
      <c r="F283" s="150">
        <f t="shared" si="2"/>
        <v>2</v>
      </c>
      <c r="G283" s="150">
        <f t="shared" si="3"/>
        <v>1</v>
      </c>
      <c r="H283" s="150">
        <f t="shared" si="4"/>
        <v>2</v>
      </c>
      <c r="I283" s="150">
        <f t="shared" si="5"/>
        <v>3</v>
      </c>
      <c r="J283" s="150"/>
      <c r="K283" s="149" t="str">
        <f t="shared" si="42"/>
        <v>#REF!</v>
      </c>
      <c r="L283" s="144"/>
      <c r="M283" s="150">
        <v>1.0</v>
      </c>
      <c r="N283" s="150">
        <v>0.0</v>
      </c>
      <c r="O283" s="150">
        <v>1.0</v>
      </c>
      <c r="P283" s="150">
        <v>0.0</v>
      </c>
      <c r="Q283" s="150">
        <v>0.0</v>
      </c>
      <c r="R283" s="150">
        <v>1.0</v>
      </c>
      <c r="S283" s="150">
        <v>1.0</v>
      </c>
      <c r="T283" s="150">
        <v>1.0</v>
      </c>
      <c r="U283" s="150">
        <v>0.0</v>
      </c>
      <c r="V283" s="150">
        <v>1.0</v>
      </c>
      <c r="W283" s="150">
        <v>1.0</v>
      </c>
      <c r="X283" s="150">
        <v>1.0</v>
      </c>
      <c r="Y283" s="150">
        <v>8.0</v>
      </c>
      <c r="Z283" s="144"/>
    </row>
    <row r="284" hidden="1">
      <c r="A284" s="144" t="s">
        <v>73</v>
      </c>
      <c r="B284" s="144" t="s">
        <v>35</v>
      </c>
      <c r="C284" s="144" t="s">
        <v>72</v>
      </c>
      <c r="D284" s="144" t="s">
        <v>61</v>
      </c>
      <c r="E284" s="144" t="s">
        <v>64</v>
      </c>
      <c r="F284" s="150">
        <f t="shared" si="2"/>
        <v>1</v>
      </c>
      <c r="G284" s="150">
        <f t="shared" si="3"/>
        <v>0</v>
      </c>
      <c r="H284" s="150">
        <f t="shared" si="4"/>
        <v>1</v>
      </c>
      <c r="I284" s="150">
        <f t="shared" si="5"/>
        <v>0</v>
      </c>
      <c r="J284" s="150"/>
      <c r="K284" s="149" t="str">
        <f t="shared" si="42"/>
        <v>#REF!</v>
      </c>
      <c r="L284" s="144"/>
      <c r="M284" s="150">
        <v>1.0</v>
      </c>
      <c r="N284" s="150">
        <v>0.0</v>
      </c>
      <c r="O284" s="150">
        <v>0.0</v>
      </c>
      <c r="P284" s="150">
        <v>0.0</v>
      </c>
      <c r="Q284" s="150">
        <v>0.0</v>
      </c>
      <c r="R284" s="150">
        <v>0.0</v>
      </c>
      <c r="S284" s="150">
        <v>1.0</v>
      </c>
      <c r="T284" s="150">
        <v>0.0</v>
      </c>
      <c r="U284" s="150">
        <v>0.0</v>
      </c>
      <c r="V284" s="150">
        <v>0.0</v>
      </c>
      <c r="W284" s="150">
        <v>0.0</v>
      </c>
      <c r="X284" s="150">
        <v>0.0</v>
      </c>
      <c r="Y284" s="150">
        <v>2.0</v>
      </c>
      <c r="Z284" s="144"/>
    </row>
    <row r="285" hidden="1">
      <c r="A285" s="144" t="s">
        <v>73</v>
      </c>
      <c r="B285" s="144" t="s">
        <v>35</v>
      </c>
      <c r="C285" s="144" t="s">
        <v>72</v>
      </c>
      <c r="D285" s="144" t="s">
        <v>61</v>
      </c>
      <c r="E285" s="144" t="s">
        <v>65</v>
      </c>
      <c r="F285" s="150">
        <f t="shared" si="2"/>
        <v>1</v>
      </c>
      <c r="G285" s="150">
        <f t="shared" si="3"/>
        <v>0</v>
      </c>
      <c r="H285" s="150">
        <f t="shared" si="4"/>
        <v>1</v>
      </c>
      <c r="I285" s="150">
        <f t="shared" si="5"/>
        <v>0</v>
      </c>
      <c r="J285" s="150"/>
      <c r="K285" s="149" t="str">
        <f t="shared" si="42"/>
        <v>#REF!</v>
      </c>
      <c r="L285" s="144"/>
      <c r="M285" s="150">
        <v>1.0</v>
      </c>
      <c r="N285" s="150">
        <v>0.0</v>
      </c>
      <c r="O285" s="150">
        <v>0.0</v>
      </c>
      <c r="P285" s="150">
        <v>0.0</v>
      </c>
      <c r="Q285" s="150">
        <v>0.0</v>
      </c>
      <c r="R285" s="150">
        <v>0.0</v>
      </c>
      <c r="S285" s="150">
        <v>1.0</v>
      </c>
      <c r="T285" s="150">
        <v>0.0</v>
      </c>
      <c r="U285" s="150">
        <v>0.0</v>
      </c>
      <c r="V285" s="150">
        <v>0.0</v>
      </c>
      <c r="W285" s="150">
        <v>0.0</v>
      </c>
      <c r="X285" s="150">
        <v>0.0</v>
      </c>
      <c r="Y285" s="150">
        <v>2.0</v>
      </c>
      <c r="Z285" s="144"/>
    </row>
    <row r="286" hidden="1">
      <c r="A286" s="144" t="s">
        <v>73</v>
      </c>
      <c r="B286" s="144" t="s">
        <v>35</v>
      </c>
      <c r="C286" s="144" t="s">
        <v>72</v>
      </c>
      <c r="D286" s="144" t="s">
        <v>61</v>
      </c>
      <c r="E286" s="144" t="s">
        <v>66</v>
      </c>
      <c r="F286" s="150">
        <f t="shared" si="2"/>
        <v>1</v>
      </c>
      <c r="G286" s="150">
        <f t="shared" si="3"/>
        <v>0</v>
      </c>
      <c r="H286" s="150">
        <f t="shared" si="4"/>
        <v>1</v>
      </c>
      <c r="I286" s="150">
        <f t="shared" si="5"/>
        <v>0</v>
      </c>
      <c r="J286" s="150"/>
      <c r="K286" s="149" t="str">
        <f t="shared" si="42"/>
        <v>#REF!</v>
      </c>
      <c r="L286" s="144"/>
      <c r="M286" s="150">
        <v>1.0</v>
      </c>
      <c r="N286" s="150">
        <v>0.0</v>
      </c>
      <c r="O286" s="150">
        <v>0.0</v>
      </c>
      <c r="P286" s="150">
        <v>0.0</v>
      </c>
      <c r="Q286" s="150">
        <v>0.0</v>
      </c>
      <c r="R286" s="150">
        <v>0.0</v>
      </c>
      <c r="S286" s="150">
        <v>1.0</v>
      </c>
      <c r="T286" s="150">
        <v>0.0</v>
      </c>
      <c r="U286" s="150">
        <v>0.0</v>
      </c>
      <c r="V286" s="150">
        <v>0.0</v>
      </c>
      <c r="W286" s="150">
        <v>0.0</v>
      </c>
      <c r="X286" s="150">
        <v>0.0</v>
      </c>
      <c r="Y286" s="150">
        <v>2.0</v>
      </c>
      <c r="Z286" s="144"/>
    </row>
    <row r="287" hidden="1">
      <c r="A287" s="144" t="s">
        <v>73</v>
      </c>
      <c r="B287" s="144" t="s">
        <v>35</v>
      </c>
      <c r="C287" s="144" t="s">
        <v>72</v>
      </c>
      <c r="D287" s="144" t="s">
        <v>61</v>
      </c>
      <c r="E287" s="144" t="s">
        <v>67</v>
      </c>
      <c r="F287" s="150">
        <f t="shared" si="2"/>
        <v>1</v>
      </c>
      <c r="G287" s="150">
        <f t="shared" si="3"/>
        <v>0</v>
      </c>
      <c r="H287" s="150">
        <f t="shared" si="4"/>
        <v>1</v>
      </c>
      <c r="I287" s="150">
        <f t="shared" si="5"/>
        <v>0</v>
      </c>
      <c r="J287" s="150"/>
      <c r="K287" s="149" t="str">
        <f t="shared" si="42"/>
        <v>#REF!</v>
      </c>
      <c r="L287" s="144"/>
      <c r="M287" s="150">
        <v>1.0</v>
      </c>
      <c r="N287" s="150">
        <v>0.0</v>
      </c>
      <c r="O287" s="150">
        <v>0.0</v>
      </c>
      <c r="P287" s="150">
        <v>0.0</v>
      </c>
      <c r="Q287" s="150">
        <v>0.0</v>
      </c>
      <c r="R287" s="150">
        <v>0.0</v>
      </c>
      <c r="S287" s="150">
        <v>1.0</v>
      </c>
      <c r="T287" s="150">
        <v>0.0</v>
      </c>
      <c r="U287" s="150">
        <v>0.0</v>
      </c>
      <c r="V287" s="150">
        <v>0.0</v>
      </c>
      <c r="W287" s="150">
        <v>0.0</v>
      </c>
      <c r="X287" s="150">
        <v>0.0</v>
      </c>
      <c r="Y287" s="150">
        <v>2.0</v>
      </c>
      <c r="Z287" s="144"/>
    </row>
    <row r="288" hidden="1">
      <c r="A288" s="144" t="s">
        <v>73</v>
      </c>
      <c r="B288" s="144" t="s">
        <v>35</v>
      </c>
      <c r="C288" s="144" t="s">
        <v>72</v>
      </c>
      <c r="D288" s="144" t="s">
        <v>61</v>
      </c>
      <c r="E288" s="144" t="s">
        <v>68</v>
      </c>
      <c r="F288" s="150">
        <f t="shared" si="2"/>
        <v>1</v>
      </c>
      <c r="G288" s="150">
        <f t="shared" si="3"/>
        <v>0</v>
      </c>
      <c r="H288" s="150">
        <f t="shared" si="4"/>
        <v>1</v>
      </c>
      <c r="I288" s="150">
        <f t="shared" si="5"/>
        <v>0</v>
      </c>
      <c r="J288" s="150"/>
      <c r="K288" s="149" t="str">
        <f t="shared" si="42"/>
        <v>#REF!</v>
      </c>
      <c r="L288" s="144"/>
      <c r="M288" s="150">
        <v>1.0</v>
      </c>
      <c r="N288" s="150">
        <v>0.0</v>
      </c>
      <c r="O288" s="150">
        <v>0.0</v>
      </c>
      <c r="P288" s="150">
        <v>0.0</v>
      </c>
      <c r="Q288" s="150">
        <v>0.0</v>
      </c>
      <c r="R288" s="150">
        <v>0.0</v>
      </c>
      <c r="S288" s="150">
        <v>1.0</v>
      </c>
      <c r="T288" s="150">
        <v>0.0</v>
      </c>
      <c r="U288" s="150">
        <v>0.0</v>
      </c>
      <c r="V288" s="150">
        <v>0.0</v>
      </c>
      <c r="W288" s="150">
        <v>0.0</v>
      </c>
      <c r="X288" s="150">
        <v>0.0</v>
      </c>
      <c r="Y288" s="150">
        <v>2.0</v>
      </c>
      <c r="Z288" s="144"/>
    </row>
    <row r="289" hidden="1">
      <c r="A289" s="144" t="s">
        <v>73</v>
      </c>
      <c r="B289" s="144" t="s">
        <v>35</v>
      </c>
      <c r="C289" s="144" t="s">
        <v>72</v>
      </c>
      <c r="D289" s="144" t="s">
        <v>61</v>
      </c>
      <c r="E289" s="144" t="s">
        <v>69</v>
      </c>
      <c r="F289" s="150">
        <f t="shared" si="2"/>
        <v>1</v>
      </c>
      <c r="G289" s="150">
        <f t="shared" si="3"/>
        <v>0</v>
      </c>
      <c r="H289" s="150">
        <f t="shared" si="4"/>
        <v>1</v>
      </c>
      <c r="I289" s="150">
        <f t="shared" si="5"/>
        <v>0</v>
      </c>
      <c r="J289" s="150"/>
      <c r="K289" s="149" t="str">
        <f t="shared" si="42"/>
        <v>#REF!</v>
      </c>
      <c r="L289" s="144"/>
      <c r="M289" s="150">
        <v>1.0</v>
      </c>
      <c r="N289" s="150">
        <v>0.0</v>
      </c>
      <c r="O289" s="150">
        <v>0.0</v>
      </c>
      <c r="P289" s="150">
        <v>0.0</v>
      </c>
      <c r="Q289" s="150">
        <v>0.0</v>
      </c>
      <c r="R289" s="150">
        <v>0.0</v>
      </c>
      <c r="S289" s="150">
        <v>1.0</v>
      </c>
      <c r="T289" s="150">
        <v>0.0</v>
      </c>
      <c r="U289" s="150">
        <v>0.0</v>
      </c>
      <c r="V289" s="150">
        <v>0.0</v>
      </c>
      <c r="W289" s="150">
        <v>0.0</v>
      </c>
      <c r="X289" s="150">
        <v>0.0</v>
      </c>
      <c r="Y289" s="150">
        <v>2.0</v>
      </c>
      <c r="Z289" s="144"/>
    </row>
    <row r="290">
      <c r="A290" s="143" t="s">
        <v>73</v>
      </c>
      <c r="B290" s="143" t="s">
        <v>80</v>
      </c>
      <c r="C290" s="143" t="s">
        <v>59</v>
      </c>
      <c r="D290" s="144"/>
      <c r="E290" s="143" t="s">
        <v>60</v>
      </c>
      <c r="F290" s="145">
        <f t="shared" si="2"/>
        <v>340</v>
      </c>
      <c r="G290" s="145">
        <f t="shared" si="3"/>
        <v>328</v>
      </c>
      <c r="H290" s="145">
        <f t="shared" si="4"/>
        <v>366</v>
      </c>
      <c r="I290" s="145">
        <f t="shared" si="5"/>
        <v>361</v>
      </c>
      <c r="J290" s="145"/>
      <c r="K290" s="146"/>
      <c r="L290" s="148"/>
      <c r="M290" s="145">
        <f t="shared" ref="M290:Y290" si="45">SUM(M291:M298)</f>
        <v>119</v>
      </c>
      <c r="N290" s="145">
        <f t="shared" si="45"/>
        <v>116</v>
      </c>
      <c r="O290" s="145">
        <f t="shared" si="45"/>
        <v>105</v>
      </c>
      <c r="P290" s="145">
        <f t="shared" si="45"/>
        <v>105</v>
      </c>
      <c r="Q290" s="145">
        <f t="shared" si="45"/>
        <v>111</v>
      </c>
      <c r="R290" s="145">
        <f t="shared" si="45"/>
        <v>112</v>
      </c>
      <c r="S290" s="145">
        <f t="shared" si="45"/>
        <v>127</v>
      </c>
      <c r="T290" s="145">
        <f t="shared" si="45"/>
        <v>120</v>
      </c>
      <c r="U290" s="145">
        <f t="shared" si="45"/>
        <v>119</v>
      </c>
      <c r="V290" s="145">
        <f t="shared" si="45"/>
        <v>127</v>
      </c>
      <c r="W290" s="145">
        <f t="shared" si="45"/>
        <v>115</v>
      </c>
      <c r="X290" s="145">
        <f t="shared" si="45"/>
        <v>119</v>
      </c>
      <c r="Y290" s="145">
        <f t="shared" si="45"/>
        <v>1395</v>
      </c>
      <c r="Z290" s="144"/>
    </row>
    <row r="291">
      <c r="A291" s="144" t="s">
        <v>73</v>
      </c>
      <c r="B291" s="144" t="s">
        <v>80</v>
      </c>
      <c r="C291" s="144" t="s">
        <v>59</v>
      </c>
      <c r="D291" s="144" t="s">
        <v>61</v>
      </c>
      <c r="E291" s="144" t="s">
        <v>62</v>
      </c>
      <c r="F291" s="150">
        <f t="shared" si="2"/>
        <v>41</v>
      </c>
      <c r="G291" s="150">
        <f t="shared" si="3"/>
        <v>39</v>
      </c>
      <c r="H291" s="150">
        <f t="shared" si="4"/>
        <v>44</v>
      </c>
      <c r="I291" s="150">
        <f t="shared" si="5"/>
        <v>43</v>
      </c>
      <c r="J291" s="150"/>
      <c r="K291" s="146"/>
      <c r="L291" s="144"/>
      <c r="M291" s="150">
        <v>14.0</v>
      </c>
      <c r="N291" s="150">
        <v>14.0</v>
      </c>
      <c r="O291" s="150">
        <v>13.0</v>
      </c>
      <c r="P291" s="150">
        <v>13.0</v>
      </c>
      <c r="Q291" s="150">
        <v>13.0</v>
      </c>
      <c r="R291" s="150">
        <v>13.0</v>
      </c>
      <c r="S291" s="150">
        <v>15.0</v>
      </c>
      <c r="T291" s="150">
        <v>14.0</v>
      </c>
      <c r="U291" s="150">
        <v>15.0</v>
      </c>
      <c r="V291" s="150">
        <v>15.0</v>
      </c>
      <c r="W291" s="150">
        <v>14.0</v>
      </c>
      <c r="X291" s="150">
        <v>14.0</v>
      </c>
      <c r="Y291" s="150">
        <v>167.0</v>
      </c>
      <c r="Z291" s="144"/>
    </row>
    <row r="292">
      <c r="A292" s="144" t="s">
        <v>73</v>
      </c>
      <c r="B292" s="144" t="s">
        <v>80</v>
      </c>
      <c r="C292" s="144" t="s">
        <v>59</v>
      </c>
      <c r="D292" s="144" t="s">
        <v>61</v>
      </c>
      <c r="E292" s="144" t="s">
        <v>63</v>
      </c>
      <c r="F292" s="150">
        <f t="shared" si="2"/>
        <v>62</v>
      </c>
      <c r="G292" s="150">
        <f t="shared" si="3"/>
        <v>60</v>
      </c>
      <c r="H292" s="150">
        <f t="shared" si="4"/>
        <v>66</v>
      </c>
      <c r="I292" s="150">
        <f t="shared" si="5"/>
        <v>66</v>
      </c>
      <c r="J292" s="150"/>
      <c r="K292" s="146"/>
      <c r="L292" s="144"/>
      <c r="M292" s="150">
        <v>22.0</v>
      </c>
      <c r="N292" s="150">
        <v>21.0</v>
      </c>
      <c r="O292" s="150">
        <v>19.0</v>
      </c>
      <c r="P292" s="150">
        <v>19.0</v>
      </c>
      <c r="Q292" s="150">
        <v>20.0</v>
      </c>
      <c r="R292" s="150">
        <v>21.0</v>
      </c>
      <c r="S292" s="150">
        <v>23.0</v>
      </c>
      <c r="T292" s="150">
        <v>22.0</v>
      </c>
      <c r="U292" s="150">
        <v>21.0</v>
      </c>
      <c r="V292" s="150">
        <v>23.0</v>
      </c>
      <c r="W292" s="150">
        <v>21.0</v>
      </c>
      <c r="X292" s="150">
        <v>22.0</v>
      </c>
      <c r="Y292" s="150">
        <v>254.0</v>
      </c>
      <c r="Z292" s="144"/>
    </row>
    <row r="293">
      <c r="A293" s="144" t="s">
        <v>73</v>
      </c>
      <c r="B293" s="144" t="s">
        <v>80</v>
      </c>
      <c r="C293" s="144" t="s">
        <v>59</v>
      </c>
      <c r="D293" s="144" t="s">
        <v>61</v>
      </c>
      <c r="E293" s="144" t="s">
        <v>64</v>
      </c>
      <c r="F293" s="150">
        <f t="shared" si="2"/>
        <v>8</v>
      </c>
      <c r="G293" s="150">
        <f t="shared" si="3"/>
        <v>8</v>
      </c>
      <c r="H293" s="150">
        <f t="shared" si="4"/>
        <v>9</v>
      </c>
      <c r="I293" s="150">
        <f t="shared" si="5"/>
        <v>9</v>
      </c>
      <c r="J293" s="150"/>
      <c r="K293" s="146"/>
      <c r="L293" s="144"/>
      <c r="M293" s="150">
        <v>3.0</v>
      </c>
      <c r="N293" s="150">
        <v>3.0</v>
      </c>
      <c r="O293" s="150">
        <v>2.0</v>
      </c>
      <c r="P293" s="150">
        <v>2.0</v>
      </c>
      <c r="Q293" s="150">
        <v>3.0</v>
      </c>
      <c r="R293" s="150">
        <v>3.0</v>
      </c>
      <c r="S293" s="150">
        <v>3.0</v>
      </c>
      <c r="T293" s="150">
        <v>3.0</v>
      </c>
      <c r="U293" s="150">
        <v>3.0</v>
      </c>
      <c r="V293" s="150">
        <v>3.0</v>
      </c>
      <c r="W293" s="150">
        <v>3.0</v>
      </c>
      <c r="X293" s="150">
        <v>3.0</v>
      </c>
      <c r="Y293" s="150">
        <v>34.0</v>
      </c>
      <c r="Z293" s="144"/>
    </row>
    <row r="294">
      <c r="A294" s="144" t="s">
        <v>73</v>
      </c>
      <c r="B294" s="144" t="s">
        <v>80</v>
      </c>
      <c r="C294" s="144" t="s">
        <v>59</v>
      </c>
      <c r="D294" s="144" t="s">
        <v>61</v>
      </c>
      <c r="E294" s="144" t="s">
        <v>65</v>
      </c>
      <c r="F294" s="150">
        <f t="shared" si="2"/>
        <v>48</v>
      </c>
      <c r="G294" s="150">
        <f t="shared" si="3"/>
        <v>47</v>
      </c>
      <c r="H294" s="150">
        <f t="shared" si="4"/>
        <v>52</v>
      </c>
      <c r="I294" s="150">
        <f t="shared" si="5"/>
        <v>51</v>
      </c>
      <c r="J294" s="150"/>
      <c r="K294" s="146"/>
      <c r="L294" s="144"/>
      <c r="M294" s="150">
        <v>17.0</v>
      </c>
      <c r="N294" s="150">
        <v>16.0</v>
      </c>
      <c r="O294" s="150">
        <v>15.0</v>
      </c>
      <c r="P294" s="150">
        <v>15.0</v>
      </c>
      <c r="Q294" s="150">
        <v>16.0</v>
      </c>
      <c r="R294" s="150">
        <v>16.0</v>
      </c>
      <c r="S294" s="150">
        <v>18.0</v>
      </c>
      <c r="T294" s="150">
        <v>17.0</v>
      </c>
      <c r="U294" s="150">
        <v>17.0</v>
      </c>
      <c r="V294" s="150">
        <v>18.0</v>
      </c>
      <c r="W294" s="150">
        <v>16.0</v>
      </c>
      <c r="X294" s="150">
        <v>17.0</v>
      </c>
      <c r="Y294" s="150">
        <v>198.0</v>
      </c>
      <c r="Z294" s="144"/>
    </row>
    <row r="295">
      <c r="A295" s="144" t="s">
        <v>73</v>
      </c>
      <c r="B295" s="144" t="s">
        <v>80</v>
      </c>
      <c r="C295" s="144" t="s">
        <v>59</v>
      </c>
      <c r="D295" s="144" t="s">
        <v>61</v>
      </c>
      <c r="E295" s="144" t="s">
        <v>66</v>
      </c>
      <c r="F295" s="150">
        <f t="shared" si="2"/>
        <v>25</v>
      </c>
      <c r="G295" s="150">
        <f t="shared" si="3"/>
        <v>24</v>
      </c>
      <c r="H295" s="150">
        <f t="shared" si="4"/>
        <v>27</v>
      </c>
      <c r="I295" s="150">
        <f t="shared" si="5"/>
        <v>26</v>
      </c>
      <c r="J295" s="150"/>
      <c r="K295" s="146"/>
      <c r="L295" s="144"/>
      <c r="M295" s="150">
        <v>9.0</v>
      </c>
      <c r="N295" s="150">
        <v>8.0</v>
      </c>
      <c r="O295" s="150">
        <v>8.0</v>
      </c>
      <c r="P295" s="150">
        <v>8.0</v>
      </c>
      <c r="Q295" s="150">
        <v>8.0</v>
      </c>
      <c r="R295" s="150">
        <v>8.0</v>
      </c>
      <c r="S295" s="150">
        <v>9.0</v>
      </c>
      <c r="T295" s="150">
        <v>9.0</v>
      </c>
      <c r="U295" s="150">
        <v>9.0</v>
      </c>
      <c r="V295" s="150">
        <v>9.0</v>
      </c>
      <c r="W295" s="150">
        <v>8.0</v>
      </c>
      <c r="X295" s="150">
        <v>9.0</v>
      </c>
      <c r="Y295" s="150">
        <v>102.0</v>
      </c>
      <c r="Z295" s="144"/>
    </row>
    <row r="296">
      <c r="A296" s="144" t="s">
        <v>73</v>
      </c>
      <c r="B296" s="144" t="s">
        <v>80</v>
      </c>
      <c r="C296" s="144" t="s">
        <v>59</v>
      </c>
      <c r="D296" s="144" t="s">
        <v>61</v>
      </c>
      <c r="E296" s="144" t="s">
        <v>67</v>
      </c>
      <c r="F296" s="150">
        <f t="shared" si="2"/>
        <v>133</v>
      </c>
      <c r="G296" s="150">
        <f t="shared" si="3"/>
        <v>129</v>
      </c>
      <c r="H296" s="150">
        <f t="shared" si="4"/>
        <v>143</v>
      </c>
      <c r="I296" s="150">
        <f t="shared" si="5"/>
        <v>141</v>
      </c>
      <c r="J296" s="150"/>
      <c r="K296" s="146"/>
      <c r="L296" s="144"/>
      <c r="M296" s="150">
        <v>46.0</v>
      </c>
      <c r="N296" s="150">
        <v>46.0</v>
      </c>
      <c r="O296" s="150">
        <v>41.0</v>
      </c>
      <c r="P296" s="150">
        <v>41.0</v>
      </c>
      <c r="Q296" s="150">
        <v>44.0</v>
      </c>
      <c r="R296" s="150">
        <v>44.0</v>
      </c>
      <c r="S296" s="150">
        <v>50.0</v>
      </c>
      <c r="T296" s="150">
        <v>47.0</v>
      </c>
      <c r="U296" s="150">
        <v>46.0</v>
      </c>
      <c r="V296" s="150">
        <v>50.0</v>
      </c>
      <c r="W296" s="150">
        <v>45.0</v>
      </c>
      <c r="X296" s="150">
        <v>46.0</v>
      </c>
      <c r="Y296" s="150">
        <v>546.0</v>
      </c>
      <c r="Z296" s="144"/>
    </row>
    <row r="297">
      <c r="A297" s="144" t="s">
        <v>73</v>
      </c>
      <c r="B297" s="144" t="s">
        <v>80</v>
      </c>
      <c r="C297" s="144" t="s">
        <v>59</v>
      </c>
      <c r="D297" s="144" t="s">
        <v>61</v>
      </c>
      <c r="E297" s="144" t="s">
        <v>68</v>
      </c>
      <c r="F297" s="150">
        <f t="shared" si="2"/>
        <v>12</v>
      </c>
      <c r="G297" s="150">
        <f t="shared" si="3"/>
        <v>12</v>
      </c>
      <c r="H297" s="150">
        <f t="shared" si="4"/>
        <v>13</v>
      </c>
      <c r="I297" s="150">
        <f t="shared" si="5"/>
        <v>13</v>
      </c>
      <c r="J297" s="150"/>
      <c r="K297" s="146"/>
      <c r="L297" s="144"/>
      <c r="M297" s="150">
        <v>4.0</v>
      </c>
      <c r="N297" s="150">
        <v>4.0</v>
      </c>
      <c r="O297" s="150">
        <v>4.0</v>
      </c>
      <c r="P297" s="150">
        <v>4.0</v>
      </c>
      <c r="Q297" s="150">
        <v>4.0</v>
      </c>
      <c r="R297" s="150">
        <v>4.0</v>
      </c>
      <c r="S297" s="150">
        <v>5.0</v>
      </c>
      <c r="T297" s="150">
        <v>4.0</v>
      </c>
      <c r="U297" s="150">
        <v>4.0</v>
      </c>
      <c r="V297" s="150">
        <v>5.0</v>
      </c>
      <c r="W297" s="150">
        <v>4.0</v>
      </c>
      <c r="X297" s="150">
        <v>4.0</v>
      </c>
      <c r="Y297" s="150">
        <v>50.0</v>
      </c>
      <c r="Z297" s="144"/>
    </row>
    <row r="298">
      <c r="A298" s="144" t="s">
        <v>73</v>
      </c>
      <c r="B298" s="144" t="s">
        <v>80</v>
      </c>
      <c r="C298" s="144" t="s">
        <v>59</v>
      </c>
      <c r="D298" s="144" t="s">
        <v>61</v>
      </c>
      <c r="E298" s="144" t="s">
        <v>69</v>
      </c>
      <c r="F298" s="150">
        <f t="shared" si="2"/>
        <v>11</v>
      </c>
      <c r="G298" s="150">
        <f t="shared" si="3"/>
        <v>9</v>
      </c>
      <c r="H298" s="150">
        <f t="shared" si="4"/>
        <v>12</v>
      </c>
      <c r="I298" s="150">
        <f t="shared" si="5"/>
        <v>12</v>
      </c>
      <c r="J298" s="150"/>
      <c r="K298" s="146"/>
      <c r="L298" s="144"/>
      <c r="M298" s="150">
        <v>4.0</v>
      </c>
      <c r="N298" s="150">
        <v>4.0</v>
      </c>
      <c r="O298" s="150">
        <v>3.0</v>
      </c>
      <c r="P298" s="150">
        <v>3.0</v>
      </c>
      <c r="Q298" s="150">
        <v>3.0</v>
      </c>
      <c r="R298" s="150">
        <v>3.0</v>
      </c>
      <c r="S298" s="150">
        <v>4.0</v>
      </c>
      <c r="T298" s="150">
        <v>4.0</v>
      </c>
      <c r="U298" s="150">
        <v>4.0</v>
      </c>
      <c r="V298" s="150">
        <v>4.0</v>
      </c>
      <c r="W298" s="150">
        <v>4.0</v>
      </c>
      <c r="X298" s="150">
        <v>4.0</v>
      </c>
      <c r="Y298" s="150">
        <v>44.0</v>
      </c>
      <c r="Z298" s="144"/>
    </row>
    <row r="299" hidden="1">
      <c r="A299" s="143" t="s">
        <v>73</v>
      </c>
      <c r="B299" s="143" t="s">
        <v>80</v>
      </c>
      <c r="C299" s="143" t="s">
        <v>70</v>
      </c>
      <c r="D299" s="144"/>
      <c r="E299" s="143" t="s">
        <v>60</v>
      </c>
      <c r="F299" s="145">
        <f t="shared" si="2"/>
        <v>281</v>
      </c>
      <c r="G299" s="145">
        <f t="shared" si="3"/>
        <v>478</v>
      </c>
      <c r="H299" s="145">
        <f t="shared" si="4"/>
        <v>551</v>
      </c>
      <c r="I299" s="145">
        <f t="shared" si="5"/>
        <v>796</v>
      </c>
      <c r="J299" s="145"/>
      <c r="K299" s="149" t="str">
        <f t="shared" ref="K299:K325" si="47">(#REF!-L299)/L299</f>
        <v>#REF!</v>
      </c>
      <c r="L299" s="148"/>
      <c r="M299" s="145">
        <f t="shared" ref="M299:Y299" si="46">SUM(M300:M307)</f>
        <v>46</v>
      </c>
      <c r="N299" s="145">
        <f t="shared" si="46"/>
        <v>102</v>
      </c>
      <c r="O299" s="145">
        <f t="shared" si="46"/>
        <v>133</v>
      </c>
      <c r="P299" s="145">
        <f t="shared" si="46"/>
        <v>131</v>
      </c>
      <c r="Q299" s="145">
        <f t="shared" si="46"/>
        <v>154</v>
      </c>
      <c r="R299" s="145">
        <f t="shared" si="46"/>
        <v>193</v>
      </c>
      <c r="S299" s="145">
        <f t="shared" si="46"/>
        <v>282</v>
      </c>
      <c r="T299" s="145">
        <f t="shared" si="46"/>
        <v>179</v>
      </c>
      <c r="U299" s="145">
        <f t="shared" si="46"/>
        <v>90</v>
      </c>
      <c r="V299" s="145">
        <f t="shared" si="46"/>
        <v>300</v>
      </c>
      <c r="W299" s="145">
        <f t="shared" si="46"/>
        <v>233</v>
      </c>
      <c r="X299" s="145">
        <f t="shared" si="46"/>
        <v>263</v>
      </c>
      <c r="Y299" s="145">
        <f t="shared" si="46"/>
        <v>2106</v>
      </c>
      <c r="Z299" s="144"/>
    </row>
    <row r="300" hidden="1">
      <c r="A300" s="144" t="s">
        <v>73</v>
      </c>
      <c r="B300" s="144" t="s">
        <v>80</v>
      </c>
      <c r="C300" s="144" t="s">
        <v>70</v>
      </c>
      <c r="D300" s="144" t="s">
        <v>61</v>
      </c>
      <c r="E300" s="144" t="s">
        <v>62</v>
      </c>
      <c r="F300" s="150">
        <f t="shared" si="2"/>
        <v>44</v>
      </c>
      <c r="G300" s="150">
        <f t="shared" si="3"/>
        <v>78</v>
      </c>
      <c r="H300" s="150">
        <f t="shared" si="4"/>
        <v>90</v>
      </c>
      <c r="I300" s="150">
        <f t="shared" si="5"/>
        <v>130</v>
      </c>
      <c r="J300" s="150"/>
      <c r="K300" s="149" t="str">
        <f t="shared" si="47"/>
        <v>#REF!</v>
      </c>
      <c r="L300" s="144"/>
      <c r="M300" s="150">
        <v>7.0</v>
      </c>
      <c r="N300" s="150">
        <v>16.0</v>
      </c>
      <c r="O300" s="150">
        <v>21.0</v>
      </c>
      <c r="P300" s="150">
        <v>22.0</v>
      </c>
      <c r="Q300" s="150">
        <v>25.0</v>
      </c>
      <c r="R300" s="150">
        <v>31.0</v>
      </c>
      <c r="S300" s="150">
        <v>46.0</v>
      </c>
      <c r="T300" s="150">
        <v>29.0</v>
      </c>
      <c r="U300" s="150">
        <v>15.0</v>
      </c>
      <c r="V300" s="150">
        <v>49.0</v>
      </c>
      <c r="W300" s="150">
        <v>38.0</v>
      </c>
      <c r="X300" s="150">
        <v>43.0</v>
      </c>
      <c r="Y300" s="150">
        <v>342.0</v>
      </c>
      <c r="Z300" s="144"/>
    </row>
    <row r="301" hidden="1">
      <c r="A301" s="144" t="s">
        <v>73</v>
      </c>
      <c r="B301" s="144" t="s">
        <v>80</v>
      </c>
      <c r="C301" s="144" t="s">
        <v>70</v>
      </c>
      <c r="D301" s="144" t="s">
        <v>61</v>
      </c>
      <c r="E301" s="144" t="s">
        <v>63</v>
      </c>
      <c r="F301" s="150">
        <f t="shared" si="2"/>
        <v>95</v>
      </c>
      <c r="G301" s="150">
        <f t="shared" si="3"/>
        <v>159</v>
      </c>
      <c r="H301" s="150">
        <f t="shared" si="4"/>
        <v>190</v>
      </c>
      <c r="I301" s="150">
        <f t="shared" si="5"/>
        <v>273</v>
      </c>
      <c r="J301" s="150"/>
      <c r="K301" s="149" t="str">
        <f t="shared" si="47"/>
        <v>#REF!</v>
      </c>
      <c r="L301" s="144"/>
      <c r="M301" s="150">
        <v>16.0</v>
      </c>
      <c r="N301" s="150">
        <v>35.0</v>
      </c>
      <c r="O301" s="150">
        <v>44.0</v>
      </c>
      <c r="P301" s="150">
        <v>44.0</v>
      </c>
      <c r="Q301" s="150">
        <v>51.0</v>
      </c>
      <c r="R301" s="150">
        <v>64.0</v>
      </c>
      <c r="S301" s="150">
        <v>96.0</v>
      </c>
      <c r="T301" s="150">
        <v>62.0</v>
      </c>
      <c r="U301" s="150">
        <v>32.0</v>
      </c>
      <c r="V301" s="150">
        <v>102.0</v>
      </c>
      <c r="W301" s="150">
        <v>79.0</v>
      </c>
      <c r="X301" s="150">
        <v>92.0</v>
      </c>
      <c r="Y301" s="150">
        <v>717.0</v>
      </c>
      <c r="Z301" s="144"/>
    </row>
    <row r="302" hidden="1">
      <c r="A302" s="144" t="s">
        <v>73</v>
      </c>
      <c r="B302" s="144" t="s">
        <v>80</v>
      </c>
      <c r="C302" s="144" t="s">
        <v>70</v>
      </c>
      <c r="D302" s="144" t="s">
        <v>61</v>
      </c>
      <c r="E302" s="144" t="s">
        <v>64</v>
      </c>
      <c r="F302" s="150">
        <f t="shared" si="2"/>
        <v>14</v>
      </c>
      <c r="G302" s="150">
        <f t="shared" si="3"/>
        <v>21</v>
      </c>
      <c r="H302" s="150">
        <f t="shared" si="4"/>
        <v>23</v>
      </c>
      <c r="I302" s="150">
        <f t="shared" si="5"/>
        <v>34</v>
      </c>
      <c r="J302" s="150"/>
      <c r="K302" s="149" t="str">
        <f t="shared" si="47"/>
        <v>#REF!</v>
      </c>
      <c r="L302" s="144"/>
      <c r="M302" s="150">
        <v>2.0</v>
      </c>
      <c r="N302" s="150">
        <v>5.0</v>
      </c>
      <c r="O302" s="150">
        <v>7.0</v>
      </c>
      <c r="P302" s="150">
        <v>6.0</v>
      </c>
      <c r="Q302" s="150">
        <v>7.0</v>
      </c>
      <c r="R302" s="150">
        <v>8.0</v>
      </c>
      <c r="S302" s="150">
        <v>12.0</v>
      </c>
      <c r="T302" s="150">
        <v>7.0</v>
      </c>
      <c r="U302" s="150">
        <v>4.0</v>
      </c>
      <c r="V302" s="150">
        <v>13.0</v>
      </c>
      <c r="W302" s="150">
        <v>10.0</v>
      </c>
      <c r="X302" s="150">
        <v>11.0</v>
      </c>
      <c r="Y302" s="150">
        <v>92.0</v>
      </c>
      <c r="Z302" s="144"/>
    </row>
    <row r="303" hidden="1">
      <c r="A303" s="144" t="s">
        <v>73</v>
      </c>
      <c r="B303" s="144" t="s">
        <v>80</v>
      </c>
      <c r="C303" s="144" t="s">
        <v>70</v>
      </c>
      <c r="D303" s="144" t="s">
        <v>61</v>
      </c>
      <c r="E303" s="144" t="s">
        <v>65</v>
      </c>
      <c r="F303" s="150">
        <f t="shared" si="2"/>
        <v>20</v>
      </c>
      <c r="G303" s="150">
        <f t="shared" si="3"/>
        <v>36</v>
      </c>
      <c r="H303" s="150">
        <f t="shared" si="4"/>
        <v>42</v>
      </c>
      <c r="I303" s="150">
        <f t="shared" si="5"/>
        <v>60</v>
      </c>
      <c r="J303" s="150"/>
      <c r="K303" s="149" t="str">
        <f t="shared" si="47"/>
        <v>#REF!</v>
      </c>
      <c r="L303" s="144"/>
      <c r="M303" s="150">
        <v>3.0</v>
      </c>
      <c r="N303" s="150">
        <v>7.0</v>
      </c>
      <c r="O303" s="150">
        <v>10.0</v>
      </c>
      <c r="P303" s="150">
        <v>9.0</v>
      </c>
      <c r="Q303" s="150">
        <v>12.0</v>
      </c>
      <c r="R303" s="150">
        <v>15.0</v>
      </c>
      <c r="S303" s="150">
        <v>21.0</v>
      </c>
      <c r="T303" s="150">
        <v>14.0</v>
      </c>
      <c r="U303" s="150">
        <v>7.0</v>
      </c>
      <c r="V303" s="150">
        <v>23.0</v>
      </c>
      <c r="W303" s="150">
        <v>18.0</v>
      </c>
      <c r="X303" s="150">
        <v>19.0</v>
      </c>
      <c r="Y303" s="150">
        <v>158.0</v>
      </c>
      <c r="Z303" s="144"/>
    </row>
    <row r="304" hidden="1">
      <c r="A304" s="144" t="s">
        <v>73</v>
      </c>
      <c r="B304" s="144" t="s">
        <v>80</v>
      </c>
      <c r="C304" s="144" t="s">
        <v>70</v>
      </c>
      <c r="D304" s="144" t="s">
        <v>61</v>
      </c>
      <c r="E304" s="144" t="s">
        <v>66</v>
      </c>
      <c r="F304" s="150">
        <f t="shared" si="2"/>
        <v>19</v>
      </c>
      <c r="G304" s="150">
        <f t="shared" si="3"/>
        <v>32</v>
      </c>
      <c r="H304" s="150">
        <f t="shared" si="4"/>
        <v>36</v>
      </c>
      <c r="I304" s="150">
        <f t="shared" si="5"/>
        <v>51</v>
      </c>
      <c r="J304" s="150"/>
      <c r="K304" s="149" t="str">
        <f t="shared" si="47"/>
        <v>#REF!</v>
      </c>
      <c r="L304" s="144"/>
      <c r="M304" s="150">
        <v>3.0</v>
      </c>
      <c r="N304" s="150">
        <v>7.0</v>
      </c>
      <c r="O304" s="150">
        <v>9.0</v>
      </c>
      <c r="P304" s="150">
        <v>10.0</v>
      </c>
      <c r="Q304" s="150">
        <v>9.0</v>
      </c>
      <c r="R304" s="150">
        <v>13.0</v>
      </c>
      <c r="S304" s="150">
        <v>18.0</v>
      </c>
      <c r="T304" s="150">
        <v>12.0</v>
      </c>
      <c r="U304" s="150">
        <v>6.0</v>
      </c>
      <c r="V304" s="150">
        <v>19.0</v>
      </c>
      <c r="W304" s="150">
        <v>15.0</v>
      </c>
      <c r="X304" s="150">
        <v>17.0</v>
      </c>
      <c r="Y304" s="150">
        <v>138.0</v>
      </c>
      <c r="Z304" s="144"/>
    </row>
    <row r="305" hidden="1">
      <c r="A305" s="144" t="s">
        <v>73</v>
      </c>
      <c r="B305" s="144" t="s">
        <v>80</v>
      </c>
      <c r="C305" s="144" t="s">
        <v>70</v>
      </c>
      <c r="D305" s="144" t="s">
        <v>61</v>
      </c>
      <c r="E305" s="144" t="s">
        <v>67</v>
      </c>
      <c r="F305" s="150">
        <f t="shared" si="2"/>
        <v>28</v>
      </c>
      <c r="G305" s="150">
        <f t="shared" si="3"/>
        <v>49</v>
      </c>
      <c r="H305" s="150">
        <f t="shared" si="4"/>
        <v>55</v>
      </c>
      <c r="I305" s="150">
        <f t="shared" si="5"/>
        <v>79</v>
      </c>
      <c r="J305" s="150"/>
      <c r="K305" s="149" t="str">
        <f t="shared" si="47"/>
        <v>#REF!</v>
      </c>
      <c r="L305" s="144"/>
      <c r="M305" s="150">
        <v>5.0</v>
      </c>
      <c r="N305" s="150">
        <v>10.0</v>
      </c>
      <c r="O305" s="150">
        <v>13.0</v>
      </c>
      <c r="P305" s="150">
        <v>13.0</v>
      </c>
      <c r="Q305" s="150">
        <v>16.0</v>
      </c>
      <c r="R305" s="150">
        <v>20.0</v>
      </c>
      <c r="S305" s="150">
        <v>29.0</v>
      </c>
      <c r="T305" s="150">
        <v>18.0</v>
      </c>
      <c r="U305" s="150">
        <v>8.0</v>
      </c>
      <c r="V305" s="150">
        <v>30.0</v>
      </c>
      <c r="W305" s="150">
        <v>23.0</v>
      </c>
      <c r="X305" s="150">
        <v>26.0</v>
      </c>
      <c r="Y305" s="150">
        <v>211.0</v>
      </c>
      <c r="Z305" s="144"/>
    </row>
    <row r="306" hidden="1">
      <c r="A306" s="144" t="s">
        <v>73</v>
      </c>
      <c r="B306" s="144" t="s">
        <v>80</v>
      </c>
      <c r="C306" s="144" t="s">
        <v>70</v>
      </c>
      <c r="D306" s="144" t="s">
        <v>61</v>
      </c>
      <c r="E306" s="144" t="s">
        <v>68</v>
      </c>
      <c r="F306" s="150">
        <f t="shared" si="2"/>
        <v>25</v>
      </c>
      <c r="G306" s="150">
        <f t="shared" si="3"/>
        <v>42</v>
      </c>
      <c r="H306" s="150">
        <f t="shared" si="4"/>
        <v>49</v>
      </c>
      <c r="I306" s="150">
        <f t="shared" si="5"/>
        <v>71</v>
      </c>
      <c r="J306" s="150"/>
      <c r="K306" s="149" t="str">
        <f t="shared" si="47"/>
        <v>#REF!</v>
      </c>
      <c r="L306" s="144"/>
      <c r="M306" s="150">
        <v>4.0</v>
      </c>
      <c r="N306" s="150">
        <v>9.0</v>
      </c>
      <c r="O306" s="150">
        <v>12.0</v>
      </c>
      <c r="P306" s="150">
        <v>11.0</v>
      </c>
      <c r="Q306" s="150">
        <v>14.0</v>
      </c>
      <c r="R306" s="150">
        <v>17.0</v>
      </c>
      <c r="S306" s="150">
        <v>26.0</v>
      </c>
      <c r="T306" s="150">
        <v>15.0</v>
      </c>
      <c r="U306" s="150">
        <v>8.0</v>
      </c>
      <c r="V306" s="150">
        <v>27.0</v>
      </c>
      <c r="W306" s="150">
        <v>21.0</v>
      </c>
      <c r="X306" s="150">
        <v>23.0</v>
      </c>
      <c r="Y306" s="150">
        <v>187.0</v>
      </c>
      <c r="Z306" s="144"/>
    </row>
    <row r="307" hidden="1">
      <c r="A307" s="144" t="s">
        <v>73</v>
      </c>
      <c r="B307" s="144" t="s">
        <v>80</v>
      </c>
      <c r="C307" s="144" t="s">
        <v>70</v>
      </c>
      <c r="D307" s="144" t="s">
        <v>61</v>
      </c>
      <c r="E307" s="144" t="s">
        <v>69</v>
      </c>
      <c r="F307" s="150">
        <f t="shared" si="2"/>
        <v>36</v>
      </c>
      <c r="G307" s="150">
        <f t="shared" si="3"/>
        <v>61</v>
      </c>
      <c r="H307" s="150">
        <f t="shared" si="4"/>
        <v>66</v>
      </c>
      <c r="I307" s="150">
        <f t="shared" si="5"/>
        <v>98</v>
      </c>
      <c r="J307" s="150"/>
      <c r="K307" s="149" t="str">
        <f t="shared" si="47"/>
        <v>#REF!</v>
      </c>
      <c r="L307" s="144"/>
      <c r="M307" s="150">
        <v>6.0</v>
      </c>
      <c r="N307" s="150">
        <v>13.0</v>
      </c>
      <c r="O307" s="150">
        <v>17.0</v>
      </c>
      <c r="P307" s="150">
        <v>16.0</v>
      </c>
      <c r="Q307" s="150">
        <v>20.0</v>
      </c>
      <c r="R307" s="150">
        <v>25.0</v>
      </c>
      <c r="S307" s="150">
        <v>34.0</v>
      </c>
      <c r="T307" s="150">
        <v>22.0</v>
      </c>
      <c r="U307" s="150">
        <v>10.0</v>
      </c>
      <c r="V307" s="150">
        <v>37.0</v>
      </c>
      <c r="W307" s="150">
        <v>29.0</v>
      </c>
      <c r="X307" s="150">
        <v>32.0</v>
      </c>
      <c r="Y307" s="150">
        <v>261.0</v>
      </c>
      <c r="Z307" s="144"/>
    </row>
    <row r="308" hidden="1">
      <c r="A308" s="143" t="s">
        <v>73</v>
      </c>
      <c r="B308" s="143" t="s">
        <v>80</v>
      </c>
      <c r="C308" s="143" t="s">
        <v>71</v>
      </c>
      <c r="D308" s="144"/>
      <c r="E308" s="143" t="s">
        <v>60</v>
      </c>
      <c r="F308" s="145">
        <f t="shared" si="2"/>
        <v>521</v>
      </c>
      <c r="G308" s="145">
        <f t="shared" si="3"/>
        <v>532</v>
      </c>
      <c r="H308" s="145">
        <f t="shared" si="4"/>
        <v>558</v>
      </c>
      <c r="I308" s="145">
        <f t="shared" si="5"/>
        <v>567</v>
      </c>
      <c r="J308" s="145"/>
      <c r="K308" s="149" t="str">
        <f t="shared" si="47"/>
        <v>#REF!</v>
      </c>
      <c r="L308" s="148"/>
      <c r="M308" s="145">
        <f t="shared" ref="M308:Y308" si="48">SUM(M309:M316)</f>
        <v>169</v>
      </c>
      <c r="N308" s="145">
        <f t="shared" si="48"/>
        <v>175</v>
      </c>
      <c r="O308" s="145">
        <f t="shared" si="48"/>
        <v>177</v>
      </c>
      <c r="P308" s="145">
        <f t="shared" si="48"/>
        <v>173</v>
      </c>
      <c r="Q308" s="145">
        <f t="shared" si="48"/>
        <v>180</v>
      </c>
      <c r="R308" s="145">
        <f t="shared" si="48"/>
        <v>179</v>
      </c>
      <c r="S308" s="145">
        <f t="shared" si="48"/>
        <v>185</v>
      </c>
      <c r="T308" s="145">
        <f t="shared" si="48"/>
        <v>188</v>
      </c>
      <c r="U308" s="145">
        <f t="shared" si="48"/>
        <v>185</v>
      </c>
      <c r="V308" s="145">
        <f t="shared" si="48"/>
        <v>188</v>
      </c>
      <c r="W308" s="145">
        <f t="shared" si="48"/>
        <v>192</v>
      </c>
      <c r="X308" s="145">
        <f t="shared" si="48"/>
        <v>187</v>
      </c>
      <c r="Y308" s="145">
        <f t="shared" si="48"/>
        <v>2178</v>
      </c>
      <c r="Z308" s="144"/>
    </row>
    <row r="309" hidden="1">
      <c r="A309" s="144" t="s">
        <v>73</v>
      </c>
      <c r="B309" s="144" t="s">
        <v>80</v>
      </c>
      <c r="C309" s="144" t="s">
        <v>71</v>
      </c>
      <c r="D309" s="144" t="s">
        <v>61</v>
      </c>
      <c r="E309" s="144" t="s">
        <v>62</v>
      </c>
      <c r="F309" s="150">
        <f t="shared" si="2"/>
        <v>21</v>
      </c>
      <c r="G309" s="150">
        <f t="shared" si="3"/>
        <v>21</v>
      </c>
      <c r="H309" s="150">
        <f t="shared" si="4"/>
        <v>22</v>
      </c>
      <c r="I309" s="150">
        <f t="shared" si="5"/>
        <v>24</v>
      </c>
      <c r="J309" s="150"/>
      <c r="K309" s="149" t="str">
        <f t="shared" si="47"/>
        <v>#REF!</v>
      </c>
      <c r="L309" s="144"/>
      <c r="M309" s="150">
        <v>7.0</v>
      </c>
      <c r="N309" s="150">
        <v>7.0</v>
      </c>
      <c r="O309" s="150">
        <v>7.0</v>
      </c>
      <c r="P309" s="150">
        <v>7.0</v>
      </c>
      <c r="Q309" s="150">
        <v>7.0</v>
      </c>
      <c r="R309" s="150">
        <v>7.0</v>
      </c>
      <c r="S309" s="150">
        <v>7.0</v>
      </c>
      <c r="T309" s="150">
        <v>8.0</v>
      </c>
      <c r="U309" s="150">
        <v>7.0</v>
      </c>
      <c r="V309" s="150">
        <v>8.0</v>
      </c>
      <c r="W309" s="150">
        <v>8.0</v>
      </c>
      <c r="X309" s="150">
        <v>8.0</v>
      </c>
      <c r="Y309" s="150">
        <v>88.0</v>
      </c>
      <c r="Z309" s="144"/>
    </row>
    <row r="310" hidden="1">
      <c r="A310" s="144" t="s">
        <v>73</v>
      </c>
      <c r="B310" s="144" t="s">
        <v>80</v>
      </c>
      <c r="C310" s="144" t="s">
        <v>71</v>
      </c>
      <c r="D310" s="144" t="s">
        <v>61</v>
      </c>
      <c r="E310" s="144" t="s">
        <v>63</v>
      </c>
      <c r="F310" s="150">
        <f t="shared" si="2"/>
        <v>39</v>
      </c>
      <c r="G310" s="150">
        <f t="shared" si="3"/>
        <v>41</v>
      </c>
      <c r="H310" s="150">
        <f t="shared" si="4"/>
        <v>42</v>
      </c>
      <c r="I310" s="150">
        <f t="shared" si="5"/>
        <v>42</v>
      </c>
      <c r="J310" s="150"/>
      <c r="K310" s="149" t="str">
        <f t="shared" si="47"/>
        <v>#REF!</v>
      </c>
      <c r="L310" s="144"/>
      <c r="M310" s="150">
        <v>13.0</v>
      </c>
      <c r="N310" s="150">
        <v>13.0</v>
      </c>
      <c r="O310" s="150">
        <v>13.0</v>
      </c>
      <c r="P310" s="150">
        <v>13.0</v>
      </c>
      <c r="Q310" s="150">
        <v>14.0</v>
      </c>
      <c r="R310" s="150">
        <v>14.0</v>
      </c>
      <c r="S310" s="150">
        <v>14.0</v>
      </c>
      <c r="T310" s="150">
        <v>14.0</v>
      </c>
      <c r="U310" s="150">
        <v>14.0</v>
      </c>
      <c r="V310" s="150">
        <v>14.0</v>
      </c>
      <c r="W310" s="150">
        <v>14.0</v>
      </c>
      <c r="X310" s="150">
        <v>14.0</v>
      </c>
      <c r="Y310" s="150">
        <v>164.0</v>
      </c>
      <c r="Z310" s="144"/>
    </row>
    <row r="311" hidden="1">
      <c r="A311" s="144" t="s">
        <v>73</v>
      </c>
      <c r="B311" s="144" t="s">
        <v>80</v>
      </c>
      <c r="C311" s="144" t="s">
        <v>71</v>
      </c>
      <c r="D311" s="144" t="s">
        <v>61</v>
      </c>
      <c r="E311" s="144" t="s">
        <v>64</v>
      </c>
      <c r="F311" s="150">
        <f t="shared" si="2"/>
        <v>3</v>
      </c>
      <c r="G311" s="150">
        <f t="shared" si="3"/>
        <v>3</v>
      </c>
      <c r="H311" s="150">
        <f t="shared" si="4"/>
        <v>3</v>
      </c>
      <c r="I311" s="150">
        <f t="shared" si="5"/>
        <v>3</v>
      </c>
      <c r="J311" s="150"/>
      <c r="K311" s="149" t="str">
        <f t="shared" si="47"/>
        <v>#REF!</v>
      </c>
      <c r="L311" s="144"/>
      <c r="M311" s="150">
        <v>1.0</v>
      </c>
      <c r="N311" s="150">
        <v>1.0</v>
      </c>
      <c r="O311" s="150">
        <v>1.0</v>
      </c>
      <c r="P311" s="150">
        <v>1.0</v>
      </c>
      <c r="Q311" s="150">
        <v>1.0</v>
      </c>
      <c r="R311" s="150">
        <v>1.0</v>
      </c>
      <c r="S311" s="150">
        <v>1.0</v>
      </c>
      <c r="T311" s="150">
        <v>1.0</v>
      </c>
      <c r="U311" s="150">
        <v>1.0</v>
      </c>
      <c r="V311" s="150">
        <v>1.0</v>
      </c>
      <c r="W311" s="150">
        <v>1.0</v>
      </c>
      <c r="X311" s="150">
        <v>1.0</v>
      </c>
      <c r="Y311" s="150">
        <v>12.0</v>
      </c>
      <c r="Z311" s="144"/>
    </row>
    <row r="312" hidden="1">
      <c r="A312" s="144" t="s">
        <v>73</v>
      </c>
      <c r="B312" s="144" t="s">
        <v>80</v>
      </c>
      <c r="C312" s="144" t="s">
        <v>71</v>
      </c>
      <c r="D312" s="144" t="s">
        <v>61</v>
      </c>
      <c r="E312" s="144" t="s">
        <v>65</v>
      </c>
      <c r="F312" s="150">
        <f t="shared" si="2"/>
        <v>56</v>
      </c>
      <c r="G312" s="150">
        <f t="shared" si="3"/>
        <v>57</v>
      </c>
      <c r="H312" s="150">
        <f t="shared" si="4"/>
        <v>60</v>
      </c>
      <c r="I312" s="150">
        <f t="shared" si="5"/>
        <v>61</v>
      </c>
      <c r="J312" s="150"/>
      <c r="K312" s="149" t="str">
        <f t="shared" si="47"/>
        <v>#REF!</v>
      </c>
      <c r="L312" s="144"/>
      <c r="M312" s="150">
        <v>18.0</v>
      </c>
      <c r="N312" s="150">
        <v>19.0</v>
      </c>
      <c r="O312" s="150">
        <v>19.0</v>
      </c>
      <c r="P312" s="150">
        <v>19.0</v>
      </c>
      <c r="Q312" s="150">
        <v>19.0</v>
      </c>
      <c r="R312" s="150">
        <v>19.0</v>
      </c>
      <c r="S312" s="150">
        <v>20.0</v>
      </c>
      <c r="T312" s="150">
        <v>20.0</v>
      </c>
      <c r="U312" s="150">
        <v>20.0</v>
      </c>
      <c r="V312" s="150">
        <v>20.0</v>
      </c>
      <c r="W312" s="150">
        <v>21.0</v>
      </c>
      <c r="X312" s="150">
        <v>20.0</v>
      </c>
      <c r="Y312" s="150">
        <v>234.0</v>
      </c>
      <c r="Z312" s="144"/>
    </row>
    <row r="313" hidden="1">
      <c r="A313" s="144" t="s">
        <v>73</v>
      </c>
      <c r="B313" s="144" t="s">
        <v>80</v>
      </c>
      <c r="C313" s="144" t="s">
        <v>71</v>
      </c>
      <c r="D313" s="144" t="s">
        <v>61</v>
      </c>
      <c r="E313" s="144" t="s">
        <v>66</v>
      </c>
      <c r="F313" s="150">
        <f t="shared" si="2"/>
        <v>3</v>
      </c>
      <c r="G313" s="150">
        <f t="shared" si="3"/>
        <v>3</v>
      </c>
      <c r="H313" s="150">
        <f t="shared" si="4"/>
        <v>3</v>
      </c>
      <c r="I313" s="150">
        <f t="shared" si="5"/>
        <v>3</v>
      </c>
      <c r="J313" s="150"/>
      <c r="K313" s="149" t="str">
        <f t="shared" si="47"/>
        <v>#REF!</v>
      </c>
      <c r="L313" s="144"/>
      <c r="M313" s="150">
        <v>1.0</v>
      </c>
      <c r="N313" s="150">
        <v>1.0</v>
      </c>
      <c r="O313" s="150">
        <v>1.0</v>
      </c>
      <c r="P313" s="150">
        <v>1.0</v>
      </c>
      <c r="Q313" s="150">
        <v>1.0</v>
      </c>
      <c r="R313" s="150">
        <v>1.0</v>
      </c>
      <c r="S313" s="150">
        <v>1.0</v>
      </c>
      <c r="T313" s="150">
        <v>1.0</v>
      </c>
      <c r="U313" s="150">
        <v>1.0</v>
      </c>
      <c r="V313" s="150">
        <v>1.0</v>
      </c>
      <c r="W313" s="150">
        <v>1.0</v>
      </c>
      <c r="X313" s="150">
        <v>1.0</v>
      </c>
      <c r="Y313" s="150">
        <v>12.0</v>
      </c>
      <c r="Z313" s="144"/>
    </row>
    <row r="314" hidden="1">
      <c r="A314" s="144" t="s">
        <v>73</v>
      </c>
      <c r="B314" s="144" t="s">
        <v>80</v>
      </c>
      <c r="C314" s="144" t="s">
        <v>71</v>
      </c>
      <c r="D314" s="144" t="s">
        <v>61</v>
      </c>
      <c r="E314" s="144" t="s">
        <v>67</v>
      </c>
      <c r="F314" s="150">
        <f t="shared" si="2"/>
        <v>393</v>
      </c>
      <c r="G314" s="150">
        <f t="shared" si="3"/>
        <v>401</v>
      </c>
      <c r="H314" s="150">
        <f t="shared" si="4"/>
        <v>422</v>
      </c>
      <c r="I314" s="150">
        <f t="shared" si="5"/>
        <v>428</v>
      </c>
      <c r="J314" s="150"/>
      <c r="K314" s="149" t="str">
        <f t="shared" si="47"/>
        <v>#REF!</v>
      </c>
      <c r="L314" s="144"/>
      <c r="M314" s="150">
        <v>127.0</v>
      </c>
      <c r="N314" s="150">
        <v>132.0</v>
      </c>
      <c r="O314" s="150">
        <v>134.0</v>
      </c>
      <c r="P314" s="150">
        <v>130.0</v>
      </c>
      <c r="Q314" s="150">
        <v>136.0</v>
      </c>
      <c r="R314" s="150">
        <v>135.0</v>
      </c>
      <c r="S314" s="150">
        <v>140.0</v>
      </c>
      <c r="T314" s="150">
        <v>142.0</v>
      </c>
      <c r="U314" s="150">
        <v>140.0</v>
      </c>
      <c r="V314" s="150">
        <v>142.0</v>
      </c>
      <c r="W314" s="150">
        <v>145.0</v>
      </c>
      <c r="X314" s="150">
        <v>141.0</v>
      </c>
      <c r="Y314" s="147">
        <v>1644.0</v>
      </c>
      <c r="Z314" s="144"/>
    </row>
    <row r="315" hidden="1">
      <c r="A315" s="144" t="s">
        <v>73</v>
      </c>
      <c r="B315" s="144" t="s">
        <v>80</v>
      </c>
      <c r="C315" s="144" t="s">
        <v>71</v>
      </c>
      <c r="D315" s="144" t="s">
        <v>61</v>
      </c>
      <c r="E315" s="144" t="s">
        <v>68</v>
      </c>
      <c r="F315" s="150">
        <f t="shared" si="2"/>
        <v>3</v>
      </c>
      <c r="G315" s="150">
        <f t="shared" si="3"/>
        <v>3</v>
      </c>
      <c r="H315" s="150">
        <f t="shared" si="4"/>
        <v>3</v>
      </c>
      <c r="I315" s="150">
        <f t="shared" si="5"/>
        <v>3</v>
      </c>
      <c r="J315" s="150"/>
      <c r="K315" s="149" t="str">
        <f t="shared" si="47"/>
        <v>#REF!</v>
      </c>
      <c r="L315" s="144"/>
      <c r="M315" s="150">
        <v>1.0</v>
      </c>
      <c r="N315" s="150">
        <v>1.0</v>
      </c>
      <c r="O315" s="150">
        <v>1.0</v>
      </c>
      <c r="P315" s="150">
        <v>1.0</v>
      </c>
      <c r="Q315" s="150">
        <v>1.0</v>
      </c>
      <c r="R315" s="150">
        <v>1.0</v>
      </c>
      <c r="S315" s="150">
        <v>1.0</v>
      </c>
      <c r="T315" s="150">
        <v>1.0</v>
      </c>
      <c r="U315" s="150">
        <v>1.0</v>
      </c>
      <c r="V315" s="150">
        <v>1.0</v>
      </c>
      <c r="W315" s="150">
        <v>1.0</v>
      </c>
      <c r="X315" s="150">
        <v>1.0</v>
      </c>
      <c r="Y315" s="150">
        <v>12.0</v>
      </c>
      <c r="Z315" s="144"/>
    </row>
    <row r="316" hidden="1">
      <c r="A316" s="144" t="s">
        <v>73</v>
      </c>
      <c r="B316" s="144" t="s">
        <v>80</v>
      </c>
      <c r="C316" s="144" t="s">
        <v>71</v>
      </c>
      <c r="D316" s="144" t="s">
        <v>61</v>
      </c>
      <c r="E316" s="144" t="s">
        <v>69</v>
      </c>
      <c r="F316" s="150">
        <f t="shared" si="2"/>
        <v>3</v>
      </c>
      <c r="G316" s="150">
        <f t="shared" si="3"/>
        <v>3</v>
      </c>
      <c r="H316" s="150">
        <f t="shared" si="4"/>
        <v>3</v>
      </c>
      <c r="I316" s="150">
        <f t="shared" si="5"/>
        <v>3</v>
      </c>
      <c r="J316" s="150"/>
      <c r="K316" s="149" t="str">
        <f t="shared" si="47"/>
        <v>#REF!</v>
      </c>
      <c r="L316" s="144"/>
      <c r="M316" s="150">
        <v>1.0</v>
      </c>
      <c r="N316" s="150">
        <v>1.0</v>
      </c>
      <c r="O316" s="150">
        <v>1.0</v>
      </c>
      <c r="P316" s="150">
        <v>1.0</v>
      </c>
      <c r="Q316" s="150">
        <v>1.0</v>
      </c>
      <c r="R316" s="150">
        <v>1.0</v>
      </c>
      <c r="S316" s="150">
        <v>1.0</v>
      </c>
      <c r="T316" s="150">
        <v>1.0</v>
      </c>
      <c r="U316" s="150">
        <v>1.0</v>
      </c>
      <c r="V316" s="150">
        <v>1.0</v>
      </c>
      <c r="W316" s="150">
        <v>1.0</v>
      </c>
      <c r="X316" s="150">
        <v>1.0</v>
      </c>
      <c r="Y316" s="150">
        <v>12.0</v>
      </c>
      <c r="Z316" s="144"/>
    </row>
    <row r="317" hidden="1">
      <c r="A317" s="143" t="s">
        <v>73</v>
      </c>
      <c r="B317" s="143" t="s">
        <v>80</v>
      </c>
      <c r="C317" s="143" t="s">
        <v>70</v>
      </c>
      <c r="D317" s="144"/>
      <c r="E317" s="143" t="s">
        <v>60</v>
      </c>
      <c r="F317" s="145">
        <f t="shared" si="2"/>
        <v>383</v>
      </c>
      <c r="G317" s="145">
        <f t="shared" si="3"/>
        <v>380</v>
      </c>
      <c r="H317" s="145">
        <f t="shared" si="4"/>
        <v>422</v>
      </c>
      <c r="I317" s="145">
        <f t="shared" si="5"/>
        <v>429</v>
      </c>
      <c r="J317" s="145"/>
      <c r="K317" s="149" t="str">
        <f t="shared" si="47"/>
        <v>#REF!</v>
      </c>
      <c r="L317" s="148"/>
      <c r="M317" s="145">
        <f t="shared" ref="M317:Y317" si="49">SUM(M318:M325)</f>
        <v>8</v>
      </c>
      <c r="N317" s="145">
        <f t="shared" si="49"/>
        <v>238</v>
      </c>
      <c r="O317" s="145">
        <f t="shared" si="49"/>
        <v>137</v>
      </c>
      <c r="P317" s="145">
        <f t="shared" si="49"/>
        <v>129</v>
      </c>
      <c r="Q317" s="145">
        <f t="shared" si="49"/>
        <v>121</v>
      </c>
      <c r="R317" s="145">
        <f t="shared" si="49"/>
        <v>130</v>
      </c>
      <c r="S317" s="145">
        <f t="shared" si="49"/>
        <v>138</v>
      </c>
      <c r="T317" s="145">
        <f t="shared" si="49"/>
        <v>140</v>
      </c>
      <c r="U317" s="145">
        <f t="shared" si="49"/>
        <v>144</v>
      </c>
      <c r="V317" s="145">
        <f t="shared" si="49"/>
        <v>145</v>
      </c>
      <c r="W317" s="145">
        <f t="shared" si="49"/>
        <v>142</v>
      </c>
      <c r="X317" s="145">
        <f t="shared" si="49"/>
        <v>142</v>
      </c>
      <c r="Y317" s="145">
        <f t="shared" si="49"/>
        <v>1614</v>
      </c>
      <c r="Z317" s="144"/>
    </row>
    <row r="318" hidden="1">
      <c r="A318" s="144" t="s">
        <v>73</v>
      </c>
      <c r="B318" s="144" t="s">
        <v>80</v>
      </c>
      <c r="C318" s="144" t="s">
        <v>72</v>
      </c>
      <c r="D318" s="144" t="s">
        <v>61</v>
      </c>
      <c r="E318" s="144" t="s">
        <v>62</v>
      </c>
      <c r="F318" s="150">
        <f t="shared" si="2"/>
        <v>73</v>
      </c>
      <c r="G318" s="150">
        <f t="shared" si="3"/>
        <v>73</v>
      </c>
      <c r="H318" s="150">
        <f t="shared" si="4"/>
        <v>81</v>
      </c>
      <c r="I318" s="150">
        <f t="shared" si="5"/>
        <v>82</v>
      </c>
      <c r="J318" s="150"/>
      <c r="K318" s="149" t="str">
        <f t="shared" si="47"/>
        <v>#REF!</v>
      </c>
      <c r="L318" s="144"/>
      <c r="M318" s="150">
        <v>1.0</v>
      </c>
      <c r="N318" s="150">
        <v>46.0</v>
      </c>
      <c r="O318" s="150">
        <v>26.0</v>
      </c>
      <c r="P318" s="150">
        <v>25.0</v>
      </c>
      <c r="Q318" s="150">
        <v>23.0</v>
      </c>
      <c r="R318" s="150">
        <v>25.0</v>
      </c>
      <c r="S318" s="150">
        <v>26.0</v>
      </c>
      <c r="T318" s="150">
        <v>27.0</v>
      </c>
      <c r="U318" s="150">
        <v>28.0</v>
      </c>
      <c r="V318" s="150">
        <v>28.0</v>
      </c>
      <c r="W318" s="150">
        <v>27.0</v>
      </c>
      <c r="X318" s="150">
        <v>27.0</v>
      </c>
      <c r="Y318" s="150">
        <v>309.0</v>
      </c>
      <c r="Z318" s="144"/>
    </row>
    <row r="319" hidden="1">
      <c r="A319" s="144" t="s">
        <v>73</v>
      </c>
      <c r="B319" s="144" t="s">
        <v>80</v>
      </c>
      <c r="C319" s="144" t="s">
        <v>72</v>
      </c>
      <c r="D319" s="144" t="s">
        <v>61</v>
      </c>
      <c r="E319" s="144" t="s">
        <v>63</v>
      </c>
      <c r="F319" s="150">
        <f t="shared" si="2"/>
        <v>283</v>
      </c>
      <c r="G319" s="150">
        <f t="shared" si="3"/>
        <v>281</v>
      </c>
      <c r="H319" s="150">
        <f t="shared" si="4"/>
        <v>314</v>
      </c>
      <c r="I319" s="150">
        <f t="shared" si="5"/>
        <v>320</v>
      </c>
      <c r="J319" s="150"/>
      <c r="K319" s="149" t="str">
        <f t="shared" si="47"/>
        <v>#REF!</v>
      </c>
      <c r="L319" s="144"/>
      <c r="M319" s="150">
        <v>1.0</v>
      </c>
      <c r="N319" s="150">
        <v>180.0</v>
      </c>
      <c r="O319" s="150">
        <v>102.0</v>
      </c>
      <c r="P319" s="150">
        <v>95.0</v>
      </c>
      <c r="Q319" s="150">
        <v>90.0</v>
      </c>
      <c r="R319" s="150">
        <v>96.0</v>
      </c>
      <c r="S319" s="150">
        <v>103.0</v>
      </c>
      <c r="T319" s="150">
        <v>104.0</v>
      </c>
      <c r="U319" s="150">
        <v>107.0</v>
      </c>
      <c r="V319" s="150">
        <v>108.0</v>
      </c>
      <c r="W319" s="150">
        <v>106.0</v>
      </c>
      <c r="X319" s="150">
        <v>106.0</v>
      </c>
      <c r="Y319" s="147">
        <v>1198.0</v>
      </c>
      <c r="Z319" s="144"/>
    </row>
    <row r="320" hidden="1">
      <c r="A320" s="144" t="s">
        <v>73</v>
      </c>
      <c r="B320" s="144" t="s">
        <v>80</v>
      </c>
      <c r="C320" s="144" t="s">
        <v>72</v>
      </c>
      <c r="D320" s="144" t="s">
        <v>61</v>
      </c>
      <c r="E320" s="144" t="s">
        <v>64</v>
      </c>
      <c r="F320" s="150">
        <f t="shared" si="2"/>
        <v>3</v>
      </c>
      <c r="G320" s="150">
        <f t="shared" si="3"/>
        <v>3</v>
      </c>
      <c r="H320" s="150">
        <f t="shared" si="4"/>
        <v>3</v>
      </c>
      <c r="I320" s="150">
        <f t="shared" si="5"/>
        <v>3</v>
      </c>
      <c r="J320" s="150"/>
      <c r="K320" s="149" t="str">
        <f t="shared" si="47"/>
        <v>#REF!</v>
      </c>
      <c r="L320" s="144"/>
      <c r="M320" s="150">
        <v>1.0</v>
      </c>
      <c r="N320" s="150">
        <v>1.0</v>
      </c>
      <c r="O320" s="150">
        <v>1.0</v>
      </c>
      <c r="P320" s="150">
        <v>1.0</v>
      </c>
      <c r="Q320" s="150">
        <v>1.0</v>
      </c>
      <c r="R320" s="150">
        <v>1.0</v>
      </c>
      <c r="S320" s="150">
        <v>1.0</v>
      </c>
      <c r="T320" s="150">
        <v>1.0</v>
      </c>
      <c r="U320" s="150">
        <v>1.0</v>
      </c>
      <c r="V320" s="150">
        <v>1.0</v>
      </c>
      <c r="W320" s="150">
        <v>1.0</v>
      </c>
      <c r="X320" s="150">
        <v>1.0</v>
      </c>
      <c r="Y320" s="150">
        <v>12.0</v>
      </c>
      <c r="Z320" s="144"/>
    </row>
    <row r="321" hidden="1">
      <c r="A321" s="144" t="s">
        <v>73</v>
      </c>
      <c r="B321" s="144" t="s">
        <v>80</v>
      </c>
      <c r="C321" s="144" t="s">
        <v>72</v>
      </c>
      <c r="D321" s="144" t="s">
        <v>61</v>
      </c>
      <c r="E321" s="144" t="s">
        <v>65</v>
      </c>
      <c r="F321" s="150">
        <f t="shared" si="2"/>
        <v>3</v>
      </c>
      <c r="G321" s="150">
        <f t="shared" si="3"/>
        <v>3</v>
      </c>
      <c r="H321" s="150">
        <f t="shared" si="4"/>
        <v>3</v>
      </c>
      <c r="I321" s="150">
        <f t="shared" si="5"/>
        <v>3</v>
      </c>
      <c r="J321" s="150"/>
      <c r="K321" s="149" t="str">
        <f t="shared" si="47"/>
        <v>#REF!</v>
      </c>
      <c r="L321" s="144"/>
      <c r="M321" s="150">
        <v>1.0</v>
      </c>
      <c r="N321" s="150">
        <v>1.0</v>
      </c>
      <c r="O321" s="150">
        <v>1.0</v>
      </c>
      <c r="P321" s="150">
        <v>1.0</v>
      </c>
      <c r="Q321" s="150">
        <v>1.0</v>
      </c>
      <c r="R321" s="150">
        <v>1.0</v>
      </c>
      <c r="S321" s="150">
        <v>1.0</v>
      </c>
      <c r="T321" s="150">
        <v>1.0</v>
      </c>
      <c r="U321" s="150">
        <v>1.0</v>
      </c>
      <c r="V321" s="150">
        <v>1.0</v>
      </c>
      <c r="W321" s="150">
        <v>1.0</v>
      </c>
      <c r="X321" s="150">
        <v>1.0</v>
      </c>
      <c r="Y321" s="150">
        <v>12.0</v>
      </c>
      <c r="Z321" s="144"/>
    </row>
    <row r="322" hidden="1">
      <c r="A322" s="144" t="s">
        <v>73</v>
      </c>
      <c r="B322" s="144" t="s">
        <v>80</v>
      </c>
      <c r="C322" s="144" t="s">
        <v>72</v>
      </c>
      <c r="D322" s="144" t="s">
        <v>61</v>
      </c>
      <c r="E322" s="144" t="s">
        <v>66</v>
      </c>
      <c r="F322" s="150">
        <f t="shared" si="2"/>
        <v>3</v>
      </c>
      <c r="G322" s="150">
        <f t="shared" si="3"/>
        <v>3</v>
      </c>
      <c r="H322" s="150">
        <f t="shared" si="4"/>
        <v>3</v>
      </c>
      <c r="I322" s="150">
        <f t="shared" si="5"/>
        <v>3</v>
      </c>
      <c r="J322" s="150"/>
      <c r="K322" s="149" t="str">
        <f t="shared" si="47"/>
        <v>#REF!</v>
      </c>
      <c r="L322" s="144"/>
      <c r="M322" s="150">
        <v>1.0</v>
      </c>
      <c r="N322" s="150">
        <v>1.0</v>
      </c>
      <c r="O322" s="150">
        <v>1.0</v>
      </c>
      <c r="P322" s="150">
        <v>1.0</v>
      </c>
      <c r="Q322" s="150">
        <v>1.0</v>
      </c>
      <c r="R322" s="150">
        <v>1.0</v>
      </c>
      <c r="S322" s="150">
        <v>1.0</v>
      </c>
      <c r="T322" s="150">
        <v>1.0</v>
      </c>
      <c r="U322" s="150">
        <v>1.0</v>
      </c>
      <c r="V322" s="150">
        <v>1.0</v>
      </c>
      <c r="W322" s="150">
        <v>1.0</v>
      </c>
      <c r="X322" s="150">
        <v>1.0</v>
      </c>
      <c r="Y322" s="150">
        <v>12.0</v>
      </c>
      <c r="Z322" s="144"/>
    </row>
    <row r="323" hidden="1">
      <c r="A323" s="144" t="s">
        <v>73</v>
      </c>
      <c r="B323" s="144" t="s">
        <v>80</v>
      </c>
      <c r="C323" s="144" t="s">
        <v>72</v>
      </c>
      <c r="D323" s="144" t="s">
        <v>61</v>
      </c>
      <c r="E323" s="144" t="s">
        <v>67</v>
      </c>
      <c r="F323" s="150">
        <f t="shared" si="2"/>
        <v>3</v>
      </c>
      <c r="G323" s="150">
        <f t="shared" si="3"/>
        <v>3</v>
      </c>
      <c r="H323" s="150">
        <f t="shared" si="4"/>
        <v>3</v>
      </c>
      <c r="I323" s="150">
        <f t="shared" si="5"/>
        <v>3</v>
      </c>
      <c r="J323" s="150"/>
      <c r="K323" s="149" t="str">
        <f t="shared" si="47"/>
        <v>#REF!</v>
      </c>
      <c r="L323" s="144"/>
      <c r="M323" s="150">
        <v>1.0</v>
      </c>
      <c r="N323" s="150">
        <v>1.0</v>
      </c>
      <c r="O323" s="150">
        <v>1.0</v>
      </c>
      <c r="P323" s="150">
        <v>1.0</v>
      </c>
      <c r="Q323" s="150">
        <v>1.0</v>
      </c>
      <c r="R323" s="150">
        <v>1.0</v>
      </c>
      <c r="S323" s="150">
        <v>1.0</v>
      </c>
      <c r="T323" s="150">
        <v>1.0</v>
      </c>
      <c r="U323" s="150">
        <v>1.0</v>
      </c>
      <c r="V323" s="150">
        <v>1.0</v>
      </c>
      <c r="W323" s="150">
        <v>1.0</v>
      </c>
      <c r="X323" s="150">
        <v>1.0</v>
      </c>
      <c r="Y323" s="150">
        <v>12.0</v>
      </c>
      <c r="Z323" s="144"/>
    </row>
    <row r="324" hidden="1">
      <c r="A324" s="144" t="s">
        <v>73</v>
      </c>
      <c r="B324" s="144" t="s">
        <v>80</v>
      </c>
      <c r="C324" s="144" t="s">
        <v>72</v>
      </c>
      <c r="D324" s="144" t="s">
        <v>61</v>
      </c>
      <c r="E324" s="144" t="s">
        <v>68</v>
      </c>
      <c r="F324" s="150">
        <f t="shared" si="2"/>
        <v>12</v>
      </c>
      <c r="G324" s="150">
        <f t="shared" si="3"/>
        <v>11</v>
      </c>
      <c r="H324" s="150">
        <f t="shared" si="4"/>
        <v>12</v>
      </c>
      <c r="I324" s="150">
        <f t="shared" si="5"/>
        <v>12</v>
      </c>
      <c r="J324" s="150"/>
      <c r="K324" s="149" t="str">
        <f t="shared" si="47"/>
        <v>#REF!</v>
      </c>
      <c r="L324" s="144"/>
      <c r="M324" s="150">
        <v>1.0</v>
      </c>
      <c r="N324" s="150">
        <v>7.0</v>
      </c>
      <c r="O324" s="150">
        <v>4.0</v>
      </c>
      <c r="P324" s="150">
        <v>4.0</v>
      </c>
      <c r="Q324" s="150">
        <v>3.0</v>
      </c>
      <c r="R324" s="150">
        <v>4.0</v>
      </c>
      <c r="S324" s="150">
        <v>4.0</v>
      </c>
      <c r="T324" s="150">
        <v>4.0</v>
      </c>
      <c r="U324" s="150">
        <v>4.0</v>
      </c>
      <c r="V324" s="150">
        <v>4.0</v>
      </c>
      <c r="W324" s="150">
        <v>4.0</v>
      </c>
      <c r="X324" s="150">
        <v>4.0</v>
      </c>
      <c r="Y324" s="150">
        <v>47.0</v>
      </c>
      <c r="Z324" s="144"/>
    </row>
    <row r="325" hidden="1">
      <c r="A325" s="144" t="s">
        <v>73</v>
      </c>
      <c r="B325" s="144" t="s">
        <v>80</v>
      </c>
      <c r="C325" s="144" t="s">
        <v>72</v>
      </c>
      <c r="D325" s="144" t="s">
        <v>61</v>
      </c>
      <c r="E325" s="144" t="s">
        <v>69</v>
      </c>
      <c r="F325" s="150">
        <f t="shared" si="2"/>
        <v>3</v>
      </c>
      <c r="G325" s="150">
        <f t="shared" si="3"/>
        <v>3</v>
      </c>
      <c r="H325" s="150">
        <f t="shared" si="4"/>
        <v>3</v>
      </c>
      <c r="I325" s="150">
        <f t="shared" si="5"/>
        <v>3</v>
      </c>
      <c r="J325" s="150"/>
      <c r="K325" s="149" t="str">
        <f t="shared" si="47"/>
        <v>#REF!</v>
      </c>
      <c r="L325" s="144"/>
      <c r="M325" s="150">
        <v>1.0</v>
      </c>
      <c r="N325" s="150">
        <v>1.0</v>
      </c>
      <c r="O325" s="150">
        <v>1.0</v>
      </c>
      <c r="P325" s="150">
        <v>1.0</v>
      </c>
      <c r="Q325" s="150">
        <v>1.0</v>
      </c>
      <c r="R325" s="150">
        <v>1.0</v>
      </c>
      <c r="S325" s="150">
        <v>1.0</v>
      </c>
      <c r="T325" s="150">
        <v>1.0</v>
      </c>
      <c r="U325" s="150">
        <v>1.0</v>
      </c>
      <c r="V325" s="150">
        <v>1.0</v>
      </c>
      <c r="W325" s="150">
        <v>1.0</v>
      </c>
      <c r="X325" s="150">
        <v>1.0</v>
      </c>
      <c r="Y325" s="150">
        <v>12.0</v>
      </c>
      <c r="Z325" s="144"/>
    </row>
    <row r="326">
      <c r="A326" s="143" t="s">
        <v>81</v>
      </c>
      <c r="B326" s="143" t="s">
        <v>82</v>
      </c>
      <c r="C326" s="143" t="s">
        <v>59</v>
      </c>
      <c r="D326" s="144"/>
      <c r="E326" s="143" t="s">
        <v>60</v>
      </c>
      <c r="F326" s="145">
        <f t="shared" si="2"/>
        <v>21525187</v>
      </c>
      <c r="G326" s="145">
        <f t="shared" si="3"/>
        <v>19937216</v>
      </c>
      <c r="H326" s="145">
        <f t="shared" si="4"/>
        <v>18397370</v>
      </c>
      <c r="I326" s="145">
        <f t="shared" si="5"/>
        <v>16899778</v>
      </c>
      <c r="J326" s="145"/>
      <c r="K326" s="146"/>
      <c r="L326" s="148"/>
      <c r="M326" s="145">
        <f t="shared" ref="M326:Y326" si="50">SUM(M327:M334)</f>
        <v>7358616</v>
      </c>
      <c r="N326" s="145">
        <f t="shared" si="50"/>
        <v>7173394</v>
      </c>
      <c r="O326" s="145">
        <f t="shared" si="50"/>
        <v>6993177</v>
      </c>
      <c r="P326" s="145">
        <f t="shared" si="50"/>
        <v>6817928</v>
      </c>
      <c r="Q326" s="145">
        <f t="shared" si="50"/>
        <v>6644983</v>
      </c>
      <c r="R326" s="145">
        <f t="shared" si="50"/>
        <v>6474305</v>
      </c>
      <c r="S326" s="145">
        <f t="shared" si="50"/>
        <v>6303239</v>
      </c>
      <c r="T326" s="145">
        <f t="shared" si="50"/>
        <v>6131741</v>
      </c>
      <c r="U326" s="145">
        <f t="shared" si="50"/>
        <v>5962390</v>
      </c>
      <c r="V326" s="145">
        <f t="shared" si="50"/>
        <v>5795143</v>
      </c>
      <c r="W326" s="145">
        <f t="shared" si="50"/>
        <v>5632582</v>
      </c>
      <c r="X326" s="145">
        <f t="shared" si="50"/>
        <v>5472053</v>
      </c>
      <c r="Y326" s="145">
        <f t="shared" si="50"/>
        <v>76759551</v>
      </c>
      <c r="Z326" s="144"/>
    </row>
    <row r="327">
      <c r="A327" s="144" t="s">
        <v>81</v>
      </c>
      <c r="B327" s="144" t="s">
        <v>82</v>
      </c>
      <c r="C327" s="144" t="s">
        <v>59</v>
      </c>
      <c r="D327" s="144" t="s">
        <v>61</v>
      </c>
      <c r="E327" s="144" t="s">
        <v>62</v>
      </c>
      <c r="F327" s="147">
        <f t="shared" si="2"/>
        <v>4560488</v>
      </c>
      <c r="G327" s="147">
        <f t="shared" si="3"/>
        <v>4224048</v>
      </c>
      <c r="H327" s="147">
        <f t="shared" si="4"/>
        <v>3897806</v>
      </c>
      <c r="I327" s="147">
        <f t="shared" si="5"/>
        <v>3580514</v>
      </c>
      <c r="J327" s="147"/>
      <c r="K327" s="146"/>
      <c r="L327" s="148"/>
      <c r="M327" s="147">
        <v>1559052.0</v>
      </c>
      <c r="N327" s="147">
        <v>1519809.0</v>
      </c>
      <c r="O327" s="147">
        <v>1481627.0</v>
      </c>
      <c r="P327" s="147">
        <v>1444497.0</v>
      </c>
      <c r="Q327" s="147">
        <v>1407856.0</v>
      </c>
      <c r="R327" s="147">
        <v>1371695.0</v>
      </c>
      <c r="S327" s="147">
        <v>1335452.0</v>
      </c>
      <c r="T327" s="147">
        <v>1299117.0</v>
      </c>
      <c r="U327" s="147">
        <v>1263237.0</v>
      </c>
      <c r="V327" s="147">
        <v>1227803.0</v>
      </c>
      <c r="W327" s="147">
        <v>1193361.0</v>
      </c>
      <c r="X327" s="147">
        <v>1159350.0</v>
      </c>
      <c r="Y327" s="147">
        <v>1.6262857E7</v>
      </c>
      <c r="Z327" s="144"/>
    </row>
    <row r="328">
      <c r="A328" s="144" t="s">
        <v>81</v>
      </c>
      <c r="B328" s="144" t="s">
        <v>82</v>
      </c>
      <c r="C328" s="144" t="s">
        <v>59</v>
      </c>
      <c r="D328" s="144" t="s">
        <v>61</v>
      </c>
      <c r="E328" s="144" t="s">
        <v>63</v>
      </c>
      <c r="F328" s="147">
        <f t="shared" si="2"/>
        <v>6682110</v>
      </c>
      <c r="G328" s="147">
        <f t="shared" si="3"/>
        <v>6189152</v>
      </c>
      <c r="H328" s="147">
        <f t="shared" si="4"/>
        <v>5711134</v>
      </c>
      <c r="I328" s="147">
        <f t="shared" si="5"/>
        <v>5246235</v>
      </c>
      <c r="J328" s="147"/>
      <c r="K328" s="146"/>
      <c r="L328" s="148"/>
      <c r="M328" s="147">
        <v>2284351.0</v>
      </c>
      <c r="N328" s="147">
        <v>2226852.0</v>
      </c>
      <c r="O328" s="147">
        <v>2170907.0</v>
      </c>
      <c r="P328" s="147">
        <v>2116504.0</v>
      </c>
      <c r="Q328" s="147">
        <v>2062816.0</v>
      </c>
      <c r="R328" s="147">
        <v>2009832.0</v>
      </c>
      <c r="S328" s="147">
        <v>1956728.0</v>
      </c>
      <c r="T328" s="147">
        <v>1903489.0</v>
      </c>
      <c r="U328" s="147">
        <v>1850917.0</v>
      </c>
      <c r="V328" s="147">
        <v>1798999.0</v>
      </c>
      <c r="W328" s="147">
        <v>1748535.0</v>
      </c>
      <c r="X328" s="147">
        <v>1698701.0</v>
      </c>
      <c r="Y328" s="147">
        <v>2.3828631E7</v>
      </c>
      <c r="Z328" s="144"/>
    </row>
    <row r="329">
      <c r="A329" s="144" t="s">
        <v>81</v>
      </c>
      <c r="B329" s="144" t="s">
        <v>82</v>
      </c>
      <c r="C329" s="144" t="s">
        <v>59</v>
      </c>
      <c r="D329" s="144" t="s">
        <v>61</v>
      </c>
      <c r="E329" s="144" t="s">
        <v>64</v>
      </c>
      <c r="F329" s="147">
        <f t="shared" si="2"/>
        <v>958125</v>
      </c>
      <c r="G329" s="147">
        <f t="shared" si="3"/>
        <v>887441</v>
      </c>
      <c r="H329" s="147">
        <f t="shared" si="4"/>
        <v>818901</v>
      </c>
      <c r="I329" s="147">
        <f t="shared" si="5"/>
        <v>752239</v>
      </c>
      <c r="J329" s="147"/>
      <c r="K329" s="146"/>
      <c r="L329" s="148"/>
      <c r="M329" s="147">
        <v>327545.0</v>
      </c>
      <c r="N329" s="147">
        <v>319301.0</v>
      </c>
      <c r="O329" s="147">
        <v>311279.0</v>
      </c>
      <c r="P329" s="147">
        <v>303478.0</v>
      </c>
      <c r="Q329" s="147">
        <v>295780.0</v>
      </c>
      <c r="R329" s="147">
        <v>288183.0</v>
      </c>
      <c r="S329" s="147">
        <v>280569.0</v>
      </c>
      <c r="T329" s="147">
        <v>272935.0</v>
      </c>
      <c r="U329" s="147">
        <v>265397.0</v>
      </c>
      <c r="V329" s="147">
        <v>257952.0</v>
      </c>
      <c r="W329" s="147">
        <v>250716.0</v>
      </c>
      <c r="X329" s="147">
        <v>243571.0</v>
      </c>
      <c r="Y329" s="147">
        <v>3416706.0</v>
      </c>
      <c r="Z329" s="144"/>
    </row>
    <row r="330">
      <c r="A330" s="144" t="s">
        <v>81</v>
      </c>
      <c r="B330" s="144" t="s">
        <v>82</v>
      </c>
      <c r="C330" s="144" t="s">
        <v>59</v>
      </c>
      <c r="D330" s="144" t="s">
        <v>61</v>
      </c>
      <c r="E330" s="144" t="s">
        <v>65</v>
      </c>
      <c r="F330" s="147">
        <f t="shared" si="2"/>
        <v>1826284</v>
      </c>
      <c r="G330" s="147">
        <f t="shared" si="3"/>
        <v>1691553</v>
      </c>
      <c r="H330" s="147">
        <f t="shared" si="4"/>
        <v>1560907</v>
      </c>
      <c r="I330" s="147">
        <f t="shared" si="5"/>
        <v>1433845</v>
      </c>
      <c r="J330" s="147"/>
      <c r="K330" s="146"/>
      <c r="L330" s="148"/>
      <c r="M330" s="147">
        <v>624335.0</v>
      </c>
      <c r="N330" s="147">
        <v>608620.0</v>
      </c>
      <c r="O330" s="147">
        <v>593329.0</v>
      </c>
      <c r="P330" s="147">
        <v>578460.0</v>
      </c>
      <c r="Q330" s="147">
        <v>563787.0</v>
      </c>
      <c r="R330" s="147">
        <v>549306.0</v>
      </c>
      <c r="S330" s="147">
        <v>534792.0</v>
      </c>
      <c r="T330" s="147">
        <v>520242.0</v>
      </c>
      <c r="U330" s="147">
        <v>505873.0</v>
      </c>
      <c r="V330" s="147">
        <v>491683.0</v>
      </c>
      <c r="W330" s="147">
        <v>477891.0</v>
      </c>
      <c r="X330" s="147">
        <v>464271.0</v>
      </c>
      <c r="Y330" s="147">
        <v>6512590.0</v>
      </c>
      <c r="Z330" s="144"/>
    </row>
    <row r="331">
      <c r="A331" s="144" t="s">
        <v>81</v>
      </c>
      <c r="B331" s="144" t="s">
        <v>82</v>
      </c>
      <c r="C331" s="144" t="s">
        <v>59</v>
      </c>
      <c r="D331" s="144" t="s">
        <v>61</v>
      </c>
      <c r="E331" s="144" t="s">
        <v>66</v>
      </c>
      <c r="F331" s="147">
        <f t="shared" si="2"/>
        <v>1727923</v>
      </c>
      <c r="G331" s="147">
        <f t="shared" si="3"/>
        <v>1600451</v>
      </c>
      <c r="H331" s="147">
        <f t="shared" si="4"/>
        <v>1476839</v>
      </c>
      <c r="I331" s="147">
        <f t="shared" si="5"/>
        <v>1356621</v>
      </c>
      <c r="J331" s="147"/>
      <c r="K331" s="146"/>
      <c r="L331" s="148"/>
      <c r="M331" s="147">
        <v>590709.0</v>
      </c>
      <c r="N331" s="147">
        <v>575840.0</v>
      </c>
      <c r="O331" s="147">
        <v>561374.0</v>
      </c>
      <c r="P331" s="147">
        <v>547306.0</v>
      </c>
      <c r="Q331" s="147">
        <v>533423.0</v>
      </c>
      <c r="R331" s="147">
        <v>519722.0</v>
      </c>
      <c r="S331" s="147">
        <v>505989.0</v>
      </c>
      <c r="T331" s="147">
        <v>492222.0</v>
      </c>
      <c r="U331" s="147">
        <v>478628.0</v>
      </c>
      <c r="V331" s="147">
        <v>465202.0</v>
      </c>
      <c r="W331" s="147">
        <v>452153.0</v>
      </c>
      <c r="X331" s="147">
        <v>439266.0</v>
      </c>
      <c r="Y331" s="147">
        <v>6161833.0</v>
      </c>
      <c r="Z331" s="144"/>
    </row>
    <row r="332">
      <c r="A332" s="144" t="s">
        <v>81</v>
      </c>
      <c r="B332" s="144" t="s">
        <v>82</v>
      </c>
      <c r="C332" s="144" t="s">
        <v>59</v>
      </c>
      <c r="D332" s="144" t="s">
        <v>61</v>
      </c>
      <c r="E332" s="144" t="s">
        <v>67</v>
      </c>
      <c r="F332" s="147">
        <f t="shared" si="2"/>
        <v>3484818</v>
      </c>
      <c r="G332" s="147">
        <f t="shared" si="3"/>
        <v>3227734</v>
      </c>
      <c r="H332" s="147">
        <f t="shared" si="4"/>
        <v>2978440</v>
      </c>
      <c r="I332" s="147">
        <f t="shared" si="5"/>
        <v>2735988</v>
      </c>
      <c r="J332" s="147"/>
      <c r="K332" s="146"/>
      <c r="L332" s="148"/>
      <c r="M332" s="147">
        <v>1191322.0</v>
      </c>
      <c r="N332" s="147">
        <v>1161336.0</v>
      </c>
      <c r="O332" s="147">
        <v>1132160.0</v>
      </c>
      <c r="P332" s="147">
        <v>1103788.0</v>
      </c>
      <c r="Q332" s="147">
        <v>1075789.0</v>
      </c>
      <c r="R332" s="147">
        <v>1048157.0</v>
      </c>
      <c r="S332" s="147">
        <v>1020462.0</v>
      </c>
      <c r="T332" s="147">
        <v>992698.0</v>
      </c>
      <c r="U332" s="147">
        <v>965280.0</v>
      </c>
      <c r="V332" s="147">
        <v>938204.0</v>
      </c>
      <c r="W332" s="147">
        <v>911886.0</v>
      </c>
      <c r="X332" s="147">
        <v>885898.0</v>
      </c>
      <c r="Y332" s="147">
        <v>1.242698E7</v>
      </c>
      <c r="Z332" s="144"/>
    </row>
    <row r="333">
      <c r="A333" s="144" t="s">
        <v>81</v>
      </c>
      <c r="B333" s="144" t="s">
        <v>82</v>
      </c>
      <c r="C333" s="144" t="s">
        <v>59</v>
      </c>
      <c r="D333" s="144" t="s">
        <v>61</v>
      </c>
      <c r="E333" s="144" t="s">
        <v>68</v>
      </c>
      <c r="F333" s="147">
        <f t="shared" si="2"/>
        <v>848434</v>
      </c>
      <c r="G333" s="147">
        <f t="shared" si="3"/>
        <v>785843</v>
      </c>
      <c r="H333" s="147">
        <f t="shared" si="4"/>
        <v>725149</v>
      </c>
      <c r="I333" s="147">
        <f t="shared" si="5"/>
        <v>666120</v>
      </c>
      <c r="J333" s="147"/>
      <c r="K333" s="146"/>
      <c r="L333" s="148"/>
      <c r="M333" s="147">
        <v>290046.0</v>
      </c>
      <c r="N333" s="147">
        <v>282746.0</v>
      </c>
      <c r="O333" s="147">
        <v>275642.0</v>
      </c>
      <c r="P333" s="147">
        <v>268735.0</v>
      </c>
      <c r="Q333" s="147">
        <v>261918.0</v>
      </c>
      <c r="R333" s="147">
        <v>255190.0</v>
      </c>
      <c r="S333" s="147">
        <v>248448.0</v>
      </c>
      <c r="T333" s="147">
        <v>241688.0</v>
      </c>
      <c r="U333" s="147">
        <v>235013.0</v>
      </c>
      <c r="V333" s="147">
        <v>228421.0</v>
      </c>
      <c r="W333" s="147">
        <v>222013.0</v>
      </c>
      <c r="X333" s="147">
        <v>215686.0</v>
      </c>
      <c r="Y333" s="147">
        <v>3025545.0</v>
      </c>
      <c r="Z333" s="144"/>
    </row>
    <row r="334">
      <c r="A334" s="144" t="s">
        <v>81</v>
      </c>
      <c r="B334" s="144" t="s">
        <v>82</v>
      </c>
      <c r="C334" s="144" t="s">
        <v>59</v>
      </c>
      <c r="D334" s="144" t="s">
        <v>61</v>
      </c>
      <c r="E334" s="144" t="s">
        <v>83</v>
      </c>
      <c r="F334" s="147">
        <f t="shared" si="2"/>
        <v>1437005</v>
      </c>
      <c r="G334" s="147">
        <f t="shared" si="3"/>
        <v>1330994</v>
      </c>
      <c r="H334" s="147">
        <f t="shared" si="4"/>
        <v>1228194</v>
      </c>
      <c r="I334" s="147">
        <f t="shared" si="5"/>
        <v>1128216</v>
      </c>
      <c r="J334" s="147"/>
      <c r="K334" s="146"/>
      <c r="L334" s="148"/>
      <c r="M334" s="147">
        <v>491256.0</v>
      </c>
      <c r="N334" s="147">
        <v>478890.0</v>
      </c>
      <c r="O334" s="147">
        <v>466859.0</v>
      </c>
      <c r="P334" s="147">
        <v>455160.0</v>
      </c>
      <c r="Q334" s="147">
        <v>443614.0</v>
      </c>
      <c r="R334" s="147">
        <v>432220.0</v>
      </c>
      <c r="S334" s="147">
        <v>420799.0</v>
      </c>
      <c r="T334" s="147">
        <v>409350.0</v>
      </c>
      <c r="U334" s="147">
        <v>398045.0</v>
      </c>
      <c r="V334" s="147">
        <v>386879.0</v>
      </c>
      <c r="W334" s="147">
        <v>376027.0</v>
      </c>
      <c r="X334" s="147">
        <v>365310.0</v>
      </c>
      <c r="Y334" s="147">
        <v>5124409.0</v>
      </c>
      <c r="Z334" s="144"/>
    </row>
    <row r="335">
      <c r="A335" s="143" t="s">
        <v>81</v>
      </c>
      <c r="B335" s="143" t="s">
        <v>84</v>
      </c>
      <c r="C335" s="143" t="s">
        <v>59</v>
      </c>
      <c r="D335" s="144"/>
      <c r="E335" s="143" t="s">
        <v>60</v>
      </c>
      <c r="F335" s="145">
        <f t="shared" si="2"/>
        <v>62961352</v>
      </c>
      <c r="G335" s="145">
        <f t="shared" si="3"/>
        <v>73184053</v>
      </c>
      <c r="H335" s="145">
        <f t="shared" si="4"/>
        <v>84687802</v>
      </c>
      <c r="I335" s="145">
        <f t="shared" si="5"/>
        <v>96825412</v>
      </c>
      <c r="J335" s="145"/>
      <c r="K335" s="146"/>
      <c r="L335" s="148"/>
      <c r="M335" s="145">
        <f t="shared" ref="M335:Y335" si="51">SUM(M336:M343)</f>
        <v>19777084</v>
      </c>
      <c r="N335" s="145">
        <f t="shared" si="51"/>
        <v>21016424</v>
      </c>
      <c r="O335" s="145">
        <f t="shared" si="51"/>
        <v>22167844</v>
      </c>
      <c r="P335" s="145">
        <f t="shared" si="51"/>
        <v>23246274</v>
      </c>
      <c r="Q335" s="145">
        <f t="shared" si="51"/>
        <v>24374712</v>
      </c>
      <c r="R335" s="145">
        <f t="shared" si="51"/>
        <v>25563067</v>
      </c>
      <c r="S335" s="145">
        <f t="shared" si="51"/>
        <v>26876538</v>
      </c>
      <c r="T335" s="145">
        <f t="shared" si="51"/>
        <v>28249648</v>
      </c>
      <c r="U335" s="145">
        <f t="shared" si="51"/>
        <v>29561616</v>
      </c>
      <c r="V335" s="145">
        <f t="shared" si="51"/>
        <v>30932945</v>
      </c>
      <c r="W335" s="145">
        <f t="shared" si="51"/>
        <v>32293136</v>
      </c>
      <c r="X335" s="145">
        <f t="shared" si="51"/>
        <v>33599331</v>
      </c>
      <c r="Y335" s="145">
        <f t="shared" si="51"/>
        <v>317658623</v>
      </c>
      <c r="Z335" s="144"/>
    </row>
    <row r="336">
      <c r="A336" s="144" t="s">
        <v>81</v>
      </c>
      <c r="B336" s="144" t="s">
        <v>84</v>
      </c>
      <c r="C336" s="144" t="s">
        <v>59</v>
      </c>
      <c r="D336" s="144" t="s">
        <v>61</v>
      </c>
      <c r="E336" s="144" t="s">
        <v>62</v>
      </c>
      <c r="F336" s="147">
        <f t="shared" si="2"/>
        <v>13339467</v>
      </c>
      <c r="G336" s="147">
        <f t="shared" si="3"/>
        <v>15505325</v>
      </c>
      <c r="H336" s="147">
        <f t="shared" si="4"/>
        <v>17942596</v>
      </c>
      <c r="I336" s="147">
        <f t="shared" si="5"/>
        <v>20514161</v>
      </c>
      <c r="J336" s="147"/>
      <c r="K336" s="146"/>
      <c r="L336" s="148"/>
      <c r="M336" s="147">
        <v>4190122.0</v>
      </c>
      <c r="N336" s="147">
        <v>4452698.0</v>
      </c>
      <c r="O336" s="147">
        <v>4696647.0</v>
      </c>
      <c r="P336" s="147">
        <v>4925131.0</v>
      </c>
      <c r="Q336" s="147">
        <v>5164210.0</v>
      </c>
      <c r="R336" s="147">
        <v>5415984.0</v>
      </c>
      <c r="S336" s="147">
        <v>5694266.0</v>
      </c>
      <c r="T336" s="147">
        <v>5985183.0</v>
      </c>
      <c r="U336" s="147">
        <v>6263147.0</v>
      </c>
      <c r="V336" s="147">
        <v>6553687.0</v>
      </c>
      <c r="W336" s="147">
        <v>6841867.0</v>
      </c>
      <c r="X336" s="147">
        <v>7118607.0</v>
      </c>
      <c r="Y336" s="147">
        <v>6.730155E7</v>
      </c>
      <c r="Z336" s="144"/>
    </row>
    <row r="337">
      <c r="A337" s="144" t="s">
        <v>81</v>
      </c>
      <c r="B337" s="144" t="s">
        <v>84</v>
      </c>
      <c r="C337" s="144" t="s">
        <v>59</v>
      </c>
      <c r="D337" s="144" t="s">
        <v>61</v>
      </c>
      <c r="E337" s="144" t="s">
        <v>63</v>
      </c>
      <c r="F337" s="147">
        <f t="shared" si="2"/>
        <v>19545226</v>
      </c>
      <c r="G337" s="147">
        <f t="shared" si="3"/>
        <v>22718681</v>
      </c>
      <c r="H337" s="147">
        <f t="shared" si="4"/>
        <v>26289814</v>
      </c>
      <c r="I337" s="147">
        <f t="shared" si="5"/>
        <v>30057719</v>
      </c>
      <c r="J337" s="147"/>
      <c r="K337" s="146"/>
      <c r="L337" s="148"/>
      <c r="M337" s="147">
        <v>6139442.0</v>
      </c>
      <c r="N337" s="147">
        <v>6524173.0</v>
      </c>
      <c r="O337" s="147">
        <v>6881611.0</v>
      </c>
      <c r="P337" s="147">
        <v>7216390.0</v>
      </c>
      <c r="Q337" s="147">
        <v>7566694.0</v>
      </c>
      <c r="R337" s="147">
        <v>7935597.0</v>
      </c>
      <c r="S337" s="147">
        <v>8343341.0</v>
      </c>
      <c r="T337" s="147">
        <v>8769598.0</v>
      </c>
      <c r="U337" s="147">
        <v>9176875.0</v>
      </c>
      <c r="V337" s="147">
        <v>9602580.0</v>
      </c>
      <c r="W337" s="147">
        <v>1.0024827E7</v>
      </c>
      <c r="X337" s="147">
        <v>1.0430312E7</v>
      </c>
      <c r="Y337" s="147">
        <v>9.8611441E7</v>
      </c>
      <c r="Z337" s="144"/>
    </row>
    <row r="338">
      <c r="A338" s="144" t="s">
        <v>81</v>
      </c>
      <c r="B338" s="144" t="s">
        <v>84</v>
      </c>
      <c r="C338" s="144" t="s">
        <v>59</v>
      </c>
      <c r="D338" s="144" t="s">
        <v>61</v>
      </c>
      <c r="E338" s="144" t="s">
        <v>64</v>
      </c>
      <c r="F338" s="147">
        <f t="shared" si="2"/>
        <v>2802524</v>
      </c>
      <c r="G338" s="147">
        <f t="shared" si="3"/>
        <v>3257554</v>
      </c>
      <c r="H338" s="147">
        <f t="shared" si="4"/>
        <v>3769607</v>
      </c>
      <c r="I338" s="147">
        <f t="shared" si="5"/>
        <v>4309874</v>
      </c>
      <c r="J338" s="147"/>
      <c r="K338" s="146"/>
      <c r="L338" s="148"/>
      <c r="M338" s="147">
        <v>880314.0</v>
      </c>
      <c r="N338" s="147">
        <v>935479.0</v>
      </c>
      <c r="O338" s="147">
        <v>986731.0</v>
      </c>
      <c r="P338" s="147">
        <v>1034734.0</v>
      </c>
      <c r="Q338" s="147">
        <v>1084962.0</v>
      </c>
      <c r="R338" s="147">
        <v>1137858.0</v>
      </c>
      <c r="S338" s="147">
        <v>1196323.0</v>
      </c>
      <c r="T338" s="147">
        <v>1257443.0</v>
      </c>
      <c r="U338" s="147">
        <v>1315841.0</v>
      </c>
      <c r="V338" s="147">
        <v>1376881.0</v>
      </c>
      <c r="W338" s="147">
        <v>1437426.0</v>
      </c>
      <c r="X338" s="147">
        <v>1495567.0</v>
      </c>
      <c r="Y338" s="147">
        <v>1.4139559E7</v>
      </c>
      <c r="Z338" s="144"/>
    </row>
    <row r="339">
      <c r="A339" s="144" t="s">
        <v>81</v>
      </c>
      <c r="B339" s="144" t="s">
        <v>84</v>
      </c>
      <c r="C339" s="144" t="s">
        <v>59</v>
      </c>
      <c r="D339" s="144" t="s">
        <v>61</v>
      </c>
      <c r="E339" s="144" t="s">
        <v>65</v>
      </c>
      <c r="F339" s="147">
        <f t="shared" si="2"/>
        <v>5341895</v>
      </c>
      <c r="G339" s="147">
        <f t="shared" si="3"/>
        <v>6209231</v>
      </c>
      <c r="H339" s="147">
        <f t="shared" si="4"/>
        <v>7185255</v>
      </c>
      <c r="I339" s="147">
        <f t="shared" si="5"/>
        <v>8215059</v>
      </c>
      <c r="J339" s="147"/>
      <c r="K339" s="146"/>
      <c r="L339" s="148"/>
      <c r="M339" s="147">
        <v>1677968.0</v>
      </c>
      <c r="N339" s="147">
        <v>1783118.0</v>
      </c>
      <c r="O339" s="147">
        <v>1880809.0</v>
      </c>
      <c r="P339" s="147">
        <v>1972308.0</v>
      </c>
      <c r="Q339" s="147">
        <v>2068049.0</v>
      </c>
      <c r="R339" s="147">
        <v>2168874.0</v>
      </c>
      <c r="S339" s="147">
        <v>2280314.0</v>
      </c>
      <c r="T339" s="147">
        <v>2396814.0</v>
      </c>
      <c r="U339" s="147">
        <v>2508127.0</v>
      </c>
      <c r="V339" s="147">
        <v>2624476.0</v>
      </c>
      <c r="W339" s="147">
        <v>2739880.0</v>
      </c>
      <c r="X339" s="147">
        <v>2850703.0</v>
      </c>
      <c r="Y339" s="147">
        <v>2.695144E7</v>
      </c>
      <c r="Z339" s="144"/>
    </row>
    <row r="340">
      <c r="A340" s="144" t="s">
        <v>81</v>
      </c>
      <c r="B340" s="144" t="s">
        <v>84</v>
      </c>
      <c r="C340" s="144" t="s">
        <v>59</v>
      </c>
      <c r="D340" s="144" t="s">
        <v>61</v>
      </c>
      <c r="E340" s="144" t="s">
        <v>66</v>
      </c>
      <c r="F340" s="147">
        <f t="shared" si="2"/>
        <v>5054190</v>
      </c>
      <c r="G340" s="147">
        <f t="shared" si="3"/>
        <v>5874812</v>
      </c>
      <c r="H340" s="147">
        <f t="shared" si="4"/>
        <v>6798269</v>
      </c>
      <c r="I340" s="147">
        <f t="shared" si="5"/>
        <v>7772610</v>
      </c>
      <c r="J340" s="147"/>
      <c r="K340" s="146"/>
      <c r="L340" s="148"/>
      <c r="M340" s="147">
        <v>1587595.0</v>
      </c>
      <c r="N340" s="147">
        <v>1687083.0</v>
      </c>
      <c r="O340" s="147">
        <v>1779512.0</v>
      </c>
      <c r="P340" s="147">
        <v>1866083.0</v>
      </c>
      <c r="Q340" s="147">
        <v>1956667.0</v>
      </c>
      <c r="R340" s="147">
        <v>2052062.0</v>
      </c>
      <c r="S340" s="147">
        <v>2157500.0</v>
      </c>
      <c r="T340" s="147">
        <v>2267726.0</v>
      </c>
      <c r="U340" s="147">
        <v>2373043.0</v>
      </c>
      <c r="V340" s="147">
        <v>2483126.0</v>
      </c>
      <c r="W340" s="147">
        <v>2592315.0</v>
      </c>
      <c r="X340" s="147">
        <v>2697169.0</v>
      </c>
      <c r="Y340" s="147">
        <v>2.5499881E7</v>
      </c>
      <c r="Z340" s="144"/>
    </row>
    <row r="341">
      <c r="A341" s="144" t="s">
        <v>81</v>
      </c>
      <c r="B341" s="144" t="s">
        <v>84</v>
      </c>
      <c r="C341" s="144" t="s">
        <v>59</v>
      </c>
      <c r="D341" s="144" t="s">
        <v>61</v>
      </c>
      <c r="E341" s="144" t="s">
        <v>67</v>
      </c>
      <c r="F341" s="147">
        <f t="shared" si="2"/>
        <v>10193122</v>
      </c>
      <c r="G341" s="147">
        <f t="shared" si="3"/>
        <v>11848125</v>
      </c>
      <c r="H341" s="147">
        <f t="shared" si="4"/>
        <v>13710524</v>
      </c>
      <c r="I341" s="147">
        <f t="shared" si="5"/>
        <v>15675540</v>
      </c>
      <c r="J341" s="147"/>
      <c r="K341" s="146"/>
      <c r="L341" s="148"/>
      <c r="M341" s="147">
        <v>3201809.0</v>
      </c>
      <c r="N341" s="147">
        <v>3402452.0</v>
      </c>
      <c r="O341" s="147">
        <v>3588861.0</v>
      </c>
      <c r="P341" s="147">
        <v>3763453.0</v>
      </c>
      <c r="Q341" s="147">
        <v>3946142.0</v>
      </c>
      <c r="R341" s="147">
        <v>4138530.0</v>
      </c>
      <c r="S341" s="147">
        <v>4351175.0</v>
      </c>
      <c r="T341" s="147">
        <v>4573474.0</v>
      </c>
      <c r="U341" s="147">
        <v>4785875.0</v>
      </c>
      <c r="V341" s="147">
        <v>5007886.0</v>
      </c>
      <c r="W341" s="147">
        <v>5228094.0</v>
      </c>
      <c r="X341" s="147">
        <v>5439560.0</v>
      </c>
      <c r="Y341" s="147">
        <v>5.1427311E7</v>
      </c>
      <c r="Z341" s="144"/>
    </row>
    <row r="342">
      <c r="A342" s="144" t="s">
        <v>81</v>
      </c>
      <c r="B342" s="144" t="s">
        <v>84</v>
      </c>
      <c r="C342" s="144" t="s">
        <v>59</v>
      </c>
      <c r="D342" s="144" t="s">
        <v>61</v>
      </c>
      <c r="E342" s="144" t="s">
        <v>68</v>
      </c>
      <c r="F342" s="147">
        <f t="shared" si="2"/>
        <v>2481677</v>
      </c>
      <c r="G342" s="147">
        <f t="shared" si="3"/>
        <v>2884614</v>
      </c>
      <c r="H342" s="147">
        <f t="shared" si="4"/>
        <v>3338044</v>
      </c>
      <c r="I342" s="147">
        <f t="shared" si="5"/>
        <v>3816458</v>
      </c>
      <c r="J342" s="147"/>
      <c r="K342" s="146"/>
      <c r="L342" s="148"/>
      <c r="M342" s="147">
        <v>779531.0</v>
      </c>
      <c r="N342" s="147">
        <v>828381.0</v>
      </c>
      <c r="O342" s="147">
        <v>873765.0</v>
      </c>
      <c r="P342" s="147">
        <v>916272.0</v>
      </c>
      <c r="Q342" s="147">
        <v>960751.0</v>
      </c>
      <c r="R342" s="147">
        <v>1007591.0</v>
      </c>
      <c r="S342" s="147">
        <v>1059362.0</v>
      </c>
      <c r="T342" s="147">
        <v>1113485.0</v>
      </c>
      <c r="U342" s="147">
        <v>1165197.0</v>
      </c>
      <c r="V342" s="147">
        <v>1219249.0</v>
      </c>
      <c r="W342" s="147">
        <v>1272862.0</v>
      </c>
      <c r="X342" s="147">
        <v>1324347.0</v>
      </c>
      <c r="Y342" s="147">
        <v>1.2520794E7</v>
      </c>
      <c r="Z342" s="144"/>
    </row>
    <row r="343">
      <c r="A343" s="144" t="s">
        <v>81</v>
      </c>
      <c r="B343" s="144" t="s">
        <v>84</v>
      </c>
      <c r="C343" s="144" t="s">
        <v>59</v>
      </c>
      <c r="D343" s="144" t="s">
        <v>61</v>
      </c>
      <c r="E343" s="144" t="s">
        <v>83</v>
      </c>
      <c r="F343" s="147">
        <f t="shared" si="2"/>
        <v>4203251</v>
      </c>
      <c r="G343" s="147">
        <f t="shared" si="3"/>
        <v>4885711</v>
      </c>
      <c r="H343" s="147">
        <f t="shared" si="4"/>
        <v>5653693</v>
      </c>
      <c r="I343" s="147">
        <f t="shared" si="5"/>
        <v>6463991</v>
      </c>
      <c r="J343" s="147"/>
      <c r="K343" s="146"/>
      <c r="L343" s="148"/>
      <c r="M343" s="147">
        <v>1320303.0</v>
      </c>
      <c r="N343" s="147">
        <v>1403040.0</v>
      </c>
      <c r="O343" s="147">
        <v>1479908.0</v>
      </c>
      <c r="P343" s="147">
        <v>1551903.0</v>
      </c>
      <c r="Q343" s="147">
        <v>1627237.0</v>
      </c>
      <c r="R343" s="147">
        <v>1706571.0</v>
      </c>
      <c r="S343" s="147">
        <v>1794257.0</v>
      </c>
      <c r="T343" s="147">
        <v>1885925.0</v>
      </c>
      <c r="U343" s="147">
        <v>1973511.0</v>
      </c>
      <c r="V343" s="147">
        <v>2065060.0</v>
      </c>
      <c r="W343" s="147">
        <v>2155865.0</v>
      </c>
      <c r="X343" s="147">
        <v>2243066.0</v>
      </c>
      <c r="Y343" s="147">
        <v>2.1206647E7</v>
      </c>
      <c r="Z343" s="144"/>
    </row>
    <row r="344">
      <c r="A344" s="143" t="s">
        <v>81</v>
      </c>
      <c r="B344" s="143" t="s">
        <v>85</v>
      </c>
      <c r="C344" s="143" t="s">
        <v>59</v>
      </c>
      <c r="D344" s="144"/>
      <c r="E344" s="143" t="s">
        <v>60</v>
      </c>
      <c r="F344" s="145">
        <f t="shared" si="2"/>
        <v>2653239</v>
      </c>
      <c r="G344" s="145">
        <f t="shared" si="3"/>
        <v>2561343</v>
      </c>
      <c r="H344" s="145">
        <f t="shared" si="4"/>
        <v>2863467</v>
      </c>
      <c r="I344" s="145">
        <f t="shared" si="5"/>
        <v>2830124</v>
      </c>
      <c r="J344" s="145"/>
      <c r="K344" s="146"/>
      <c r="L344" s="148"/>
      <c r="M344" s="145">
        <f t="shared" ref="M344:Y344" si="52">SUM(M345:M352)</f>
        <v>925890</v>
      </c>
      <c r="N344" s="145">
        <f t="shared" si="52"/>
        <v>910437</v>
      </c>
      <c r="O344" s="145">
        <f t="shared" si="52"/>
        <v>816912</v>
      </c>
      <c r="P344" s="145">
        <f t="shared" si="52"/>
        <v>817728</v>
      </c>
      <c r="Q344" s="145">
        <f t="shared" si="52"/>
        <v>866522</v>
      </c>
      <c r="R344" s="145">
        <f t="shared" si="52"/>
        <v>877093</v>
      </c>
      <c r="S344" s="145">
        <f t="shared" si="52"/>
        <v>1001929</v>
      </c>
      <c r="T344" s="145">
        <f t="shared" si="52"/>
        <v>936869</v>
      </c>
      <c r="U344" s="145">
        <f t="shared" si="52"/>
        <v>924669</v>
      </c>
      <c r="V344" s="145">
        <f t="shared" si="52"/>
        <v>999082</v>
      </c>
      <c r="W344" s="145">
        <f t="shared" si="52"/>
        <v>902304</v>
      </c>
      <c r="X344" s="145">
        <f t="shared" si="52"/>
        <v>928738</v>
      </c>
      <c r="Y344" s="145">
        <f t="shared" si="52"/>
        <v>10908172</v>
      </c>
      <c r="Z344" s="144"/>
    </row>
    <row r="345">
      <c r="A345" s="144" t="s">
        <v>81</v>
      </c>
      <c r="B345" s="144" t="s">
        <v>85</v>
      </c>
      <c r="C345" s="144" t="s">
        <v>59</v>
      </c>
      <c r="D345" s="144" t="s">
        <v>61</v>
      </c>
      <c r="E345" s="144" t="s">
        <v>62</v>
      </c>
      <c r="F345" s="147">
        <f t="shared" si="2"/>
        <v>562135</v>
      </c>
      <c r="G345" s="147">
        <f t="shared" si="3"/>
        <v>542666</v>
      </c>
      <c r="H345" s="147">
        <f t="shared" si="4"/>
        <v>606675</v>
      </c>
      <c r="I345" s="147">
        <f t="shared" si="5"/>
        <v>599611</v>
      </c>
      <c r="J345" s="147"/>
      <c r="K345" s="146"/>
      <c r="L345" s="148"/>
      <c r="M345" s="147">
        <v>196166.0</v>
      </c>
      <c r="N345" s="147">
        <v>192892.0</v>
      </c>
      <c r="O345" s="147">
        <v>173077.0</v>
      </c>
      <c r="P345" s="147">
        <v>173250.0</v>
      </c>
      <c r="Q345" s="147">
        <v>183588.0</v>
      </c>
      <c r="R345" s="147">
        <v>185828.0</v>
      </c>
      <c r="S345" s="147">
        <v>212276.0</v>
      </c>
      <c r="T345" s="147">
        <v>198492.0</v>
      </c>
      <c r="U345" s="147">
        <v>195907.0</v>
      </c>
      <c r="V345" s="147">
        <v>211673.0</v>
      </c>
      <c r="W345" s="147">
        <v>191169.0</v>
      </c>
      <c r="X345" s="147">
        <v>196769.0</v>
      </c>
      <c r="Y345" s="147">
        <v>2311088.0</v>
      </c>
      <c r="Z345" s="144"/>
    </row>
    <row r="346">
      <c r="A346" s="144" t="s">
        <v>81</v>
      </c>
      <c r="B346" s="144" t="s">
        <v>85</v>
      </c>
      <c r="C346" s="144" t="s">
        <v>59</v>
      </c>
      <c r="D346" s="144" t="s">
        <v>61</v>
      </c>
      <c r="E346" s="144" t="s">
        <v>63</v>
      </c>
      <c r="F346" s="147">
        <f t="shared" si="2"/>
        <v>823651</v>
      </c>
      <c r="G346" s="147">
        <f t="shared" si="3"/>
        <v>795123</v>
      </c>
      <c r="H346" s="147">
        <f t="shared" si="4"/>
        <v>888912</v>
      </c>
      <c r="I346" s="147">
        <f t="shared" si="5"/>
        <v>878561</v>
      </c>
      <c r="J346" s="147"/>
      <c r="K346" s="146"/>
      <c r="L346" s="148"/>
      <c r="M346" s="147">
        <v>287426.0</v>
      </c>
      <c r="N346" s="147">
        <v>282629.0</v>
      </c>
      <c r="O346" s="147">
        <v>253596.0</v>
      </c>
      <c r="P346" s="147">
        <v>253849.0</v>
      </c>
      <c r="Q346" s="147">
        <v>268996.0</v>
      </c>
      <c r="R346" s="147">
        <v>272278.0</v>
      </c>
      <c r="S346" s="147">
        <v>311031.0</v>
      </c>
      <c r="T346" s="147">
        <v>290834.0</v>
      </c>
      <c r="U346" s="147">
        <v>287047.0</v>
      </c>
      <c r="V346" s="147">
        <v>310147.0</v>
      </c>
      <c r="W346" s="147">
        <v>280104.0</v>
      </c>
      <c r="X346" s="147">
        <v>288310.0</v>
      </c>
      <c r="Y346" s="147">
        <v>3386247.0</v>
      </c>
      <c r="Z346" s="144"/>
    </row>
    <row r="347">
      <c r="A347" s="144" t="s">
        <v>81</v>
      </c>
      <c r="B347" s="144" t="s">
        <v>85</v>
      </c>
      <c r="C347" s="144" t="s">
        <v>59</v>
      </c>
      <c r="D347" s="144" t="s">
        <v>61</v>
      </c>
      <c r="E347" s="144" t="s">
        <v>64</v>
      </c>
      <c r="F347" s="147">
        <f t="shared" si="2"/>
        <v>118100</v>
      </c>
      <c r="G347" s="147">
        <f t="shared" si="3"/>
        <v>114010</v>
      </c>
      <c r="H347" s="147">
        <f t="shared" si="4"/>
        <v>127459</v>
      </c>
      <c r="I347" s="147">
        <f t="shared" si="5"/>
        <v>125974</v>
      </c>
      <c r="J347" s="147"/>
      <c r="K347" s="146"/>
      <c r="L347" s="148"/>
      <c r="M347" s="147">
        <v>41213.0</v>
      </c>
      <c r="N347" s="147">
        <v>40525.0</v>
      </c>
      <c r="O347" s="147">
        <v>36362.0</v>
      </c>
      <c r="P347" s="147">
        <v>36399.0</v>
      </c>
      <c r="Q347" s="147">
        <v>38570.0</v>
      </c>
      <c r="R347" s="147">
        <v>39041.0</v>
      </c>
      <c r="S347" s="147">
        <v>44598.0</v>
      </c>
      <c r="T347" s="147">
        <v>41702.0</v>
      </c>
      <c r="U347" s="147">
        <v>41159.0</v>
      </c>
      <c r="V347" s="147">
        <v>44471.0</v>
      </c>
      <c r="W347" s="147">
        <v>40163.0</v>
      </c>
      <c r="X347" s="147">
        <v>41340.0</v>
      </c>
      <c r="Y347" s="147">
        <v>485542.0</v>
      </c>
      <c r="Z347" s="144"/>
    </row>
    <row r="348">
      <c r="A348" s="144" t="s">
        <v>81</v>
      </c>
      <c r="B348" s="144" t="s">
        <v>85</v>
      </c>
      <c r="C348" s="144" t="s">
        <v>59</v>
      </c>
      <c r="D348" s="144" t="s">
        <v>61</v>
      </c>
      <c r="E348" s="144" t="s">
        <v>65</v>
      </c>
      <c r="F348" s="147">
        <f t="shared" si="2"/>
        <v>225111</v>
      </c>
      <c r="G348" s="147">
        <f t="shared" si="3"/>
        <v>217314</v>
      </c>
      <c r="H348" s="147">
        <f t="shared" si="4"/>
        <v>242949</v>
      </c>
      <c r="I348" s="147">
        <f t="shared" si="5"/>
        <v>240119</v>
      </c>
      <c r="J348" s="147"/>
      <c r="K348" s="146"/>
      <c r="L348" s="148"/>
      <c r="M348" s="147">
        <v>78556.0</v>
      </c>
      <c r="N348" s="147">
        <v>77245.0</v>
      </c>
      <c r="O348" s="147">
        <v>69310.0</v>
      </c>
      <c r="P348" s="147">
        <v>69379.0</v>
      </c>
      <c r="Q348" s="147">
        <v>73519.0</v>
      </c>
      <c r="R348" s="147">
        <v>74416.0</v>
      </c>
      <c r="S348" s="147">
        <v>85008.0</v>
      </c>
      <c r="T348" s="147">
        <v>79488.0</v>
      </c>
      <c r="U348" s="147">
        <v>78453.0</v>
      </c>
      <c r="V348" s="147">
        <v>84766.0</v>
      </c>
      <c r="W348" s="147">
        <v>76555.0</v>
      </c>
      <c r="X348" s="147">
        <v>78798.0</v>
      </c>
      <c r="Y348" s="147">
        <v>925493.0</v>
      </c>
      <c r="Z348" s="144"/>
    </row>
    <row r="349">
      <c r="A349" s="144" t="s">
        <v>81</v>
      </c>
      <c r="B349" s="144" t="s">
        <v>85</v>
      </c>
      <c r="C349" s="144" t="s">
        <v>59</v>
      </c>
      <c r="D349" s="144" t="s">
        <v>61</v>
      </c>
      <c r="E349" s="144" t="s">
        <v>66</v>
      </c>
      <c r="F349" s="147">
        <f t="shared" si="2"/>
        <v>212987</v>
      </c>
      <c r="G349" s="147">
        <f t="shared" si="3"/>
        <v>205611</v>
      </c>
      <c r="H349" s="147">
        <f t="shared" si="4"/>
        <v>229863</v>
      </c>
      <c r="I349" s="147">
        <f t="shared" si="5"/>
        <v>227187</v>
      </c>
      <c r="J349" s="147"/>
      <c r="K349" s="146"/>
      <c r="L349" s="148"/>
      <c r="M349" s="147">
        <v>74325.0</v>
      </c>
      <c r="N349" s="147">
        <v>73085.0</v>
      </c>
      <c r="O349" s="147">
        <v>65577.0</v>
      </c>
      <c r="P349" s="147">
        <v>65643.0</v>
      </c>
      <c r="Q349" s="147">
        <v>69560.0</v>
      </c>
      <c r="R349" s="147">
        <v>70408.0</v>
      </c>
      <c r="S349" s="147">
        <v>80429.0</v>
      </c>
      <c r="T349" s="147">
        <v>75207.0</v>
      </c>
      <c r="U349" s="147">
        <v>74227.0</v>
      </c>
      <c r="V349" s="147">
        <v>80201.0</v>
      </c>
      <c r="W349" s="147">
        <v>72432.0</v>
      </c>
      <c r="X349" s="147">
        <v>74554.0</v>
      </c>
      <c r="Y349" s="147">
        <v>875648.0</v>
      </c>
      <c r="Z349" s="144"/>
    </row>
    <row r="350">
      <c r="A350" s="144" t="s">
        <v>81</v>
      </c>
      <c r="B350" s="144" t="s">
        <v>85</v>
      </c>
      <c r="C350" s="144" t="s">
        <v>59</v>
      </c>
      <c r="D350" s="144" t="s">
        <v>61</v>
      </c>
      <c r="E350" s="144" t="s">
        <v>67</v>
      </c>
      <c r="F350" s="147">
        <f t="shared" si="2"/>
        <v>429546</v>
      </c>
      <c r="G350" s="147">
        <f t="shared" si="3"/>
        <v>414669</v>
      </c>
      <c r="H350" s="147">
        <f t="shared" si="4"/>
        <v>463580</v>
      </c>
      <c r="I350" s="147">
        <f t="shared" si="5"/>
        <v>458183</v>
      </c>
      <c r="J350" s="147"/>
      <c r="K350" s="146"/>
      <c r="L350" s="148"/>
      <c r="M350" s="147">
        <v>149897.0</v>
      </c>
      <c r="N350" s="147">
        <v>147395.0</v>
      </c>
      <c r="O350" s="147">
        <v>132254.0</v>
      </c>
      <c r="P350" s="147">
        <v>132386.0</v>
      </c>
      <c r="Q350" s="147">
        <v>140286.0</v>
      </c>
      <c r="R350" s="147">
        <v>141997.0</v>
      </c>
      <c r="S350" s="147">
        <v>162207.0</v>
      </c>
      <c r="T350" s="147">
        <v>151674.0</v>
      </c>
      <c r="U350" s="147">
        <v>149699.0</v>
      </c>
      <c r="V350" s="147">
        <v>161746.0</v>
      </c>
      <c r="W350" s="147">
        <v>146079.0</v>
      </c>
      <c r="X350" s="147">
        <v>150358.0</v>
      </c>
      <c r="Y350" s="147">
        <v>1765978.0</v>
      </c>
      <c r="Z350" s="144"/>
    </row>
    <row r="351">
      <c r="A351" s="144" t="s">
        <v>81</v>
      </c>
      <c r="B351" s="144" t="s">
        <v>85</v>
      </c>
      <c r="C351" s="144" t="s">
        <v>59</v>
      </c>
      <c r="D351" s="144" t="s">
        <v>61</v>
      </c>
      <c r="E351" s="144" t="s">
        <v>68</v>
      </c>
      <c r="F351" s="147">
        <f t="shared" si="2"/>
        <v>104580</v>
      </c>
      <c r="G351" s="147">
        <f t="shared" si="3"/>
        <v>100957</v>
      </c>
      <c r="H351" s="147">
        <f t="shared" si="4"/>
        <v>112866</v>
      </c>
      <c r="I351" s="147">
        <f t="shared" si="5"/>
        <v>111552</v>
      </c>
      <c r="J351" s="147"/>
      <c r="K351" s="146"/>
      <c r="L351" s="148"/>
      <c r="M351" s="147">
        <v>36495.0</v>
      </c>
      <c r="N351" s="147">
        <v>35886.0</v>
      </c>
      <c r="O351" s="147">
        <v>32199.0</v>
      </c>
      <c r="P351" s="147">
        <v>32231.0</v>
      </c>
      <c r="Q351" s="147">
        <v>34155.0</v>
      </c>
      <c r="R351" s="147">
        <v>34571.0</v>
      </c>
      <c r="S351" s="147">
        <v>39492.0</v>
      </c>
      <c r="T351" s="147">
        <v>36927.0</v>
      </c>
      <c r="U351" s="147">
        <v>36447.0</v>
      </c>
      <c r="V351" s="147">
        <v>39380.0</v>
      </c>
      <c r="W351" s="147">
        <v>35565.0</v>
      </c>
      <c r="X351" s="147">
        <v>36607.0</v>
      </c>
      <c r="Y351" s="147">
        <v>429955.0</v>
      </c>
      <c r="Z351" s="144"/>
    </row>
    <row r="352">
      <c r="A352" s="144" t="s">
        <v>81</v>
      </c>
      <c r="B352" s="144" t="s">
        <v>85</v>
      </c>
      <c r="C352" s="144" t="s">
        <v>59</v>
      </c>
      <c r="D352" s="144" t="s">
        <v>61</v>
      </c>
      <c r="E352" s="144" t="s">
        <v>83</v>
      </c>
      <c r="F352" s="147">
        <f t="shared" si="2"/>
        <v>177129</v>
      </c>
      <c r="G352" s="147">
        <f t="shared" si="3"/>
        <v>170993</v>
      </c>
      <c r="H352" s="147">
        <f t="shared" si="4"/>
        <v>191163</v>
      </c>
      <c r="I352" s="147">
        <f t="shared" si="5"/>
        <v>188937</v>
      </c>
      <c r="J352" s="147"/>
      <c r="K352" s="146"/>
      <c r="L352" s="148"/>
      <c r="M352" s="147">
        <v>61812.0</v>
      </c>
      <c r="N352" s="147">
        <v>60780.0</v>
      </c>
      <c r="O352" s="147">
        <v>54537.0</v>
      </c>
      <c r="P352" s="147">
        <v>54591.0</v>
      </c>
      <c r="Q352" s="147">
        <v>57848.0</v>
      </c>
      <c r="R352" s="147">
        <v>58554.0</v>
      </c>
      <c r="S352" s="147">
        <v>66888.0</v>
      </c>
      <c r="T352" s="147">
        <v>62545.0</v>
      </c>
      <c r="U352" s="147">
        <v>61730.0</v>
      </c>
      <c r="V352" s="147">
        <v>66698.0</v>
      </c>
      <c r="W352" s="147">
        <v>60237.0</v>
      </c>
      <c r="X352" s="147">
        <v>62002.0</v>
      </c>
      <c r="Y352" s="147">
        <v>728221.0</v>
      </c>
      <c r="Z352" s="144"/>
    </row>
    <row r="353">
      <c r="A353" s="143" t="s">
        <v>81</v>
      </c>
      <c r="B353" s="143" t="s">
        <v>86</v>
      </c>
      <c r="C353" s="143" t="s">
        <v>59</v>
      </c>
      <c r="D353" s="144"/>
      <c r="E353" s="143" t="s">
        <v>60</v>
      </c>
      <c r="F353" s="145">
        <f t="shared" si="2"/>
        <v>50429429</v>
      </c>
      <c r="G353" s="145">
        <f t="shared" si="3"/>
        <v>55717339</v>
      </c>
      <c r="H353" s="145">
        <f t="shared" si="4"/>
        <v>62206068</v>
      </c>
      <c r="I353" s="145">
        <f t="shared" si="5"/>
        <v>69133764</v>
      </c>
      <c r="J353" s="145"/>
      <c r="K353" s="146"/>
      <c r="L353" s="148"/>
      <c r="M353" s="145">
        <f t="shared" ref="M353:Y353" si="53">SUM(M354:M361)</f>
        <v>16197629</v>
      </c>
      <c r="N353" s="145">
        <f t="shared" si="53"/>
        <v>16825434</v>
      </c>
      <c r="O353" s="145">
        <f t="shared" si="53"/>
        <v>17406366</v>
      </c>
      <c r="P353" s="145">
        <f t="shared" si="53"/>
        <v>17939999</v>
      </c>
      <c r="Q353" s="145">
        <f t="shared" si="53"/>
        <v>18547841</v>
      </c>
      <c r="R353" s="145">
        <f t="shared" si="53"/>
        <v>19229499</v>
      </c>
      <c r="S353" s="145">
        <f t="shared" si="53"/>
        <v>19984585</v>
      </c>
      <c r="T353" s="145">
        <f t="shared" si="53"/>
        <v>20751766</v>
      </c>
      <c r="U353" s="145">
        <f t="shared" si="53"/>
        <v>21469717</v>
      </c>
      <c r="V353" s="145">
        <f t="shared" si="53"/>
        <v>22260009</v>
      </c>
      <c r="W353" s="145">
        <f t="shared" si="53"/>
        <v>23061338</v>
      </c>
      <c r="X353" s="145">
        <f t="shared" si="53"/>
        <v>23812417</v>
      </c>
      <c r="Y353" s="145">
        <f t="shared" si="53"/>
        <v>237486595</v>
      </c>
      <c r="Z353" s="144"/>
    </row>
    <row r="354">
      <c r="A354" s="144" t="s">
        <v>81</v>
      </c>
      <c r="B354" s="144" t="s">
        <v>86</v>
      </c>
      <c r="C354" s="144" t="s">
        <v>59</v>
      </c>
      <c r="D354" s="144" t="s">
        <v>61</v>
      </c>
      <c r="E354" s="144" t="s">
        <v>62</v>
      </c>
      <c r="F354" s="147">
        <f t="shared" si="2"/>
        <v>10684359</v>
      </c>
      <c r="G354" s="147">
        <f t="shared" si="3"/>
        <v>11804694</v>
      </c>
      <c r="H354" s="147">
        <f t="shared" si="4"/>
        <v>13179446</v>
      </c>
      <c r="I354" s="147">
        <f t="shared" si="5"/>
        <v>14647200</v>
      </c>
      <c r="J354" s="147"/>
      <c r="K354" s="146"/>
      <c r="L354" s="148"/>
      <c r="M354" s="147">
        <v>3431752.0</v>
      </c>
      <c r="N354" s="147">
        <v>3564763.0</v>
      </c>
      <c r="O354" s="147">
        <v>3687844.0</v>
      </c>
      <c r="P354" s="147">
        <v>3800903.0</v>
      </c>
      <c r="Q354" s="147">
        <v>3929685.0</v>
      </c>
      <c r="R354" s="147">
        <v>4074106.0</v>
      </c>
      <c r="S354" s="147">
        <v>4234085.0</v>
      </c>
      <c r="T354" s="147">
        <v>4396625.0</v>
      </c>
      <c r="U354" s="147">
        <v>4548736.0</v>
      </c>
      <c r="V354" s="147">
        <v>4716173.0</v>
      </c>
      <c r="W354" s="147">
        <v>4885949.0</v>
      </c>
      <c r="X354" s="147">
        <v>5045078.0</v>
      </c>
      <c r="Y354" s="147">
        <v>5.03157E7</v>
      </c>
      <c r="Z354" s="144"/>
    </row>
    <row r="355">
      <c r="A355" s="144" t="s">
        <v>81</v>
      </c>
      <c r="B355" s="144" t="s">
        <v>86</v>
      </c>
      <c r="C355" s="144" t="s">
        <v>59</v>
      </c>
      <c r="D355" s="144" t="s">
        <v>61</v>
      </c>
      <c r="E355" s="144" t="s">
        <v>63</v>
      </c>
      <c r="F355" s="147">
        <f t="shared" si="2"/>
        <v>15654914</v>
      </c>
      <c r="G355" s="147">
        <f t="shared" si="3"/>
        <v>17296452</v>
      </c>
      <c r="H355" s="147">
        <f t="shared" si="4"/>
        <v>19310762</v>
      </c>
      <c r="I355" s="147">
        <f t="shared" si="5"/>
        <v>21461341</v>
      </c>
      <c r="J355" s="147"/>
      <c r="K355" s="146"/>
      <c r="L355" s="148"/>
      <c r="M355" s="147">
        <v>5028264.0</v>
      </c>
      <c r="N355" s="147">
        <v>5223155.0</v>
      </c>
      <c r="O355" s="147">
        <v>5403495.0</v>
      </c>
      <c r="P355" s="147">
        <v>5569152.0</v>
      </c>
      <c r="Q355" s="147">
        <v>5757846.0</v>
      </c>
      <c r="R355" s="147">
        <v>5969454.0</v>
      </c>
      <c r="S355" s="147">
        <v>6203857.0</v>
      </c>
      <c r="T355" s="147">
        <v>6442015.0</v>
      </c>
      <c r="U355" s="147">
        <v>6664890.0</v>
      </c>
      <c r="V355" s="147">
        <v>6910222.0</v>
      </c>
      <c r="W355" s="147">
        <v>7158980.0</v>
      </c>
      <c r="X355" s="147">
        <v>7392139.0</v>
      </c>
      <c r="Y355" s="147">
        <v>7.3723468E7</v>
      </c>
      <c r="Z355" s="144"/>
    </row>
    <row r="356">
      <c r="A356" s="144" t="s">
        <v>81</v>
      </c>
      <c r="B356" s="144" t="s">
        <v>86</v>
      </c>
      <c r="C356" s="144" t="s">
        <v>59</v>
      </c>
      <c r="D356" s="144" t="s">
        <v>61</v>
      </c>
      <c r="E356" s="144" t="s">
        <v>64</v>
      </c>
      <c r="F356" s="147">
        <f t="shared" si="2"/>
        <v>2244706</v>
      </c>
      <c r="G356" s="147">
        <f t="shared" si="3"/>
        <v>2480080</v>
      </c>
      <c r="H356" s="147">
        <f t="shared" si="4"/>
        <v>2768905</v>
      </c>
      <c r="I356" s="147">
        <f t="shared" si="5"/>
        <v>3077269</v>
      </c>
      <c r="J356" s="147"/>
      <c r="K356" s="146"/>
      <c r="L356" s="148"/>
      <c r="M356" s="147">
        <v>720986.0</v>
      </c>
      <c r="N356" s="147">
        <v>748931.0</v>
      </c>
      <c r="O356" s="147">
        <v>774789.0</v>
      </c>
      <c r="P356" s="147">
        <v>798542.0</v>
      </c>
      <c r="Q356" s="147">
        <v>825598.0</v>
      </c>
      <c r="R356" s="147">
        <v>855940.0</v>
      </c>
      <c r="S356" s="147">
        <v>889550.0</v>
      </c>
      <c r="T356" s="147">
        <v>923699.0</v>
      </c>
      <c r="U356" s="147">
        <v>955656.0</v>
      </c>
      <c r="V356" s="147">
        <v>990833.0</v>
      </c>
      <c r="W356" s="147">
        <v>1026502.0</v>
      </c>
      <c r="X356" s="147">
        <v>1059934.0</v>
      </c>
      <c r="Y356" s="147">
        <v>1.0570958E7</v>
      </c>
      <c r="Z356" s="144"/>
    </row>
    <row r="357">
      <c r="A357" s="144" t="s">
        <v>81</v>
      </c>
      <c r="B357" s="144" t="s">
        <v>86</v>
      </c>
      <c r="C357" s="144" t="s">
        <v>59</v>
      </c>
      <c r="D357" s="144" t="s">
        <v>61</v>
      </c>
      <c r="E357" s="144" t="s">
        <v>65</v>
      </c>
      <c r="F357" s="147">
        <f t="shared" si="2"/>
        <v>4278636</v>
      </c>
      <c r="G357" s="147">
        <f t="shared" si="3"/>
        <v>4727284</v>
      </c>
      <c r="H357" s="147">
        <f t="shared" si="4"/>
        <v>5277814</v>
      </c>
      <c r="I357" s="147">
        <f t="shared" si="5"/>
        <v>5865588</v>
      </c>
      <c r="J357" s="147"/>
      <c r="K357" s="146"/>
      <c r="L357" s="148"/>
      <c r="M357" s="147">
        <v>1374272.0</v>
      </c>
      <c r="N357" s="147">
        <v>1427538.0</v>
      </c>
      <c r="O357" s="147">
        <v>1476826.0</v>
      </c>
      <c r="P357" s="147">
        <v>1522102.0</v>
      </c>
      <c r="Q357" s="147">
        <v>1573674.0</v>
      </c>
      <c r="R357" s="147">
        <v>1631508.0</v>
      </c>
      <c r="S357" s="147">
        <v>1695573.0</v>
      </c>
      <c r="T357" s="147">
        <v>1760664.0</v>
      </c>
      <c r="U357" s="147">
        <v>1821577.0</v>
      </c>
      <c r="V357" s="147">
        <v>1888629.0</v>
      </c>
      <c r="W357" s="147">
        <v>1956617.0</v>
      </c>
      <c r="X357" s="147">
        <v>2020342.0</v>
      </c>
      <c r="Y357" s="147">
        <v>2.0149322E7</v>
      </c>
      <c r="Z357" s="144"/>
    </row>
    <row r="358">
      <c r="A358" s="144" t="s">
        <v>81</v>
      </c>
      <c r="B358" s="144" t="s">
        <v>86</v>
      </c>
      <c r="C358" s="144" t="s">
        <v>59</v>
      </c>
      <c r="D358" s="144" t="s">
        <v>61</v>
      </c>
      <c r="E358" s="144" t="s">
        <v>66</v>
      </c>
      <c r="F358" s="147">
        <f t="shared" si="2"/>
        <v>4048196</v>
      </c>
      <c r="G358" s="147">
        <f t="shared" si="3"/>
        <v>4472680</v>
      </c>
      <c r="H358" s="147">
        <f t="shared" si="4"/>
        <v>4993559</v>
      </c>
      <c r="I358" s="147">
        <f t="shared" si="5"/>
        <v>5549677</v>
      </c>
      <c r="J358" s="147"/>
      <c r="K358" s="146"/>
      <c r="L358" s="148"/>
      <c r="M358" s="147">
        <v>1300256.0</v>
      </c>
      <c r="N358" s="147">
        <v>1350653.0</v>
      </c>
      <c r="O358" s="147">
        <v>1397287.0</v>
      </c>
      <c r="P358" s="147">
        <v>1440124.0</v>
      </c>
      <c r="Q358" s="147">
        <v>1488918.0</v>
      </c>
      <c r="R358" s="147">
        <v>1543638.0</v>
      </c>
      <c r="S358" s="147">
        <v>1604252.0</v>
      </c>
      <c r="T358" s="147">
        <v>1665837.0</v>
      </c>
      <c r="U358" s="147">
        <v>1723470.0</v>
      </c>
      <c r="V358" s="147">
        <v>1786911.0</v>
      </c>
      <c r="W358" s="147">
        <v>1851237.0</v>
      </c>
      <c r="X358" s="147">
        <v>1911529.0</v>
      </c>
      <c r="Y358" s="147">
        <v>1.9064113E7</v>
      </c>
      <c r="Z358" s="144"/>
    </row>
    <row r="359">
      <c r="A359" s="144" t="s">
        <v>81</v>
      </c>
      <c r="B359" s="144" t="s">
        <v>86</v>
      </c>
      <c r="C359" s="144" t="s">
        <v>59</v>
      </c>
      <c r="D359" s="144" t="s">
        <v>61</v>
      </c>
      <c r="E359" s="144" t="s">
        <v>67</v>
      </c>
      <c r="F359" s="147">
        <f t="shared" si="2"/>
        <v>8164268</v>
      </c>
      <c r="G359" s="147">
        <f t="shared" si="3"/>
        <v>9020353</v>
      </c>
      <c r="H359" s="147">
        <f t="shared" si="4"/>
        <v>10070845</v>
      </c>
      <c r="I359" s="147">
        <f t="shared" si="5"/>
        <v>11192404</v>
      </c>
      <c r="J359" s="147"/>
      <c r="K359" s="146"/>
      <c r="L359" s="148"/>
      <c r="M359" s="147">
        <v>2622314.0</v>
      </c>
      <c r="N359" s="147">
        <v>2723952.0</v>
      </c>
      <c r="O359" s="147">
        <v>2818002.0</v>
      </c>
      <c r="P359" s="147">
        <v>2904394.0</v>
      </c>
      <c r="Q359" s="147">
        <v>3002801.0</v>
      </c>
      <c r="R359" s="147">
        <v>3113158.0</v>
      </c>
      <c r="S359" s="147">
        <v>3235402.0</v>
      </c>
      <c r="T359" s="147">
        <v>3359605.0</v>
      </c>
      <c r="U359" s="147">
        <v>3475838.0</v>
      </c>
      <c r="V359" s="147">
        <v>3603782.0</v>
      </c>
      <c r="W359" s="147">
        <v>3733513.0</v>
      </c>
      <c r="X359" s="147">
        <v>3855109.0</v>
      </c>
      <c r="Y359" s="147">
        <v>3.8447868E7</v>
      </c>
      <c r="Z359" s="144"/>
    </row>
    <row r="360">
      <c r="A360" s="144" t="s">
        <v>81</v>
      </c>
      <c r="B360" s="144" t="s">
        <v>86</v>
      </c>
      <c r="C360" s="144" t="s">
        <v>59</v>
      </c>
      <c r="D360" s="144" t="s">
        <v>61</v>
      </c>
      <c r="E360" s="144" t="s">
        <v>68</v>
      </c>
      <c r="F360" s="147">
        <f t="shared" si="2"/>
        <v>1987720</v>
      </c>
      <c r="G360" s="147">
        <f t="shared" si="3"/>
        <v>2196148</v>
      </c>
      <c r="H360" s="147">
        <f t="shared" si="4"/>
        <v>2451907</v>
      </c>
      <c r="I360" s="147">
        <f t="shared" si="5"/>
        <v>2724968</v>
      </c>
      <c r="J360" s="147"/>
      <c r="K360" s="146"/>
      <c r="L360" s="148"/>
      <c r="M360" s="147">
        <v>638444.0</v>
      </c>
      <c r="N360" s="147">
        <v>663189.0</v>
      </c>
      <c r="O360" s="147">
        <v>686087.0</v>
      </c>
      <c r="P360" s="147">
        <v>707121.0</v>
      </c>
      <c r="Q360" s="147">
        <v>731079.0</v>
      </c>
      <c r="R360" s="147">
        <v>757948.0</v>
      </c>
      <c r="S360" s="147">
        <v>787710.0</v>
      </c>
      <c r="T360" s="147">
        <v>817949.0</v>
      </c>
      <c r="U360" s="147">
        <v>846248.0</v>
      </c>
      <c r="V360" s="147">
        <v>877398.0</v>
      </c>
      <c r="W360" s="147">
        <v>908983.0</v>
      </c>
      <c r="X360" s="147">
        <v>938587.0</v>
      </c>
      <c r="Y360" s="147">
        <v>9360743.0</v>
      </c>
      <c r="Z360" s="144"/>
    </row>
    <row r="361">
      <c r="A361" s="144" t="s">
        <v>81</v>
      </c>
      <c r="B361" s="144" t="s">
        <v>86</v>
      </c>
      <c r="C361" s="144" t="s">
        <v>59</v>
      </c>
      <c r="D361" s="144" t="s">
        <v>61</v>
      </c>
      <c r="E361" s="144" t="s">
        <v>83</v>
      </c>
      <c r="F361" s="147">
        <f t="shared" si="2"/>
        <v>3366630</v>
      </c>
      <c r="G361" s="147">
        <f t="shared" si="3"/>
        <v>3719648</v>
      </c>
      <c r="H361" s="147">
        <f t="shared" si="4"/>
        <v>4152830</v>
      </c>
      <c r="I361" s="147">
        <f t="shared" si="5"/>
        <v>4615317</v>
      </c>
      <c r="J361" s="147"/>
      <c r="K361" s="146"/>
      <c r="L361" s="148"/>
      <c r="M361" s="147">
        <v>1081341.0</v>
      </c>
      <c r="N361" s="147">
        <v>1123253.0</v>
      </c>
      <c r="O361" s="147">
        <v>1162036.0</v>
      </c>
      <c r="P361" s="147">
        <v>1197661.0</v>
      </c>
      <c r="Q361" s="147">
        <v>1238240.0</v>
      </c>
      <c r="R361" s="147">
        <v>1283747.0</v>
      </c>
      <c r="S361" s="147">
        <v>1334156.0</v>
      </c>
      <c r="T361" s="147">
        <v>1385372.0</v>
      </c>
      <c r="U361" s="147">
        <v>1433302.0</v>
      </c>
      <c r="V361" s="147">
        <v>1486061.0</v>
      </c>
      <c r="W361" s="147">
        <v>1539557.0</v>
      </c>
      <c r="X361" s="147">
        <v>1589699.0</v>
      </c>
      <c r="Y361" s="147">
        <v>1.5854423E7</v>
      </c>
      <c r="Z361" s="144"/>
    </row>
    <row r="362" hidden="1">
      <c r="A362" s="143" t="s">
        <v>81</v>
      </c>
      <c r="B362" s="143" t="s">
        <v>87</v>
      </c>
      <c r="C362" s="143" t="s">
        <v>70</v>
      </c>
      <c r="D362" s="144"/>
      <c r="E362" s="143" t="s">
        <v>60</v>
      </c>
      <c r="F362" s="145">
        <f t="shared" si="2"/>
        <v>4323150</v>
      </c>
      <c r="G362" s="145">
        <f t="shared" si="3"/>
        <v>18900841</v>
      </c>
      <c r="H362" s="145">
        <f t="shared" si="4"/>
        <v>130490183</v>
      </c>
      <c r="I362" s="145">
        <f t="shared" si="5"/>
        <v>103692997</v>
      </c>
      <c r="J362" s="145"/>
      <c r="K362" s="149" t="str">
        <f t="shared" ref="K362:K413" si="55">(#REF!-L362)/L362</f>
        <v>#REF!</v>
      </c>
      <c r="L362" s="148"/>
      <c r="M362" s="145">
        <f t="shared" ref="M362:Y362" si="54">SUM(M363:M370)</f>
        <v>1441050</v>
      </c>
      <c r="N362" s="145">
        <f t="shared" si="54"/>
        <v>1441050</v>
      </c>
      <c r="O362" s="145">
        <f t="shared" si="54"/>
        <v>1441050</v>
      </c>
      <c r="P362" s="145">
        <f t="shared" si="54"/>
        <v>2709176</v>
      </c>
      <c r="Q362" s="145">
        <f t="shared" si="54"/>
        <v>1729262</v>
      </c>
      <c r="R362" s="145">
        <f t="shared" si="54"/>
        <v>14462403</v>
      </c>
      <c r="S362" s="145">
        <f t="shared" si="54"/>
        <v>6227220</v>
      </c>
      <c r="T362" s="145">
        <f t="shared" si="54"/>
        <v>69390661</v>
      </c>
      <c r="U362" s="145">
        <f t="shared" si="54"/>
        <v>54872302</v>
      </c>
      <c r="V362" s="145">
        <f t="shared" si="54"/>
        <v>60893792</v>
      </c>
      <c r="W362" s="145">
        <f t="shared" si="54"/>
        <v>23345021</v>
      </c>
      <c r="X362" s="145">
        <f t="shared" si="54"/>
        <v>19454184</v>
      </c>
      <c r="Y362" s="145">
        <f t="shared" si="54"/>
        <v>257407172</v>
      </c>
      <c r="Z362" s="144"/>
    </row>
    <row r="363" hidden="1">
      <c r="A363" s="144" t="s">
        <v>81</v>
      </c>
      <c r="B363" s="144" t="s">
        <v>87</v>
      </c>
      <c r="C363" s="144" t="s">
        <v>70</v>
      </c>
      <c r="D363" s="144" t="s">
        <v>61</v>
      </c>
      <c r="E363" s="144" t="s">
        <v>62</v>
      </c>
      <c r="F363" s="147">
        <f t="shared" si="2"/>
        <v>722352</v>
      </c>
      <c r="G363" s="147">
        <f t="shared" si="3"/>
        <v>3158126</v>
      </c>
      <c r="H363" s="147">
        <f t="shared" si="4"/>
        <v>21803500</v>
      </c>
      <c r="I363" s="147">
        <f t="shared" si="5"/>
        <v>17325980</v>
      </c>
      <c r="J363" s="147"/>
      <c r="K363" s="149" t="str">
        <f t="shared" si="55"/>
        <v>#REF!</v>
      </c>
      <c r="L363" s="148"/>
      <c r="M363" s="147">
        <v>240784.0</v>
      </c>
      <c r="N363" s="147">
        <v>240784.0</v>
      </c>
      <c r="O363" s="147">
        <v>240784.0</v>
      </c>
      <c r="P363" s="147">
        <v>452674.0</v>
      </c>
      <c r="Q363" s="147">
        <v>288941.0</v>
      </c>
      <c r="R363" s="147">
        <v>2416511.0</v>
      </c>
      <c r="S363" s="147">
        <v>1040501.0</v>
      </c>
      <c r="T363" s="147">
        <v>1.159443E7</v>
      </c>
      <c r="U363" s="147">
        <v>9168569.0</v>
      </c>
      <c r="V363" s="147">
        <v>1.0174695E7</v>
      </c>
      <c r="W363" s="147">
        <v>3900701.0</v>
      </c>
      <c r="X363" s="147">
        <v>3250584.0</v>
      </c>
      <c r="Y363" s="147">
        <v>4.3009957E7</v>
      </c>
      <c r="Z363" s="144"/>
    </row>
    <row r="364" hidden="1">
      <c r="A364" s="144" t="s">
        <v>81</v>
      </c>
      <c r="B364" s="144" t="s">
        <v>87</v>
      </c>
      <c r="C364" s="144" t="s">
        <v>70</v>
      </c>
      <c r="D364" s="144" t="s">
        <v>61</v>
      </c>
      <c r="E364" s="144" t="s">
        <v>63</v>
      </c>
      <c r="F364" s="147">
        <f t="shared" si="2"/>
        <v>1418433</v>
      </c>
      <c r="G364" s="147">
        <f t="shared" si="3"/>
        <v>6201395</v>
      </c>
      <c r="H364" s="147">
        <f t="shared" si="4"/>
        <v>42814033</v>
      </c>
      <c r="I364" s="147">
        <f t="shared" si="5"/>
        <v>34021834</v>
      </c>
      <c r="J364" s="147"/>
      <c r="K364" s="149" t="str">
        <f t="shared" si="55"/>
        <v>#REF!</v>
      </c>
      <c r="L364" s="148"/>
      <c r="M364" s="147">
        <v>472811.0</v>
      </c>
      <c r="N364" s="147">
        <v>472811.0</v>
      </c>
      <c r="O364" s="147">
        <v>472811.0</v>
      </c>
      <c r="P364" s="147">
        <v>888885.0</v>
      </c>
      <c r="Q364" s="147">
        <v>567373.0</v>
      </c>
      <c r="R364" s="147">
        <v>4745137.0</v>
      </c>
      <c r="S364" s="147">
        <v>2043161.0</v>
      </c>
      <c r="T364" s="147">
        <v>2.2767184E7</v>
      </c>
      <c r="U364" s="147">
        <v>1.8003688E7</v>
      </c>
      <c r="V364" s="147">
        <v>1.9979348E7</v>
      </c>
      <c r="W364" s="147">
        <v>7659538.0</v>
      </c>
      <c r="X364" s="147">
        <v>6382948.0</v>
      </c>
      <c r="Y364" s="147">
        <v>8.4455695E7</v>
      </c>
      <c r="Z364" s="144"/>
    </row>
    <row r="365" hidden="1">
      <c r="A365" s="144" t="s">
        <v>81</v>
      </c>
      <c r="B365" s="144" t="s">
        <v>87</v>
      </c>
      <c r="C365" s="144" t="s">
        <v>70</v>
      </c>
      <c r="D365" s="144" t="s">
        <v>61</v>
      </c>
      <c r="E365" s="144" t="s">
        <v>64</v>
      </c>
      <c r="F365" s="147">
        <f t="shared" si="2"/>
        <v>198129</v>
      </c>
      <c r="G365" s="147">
        <f t="shared" si="3"/>
        <v>866222</v>
      </c>
      <c r="H365" s="147">
        <f t="shared" si="4"/>
        <v>5980337</v>
      </c>
      <c r="I365" s="147">
        <f t="shared" si="5"/>
        <v>4752228</v>
      </c>
      <c r="J365" s="147"/>
      <c r="K365" s="149" t="str">
        <f t="shared" si="55"/>
        <v>#REF!</v>
      </c>
      <c r="L365" s="148"/>
      <c r="M365" s="147">
        <v>66043.0</v>
      </c>
      <c r="N365" s="147">
        <v>66043.0</v>
      </c>
      <c r="O365" s="147">
        <v>66043.0</v>
      </c>
      <c r="P365" s="147">
        <v>124161.0</v>
      </c>
      <c r="Q365" s="147">
        <v>79252.0</v>
      </c>
      <c r="R365" s="147">
        <v>662809.0</v>
      </c>
      <c r="S365" s="147">
        <v>285392.0</v>
      </c>
      <c r="T365" s="147">
        <v>3180159.0</v>
      </c>
      <c r="U365" s="147">
        <v>2514786.0</v>
      </c>
      <c r="V365" s="147">
        <v>2790750.0</v>
      </c>
      <c r="W365" s="147">
        <v>1069897.0</v>
      </c>
      <c r="X365" s="147">
        <v>891581.0</v>
      </c>
      <c r="Y365" s="147">
        <v>1.1796916E7</v>
      </c>
      <c r="Z365" s="144"/>
    </row>
    <row r="366" hidden="1">
      <c r="A366" s="144" t="s">
        <v>81</v>
      </c>
      <c r="B366" s="144" t="s">
        <v>87</v>
      </c>
      <c r="C366" s="144" t="s">
        <v>70</v>
      </c>
      <c r="D366" s="144" t="s">
        <v>61</v>
      </c>
      <c r="E366" s="144" t="s">
        <v>65</v>
      </c>
      <c r="F366" s="147">
        <f t="shared" si="2"/>
        <v>330321</v>
      </c>
      <c r="G366" s="147">
        <f t="shared" si="3"/>
        <v>1444164</v>
      </c>
      <c r="H366" s="147">
        <f t="shared" si="4"/>
        <v>9970419</v>
      </c>
      <c r="I366" s="147">
        <f t="shared" si="5"/>
        <v>7922915</v>
      </c>
      <c r="J366" s="147"/>
      <c r="K366" s="149" t="str">
        <f t="shared" si="55"/>
        <v>#REF!</v>
      </c>
      <c r="L366" s="148"/>
      <c r="M366" s="147">
        <v>110107.0</v>
      </c>
      <c r="N366" s="147">
        <v>110107.0</v>
      </c>
      <c r="O366" s="147">
        <v>110107.0</v>
      </c>
      <c r="P366" s="147">
        <v>207001.0</v>
      </c>
      <c r="Q366" s="147">
        <v>132128.0</v>
      </c>
      <c r="R366" s="147">
        <v>1105035.0</v>
      </c>
      <c r="S366" s="147">
        <v>475806.0</v>
      </c>
      <c r="T366" s="147">
        <v>5301962.0</v>
      </c>
      <c r="U366" s="147">
        <v>4192651.0</v>
      </c>
      <c r="V366" s="147">
        <v>4652738.0</v>
      </c>
      <c r="W366" s="147">
        <v>1783733.0</v>
      </c>
      <c r="X366" s="147">
        <v>1486444.0</v>
      </c>
      <c r="Y366" s="147">
        <v>1.9667819E7</v>
      </c>
      <c r="Z366" s="144"/>
    </row>
    <row r="367" hidden="1">
      <c r="A367" s="144" t="s">
        <v>81</v>
      </c>
      <c r="B367" s="144" t="s">
        <v>87</v>
      </c>
      <c r="C367" s="144" t="s">
        <v>70</v>
      </c>
      <c r="D367" s="144" t="s">
        <v>61</v>
      </c>
      <c r="E367" s="144" t="s">
        <v>66</v>
      </c>
      <c r="F367" s="147">
        <f t="shared" si="2"/>
        <v>291126</v>
      </c>
      <c r="G367" s="147">
        <f t="shared" si="3"/>
        <v>1272810</v>
      </c>
      <c r="H367" s="147">
        <f t="shared" si="4"/>
        <v>8787399</v>
      </c>
      <c r="I367" s="147">
        <f t="shared" si="5"/>
        <v>6982837</v>
      </c>
      <c r="J367" s="147"/>
      <c r="K367" s="149" t="str">
        <f t="shared" si="55"/>
        <v>#REF!</v>
      </c>
      <c r="L367" s="148"/>
      <c r="M367" s="147">
        <v>97042.0</v>
      </c>
      <c r="N367" s="147">
        <v>97042.0</v>
      </c>
      <c r="O367" s="147">
        <v>97042.0</v>
      </c>
      <c r="P367" s="147">
        <v>182440.0</v>
      </c>
      <c r="Q367" s="147">
        <v>116451.0</v>
      </c>
      <c r="R367" s="147">
        <v>973919.0</v>
      </c>
      <c r="S367" s="147">
        <v>419350.0</v>
      </c>
      <c r="T367" s="147">
        <v>4672868.0</v>
      </c>
      <c r="U367" s="147">
        <v>3695181.0</v>
      </c>
      <c r="V367" s="147">
        <v>4100676.0</v>
      </c>
      <c r="W367" s="147">
        <v>1572088.0</v>
      </c>
      <c r="X367" s="147">
        <v>1310073.0</v>
      </c>
      <c r="Y367" s="147">
        <v>1.7334173E7</v>
      </c>
      <c r="Z367" s="144"/>
    </row>
    <row r="368" hidden="1">
      <c r="A368" s="144" t="s">
        <v>81</v>
      </c>
      <c r="B368" s="144" t="s">
        <v>87</v>
      </c>
      <c r="C368" s="144" t="s">
        <v>70</v>
      </c>
      <c r="D368" s="144" t="s">
        <v>61</v>
      </c>
      <c r="E368" s="144" t="s">
        <v>67</v>
      </c>
      <c r="F368" s="147">
        <f t="shared" si="2"/>
        <v>424461</v>
      </c>
      <c r="G368" s="147">
        <f t="shared" si="3"/>
        <v>1855748</v>
      </c>
      <c r="H368" s="147">
        <f t="shared" si="4"/>
        <v>12811962</v>
      </c>
      <c r="I368" s="147">
        <f t="shared" si="5"/>
        <v>10180925</v>
      </c>
      <c r="J368" s="147"/>
      <c r="K368" s="149" t="str">
        <f t="shared" si="55"/>
        <v>#REF!</v>
      </c>
      <c r="L368" s="148"/>
      <c r="M368" s="147">
        <v>141487.0</v>
      </c>
      <c r="N368" s="147">
        <v>141487.0</v>
      </c>
      <c r="O368" s="147">
        <v>141487.0</v>
      </c>
      <c r="P368" s="147">
        <v>265996.0</v>
      </c>
      <c r="Q368" s="147">
        <v>169785.0</v>
      </c>
      <c r="R368" s="147">
        <v>1419967.0</v>
      </c>
      <c r="S368" s="147">
        <v>611409.0</v>
      </c>
      <c r="T368" s="147">
        <v>6813007.0</v>
      </c>
      <c r="U368" s="147">
        <v>5387546.0</v>
      </c>
      <c r="V368" s="147">
        <v>5978756.0</v>
      </c>
      <c r="W368" s="147">
        <v>2292092.0</v>
      </c>
      <c r="X368" s="147">
        <v>1910077.0</v>
      </c>
      <c r="Y368" s="147">
        <v>2.5273097E7</v>
      </c>
      <c r="Z368" s="144"/>
    </row>
    <row r="369" hidden="1">
      <c r="A369" s="144" t="s">
        <v>81</v>
      </c>
      <c r="B369" s="144" t="s">
        <v>87</v>
      </c>
      <c r="C369" s="144" t="s">
        <v>70</v>
      </c>
      <c r="D369" s="144" t="s">
        <v>61</v>
      </c>
      <c r="E369" s="144" t="s">
        <v>68</v>
      </c>
      <c r="F369" s="147">
        <f t="shared" si="2"/>
        <v>393912</v>
      </c>
      <c r="G369" s="147">
        <f t="shared" si="3"/>
        <v>1722182</v>
      </c>
      <c r="H369" s="147">
        <f t="shared" si="4"/>
        <v>11889833</v>
      </c>
      <c r="I369" s="147">
        <f t="shared" si="5"/>
        <v>9448162</v>
      </c>
      <c r="J369" s="147"/>
      <c r="K369" s="149" t="str">
        <f t="shared" si="55"/>
        <v>#REF!</v>
      </c>
      <c r="L369" s="148"/>
      <c r="M369" s="147">
        <v>131304.0</v>
      </c>
      <c r="N369" s="147">
        <v>131304.0</v>
      </c>
      <c r="O369" s="147">
        <v>131304.0</v>
      </c>
      <c r="P369" s="147">
        <v>246851.0</v>
      </c>
      <c r="Q369" s="147">
        <v>157565.0</v>
      </c>
      <c r="R369" s="147">
        <v>1317766.0</v>
      </c>
      <c r="S369" s="147">
        <v>567404.0</v>
      </c>
      <c r="T369" s="147">
        <v>6322647.0</v>
      </c>
      <c r="U369" s="147">
        <v>4999782.0</v>
      </c>
      <c r="V369" s="147">
        <v>5548440.0</v>
      </c>
      <c r="W369" s="147">
        <v>2127121.0</v>
      </c>
      <c r="X369" s="147">
        <v>1772601.0</v>
      </c>
      <c r="Y369" s="147">
        <v>2.3454088E7</v>
      </c>
      <c r="Z369" s="144"/>
    </row>
    <row r="370" hidden="1">
      <c r="A370" s="144" t="s">
        <v>81</v>
      </c>
      <c r="B370" s="144" t="s">
        <v>87</v>
      </c>
      <c r="C370" s="144" t="s">
        <v>70</v>
      </c>
      <c r="D370" s="144" t="s">
        <v>61</v>
      </c>
      <c r="E370" s="144" t="s">
        <v>83</v>
      </c>
      <c r="F370" s="147">
        <f t="shared" si="2"/>
        <v>544416</v>
      </c>
      <c r="G370" s="147">
        <f t="shared" si="3"/>
        <v>2380194</v>
      </c>
      <c r="H370" s="147">
        <f t="shared" si="4"/>
        <v>16432700</v>
      </c>
      <c r="I370" s="147">
        <f t="shared" si="5"/>
        <v>13058116</v>
      </c>
      <c r="J370" s="147"/>
      <c r="K370" s="149" t="str">
        <f t="shared" si="55"/>
        <v>#REF!</v>
      </c>
      <c r="L370" s="148"/>
      <c r="M370" s="147">
        <v>181472.0</v>
      </c>
      <c r="N370" s="147">
        <v>181472.0</v>
      </c>
      <c r="O370" s="147">
        <v>181472.0</v>
      </c>
      <c r="P370" s="147">
        <v>341168.0</v>
      </c>
      <c r="Q370" s="147">
        <v>217767.0</v>
      </c>
      <c r="R370" s="147">
        <v>1821259.0</v>
      </c>
      <c r="S370" s="147">
        <v>784197.0</v>
      </c>
      <c r="T370" s="147">
        <v>8738404.0</v>
      </c>
      <c r="U370" s="147">
        <v>6910099.0</v>
      </c>
      <c r="V370" s="147">
        <v>7668389.0</v>
      </c>
      <c r="W370" s="147">
        <v>2939851.0</v>
      </c>
      <c r="X370" s="147">
        <v>2449876.0</v>
      </c>
      <c r="Y370" s="147">
        <v>3.2415427E7</v>
      </c>
      <c r="Z370" s="144"/>
    </row>
    <row r="371" hidden="1">
      <c r="A371" s="143" t="s">
        <v>81</v>
      </c>
      <c r="B371" s="143" t="s">
        <v>84</v>
      </c>
      <c r="C371" s="143" t="s">
        <v>70</v>
      </c>
      <c r="D371" s="144"/>
      <c r="E371" s="143" t="s">
        <v>60</v>
      </c>
      <c r="F371" s="145">
        <f t="shared" si="2"/>
        <v>67811928</v>
      </c>
      <c r="G371" s="145">
        <f t="shared" si="3"/>
        <v>135623856</v>
      </c>
      <c r="H371" s="145">
        <f t="shared" si="4"/>
        <v>135623856</v>
      </c>
      <c r="I371" s="145">
        <f t="shared" si="5"/>
        <v>135623856</v>
      </c>
      <c r="J371" s="145"/>
      <c r="K371" s="149" t="str">
        <f t="shared" si="55"/>
        <v>#REF!</v>
      </c>
      <c r="L371" s="148"/>
      <c r="M371" s="145">
        <f t="shared" ref="M371:Y371" si="56">SUM(M372:M379)</f>
        <v>22603976</v>
      </c>
      <c r="N371" s="145">
        <f t="shared" si="56"/>
        <v>22603976</v>
      </c>
      <c r="O371" s="145">
        <f t="shared" si="56"/>
        <v>22603976</v>
      </c>
      <c r="P371" s="145">
        <f t="shared" si="56"/>
        <v>45207952</v>
      </c>
      <c r="Q371" s="145">
        <f t="shared" si="56"/>
        <v>45207952</v>
      </c>
      <c r="R371" s="145">
        <f t="shared" si="56"/>
        <v>45207952</v>
      </c>
      <c r="S371" s="145">
        <f t="shared" si="56"/>
        <v>45207952</v>
      </c>
      <c r="T371" s="145">
        <f t="shared" si="56"/>
        <v>45207952</v>
      </c>
      <c r="U371" s="145">
        <f t="shared" si="56"/>
        <v>45207952</v>
      </c>
      <c r="V371" s="145">
        <f t="shared" si="56"/>
        <v>45207952</v>
      </c>
      <c r="W371" s="145">
        <f t="shared" si="56"/>
        <v>45207952</v>
      </c>
      <c r="X371" s="145">
        <f t="shared" si="56"/>
        <v>45207952</v>
      </c>
      <c r="Y371" s="145">
        <f t="shared" si="56"/>
        <v>474683497</v>
      </c>
      <c r="Z371" s="144"/>
    </row>
    <row r="372" hidden="1">
      <c r="A372" s="144" t="s">
        <v>81</v>
      </c>
      <c r="B372" s="144" t="s">
        <v>84</v>
      </c>
      <c r="C372" s="144" t="s">
        <v>70</v>
      </c>
      <c r="D372" s="144" t="s">
        <v>61</v>
      </c>
      <c r="E372" s="144" t="s">
        <v>62</v>
      </c>
      <c r="F372" s="147">
        <f t="shared" si="2"/>
        <v>11330640</v>
      </c>
      <c r="G372" s="147">
        <f t="shared" si="3"/>
        <v>22661280</v>
      </c>
      <c r="H372" s="147">
        <f t="shared" si="4"/>
        <v>22661280</v>
      </c>
      <c r="I372" s="147">
        <f t="shared" si="5"/>
        <v>22661280</v>
      </c>
      <c r="J372" s="147"/>
      <c r="K372" s="149" t="str">
        <f t="shared" si="55"/>
        <v>#REF!</v>
      </c>
      <c r="L372" s="148"/>
      <c r="M372" s="147">
        <v>3776880.0</v>
      </c>
      <c r="N372" s="147">
        <v>3776880.0</v>
      </c>
      <c r="O372" s="147">
        <v>3776880.0</v>
      </c>
      <c r="P372" s="147">
        <v>7553760.0</v>
      </c>
      <c r="Q372" s="147">
        <v>7553760.0</v>
      </c>
      <c r="R372" s="147">
        <v>7553760.0</v>
      </c>
      <c r="S372" s="147">
        <v>7553760.0</v>
      </c>
      <c r="T372" s="147">
        <v>7553760.0</v>
      </c>
      <c r="U372" s="147">
        <v>7553760.0</v>
      </c>
      <c r="V372" s="147">
        <v>7553760.0</v>
      </c>
      <c r="W372" s="147">
        <v>7553760.0</v>
      </c>
      <c r="X372" s="147">
        <v>7553760.0</v>
      </c>
      <c r="Y372" s="147">
        <v>7.9314483E7</v>
      </c>
      <c r="Z372" s="144"/>
    </row>
    <row r="373" hidden="1">
      <c r="A373" s="144" t="s">
        <v>81</v>
      </c>
      <c r="B373" s="144" t="s">
        <v>84</v>
      </c>
      <c r="C373" s="144" t="s">
        <v>70</v>
      </c>
      <c r="D373" s="144" t="s">
        <v>61</v>
      </c>
      <c r="E373" s="144" t="s">
        <v>63</v>
      </c>
      <c r="F373" s="147">
        <f t="shared" si="2"/>
        <v>22249200</v>
      </c>
      <c r="G373" s="147">
        <f t="shared" si="3"/>
        <v>44498400</v>
      </c>
      <c r="H373" s="147">
        <f t="shared" si="4"/>
        <v>44498400</v>
      </c>
      <c r="I373" s="147">
        <f t="shared" si="5"/>
        <v>44498400</v>
      </c>
      <c r="J373" s="147"/>
      <c r="K373" s="149" t="str">
        <f t="shared" si="55"/>
        <v>#REF!</v>
      </c>
      <c r="L373" s="148"/>
      <c r="M373" s="147">
        <v>7416400.0</v>
      </c>
      <c r="N373" s="147">
        <v>7416400.0</v>
      </c>
      <c r="O373" s="147">
        <v>7416400.0</v>
      </c>
      <c r="P373" s="147">
        <v>1.48328E7</v>
      </c>
      <c r="Q373" s="147">
        <v>1.48328E7</v>
      </c>
      <c r="R373" s="147">
        <v>1.48328E7</v>
      </c>
      <c r="S373" s="147">
        <v>1.48328E7</v>
      </c>
      <c r="T373" s="147">
        <v>1.48328E7</v>
      </c>
      <c r="U373" s="147">
        <v>1.48328E7</v>
      </c>
      <c r="V373" s="147">
        <v>1.48328E7</v>
      </c>
      <c r="W373" s="147">
        <v>1.48328E7</v>
      </c>
      <c r="X373" s="147">
        <v>1.48328E7</v>
      </c>
      <c r="Y373" s="147">
        <v>1.55744397E8</v>
      </c>
      <c r="Z373" s="144"/>
    </row>
    <row r="374" hidden="1">
      <c r="A374" s="144" t="s">
        <v>81</v>
      </c>
      <c r="B374" s="144" t="s">
        <v>84</v>
      </c>
      <c r="C374" s="144" t="s">
        <v>70</v>
      </c>
      <c r="D374" s="144" t="s">
        <v>61</v>
      </c>
      <c r="E374" s="144" t="s">
        <v>64</v>
      </c>
      <c r="F374" s="147">
        <f t="shared" si="2"/>
        <v>3107805</v>
      </c>
      <c r="G374" s="147">
        <f t="shared" si="3"/>
        <v>6215613</v>
      </c>
      <c r="H374" s="147">
        <f t="shared" si="4"/>
        <v>6215613</v>
      </c>
      <c r="I374" s="147">
        <f t="shared" si="5"/>
        <v>6215613</v>
      </c>
      <c r="J374" s="147"/>
      <c r="K374" s="149" t="str">
        <f t="shared" si="55"/>
        <v>#REF!</v>
      </c>
      <c r="L374" s="148"/>
      <c r="M374" s="147">
        <v>1035935.0</v>
      </c>
      <c r="N374" s="147">
        <v>1035935.0</v>
      </c>
      <c r="O374" s="147">
        <v>1035935.0</v>
      </c>
      <c r="P374" s="147">
        <v>2071871.0</v>
      </c>
      <c r="Q374" s="147">
        <v>2071871.0</v>
      </c>
      <c r="R374" s="147">
        <v>2071871.0</v>
      </c>
      <c r="S374" s="147">
        <v>2071871.0</v>
      </c>
      <c r="T374" s="147">
        <v>2071871.0</v>
      </c>
      <c r="U374" s="147">
        <v>2071871.0</v>
      </c>
      <c r="V374" s="147">
        <v>2071871.0</v>
      </c>
      <c r="W374" s="147">
        <v>2071871.0</v>
      </c>
      <c r="X374" s="147">
        <v>2071871.0</v>
      </c>
      <c r="Y374" s="147">
        <v>2.1754644E7</v>
      </c>
      <c r="Z374" s="144"/>
    </row>
    <row r="375" hidden="1">
      <c r="A375" s="144" t="s">
        <v>81</v>
      </c>
      <c r="B375" s="144" t="s">
        <v>84</v>
      </c>
      <c r="C375" s="144" t="s">
        <v>70</v>
      </c>
      <c r="D375" s="144" t="s">
        <v>61</v>
      </c>
      <c r="E375" s="144" t="s">
        <v>65</v>
      </c>
      <c r="F375" s="147">
        <f t="shared" si="2"/>
        <v>5181336</v>
      </c>
      <c r="G375" s="147">
        <f t="shared" si="3"/>
        <v>10362669</v>
      </c>
      <c r="H375" s="147">
        <f t="shared" si="4"/>
        <v>10362669</v>
      </c>
      <c r="I375" s="147">
        <f t="shared" si="5"/>
        <v>10362669</v>
      </c>
      <c r="J375" s="147"/>
      <c r="K375" s="149" t="str">
        <f t="shared" si="55"/>
        <v>#REF!</v>
      </c>
      <c r="L375" s="148"/>
      <c r="M375" s="147">
        <v>1727112.0</v>
      </c>
      <c r="N375" s="147">
        <v>1727112.0</v>
      </c>
      <c r="O375" s="147">
        <v>1727112.0</v>
      </c>
      <c r="P375" s="147">
        <v>3454223.0</v>
      </c>
      <c r="Q375" s="147">
        <v>3454223.0</v>
      </c>
      <c r="R375" s="147">
        <v>3454223.0</v>
      </c>
      <c r="S375" s="147">
        <v>3454223.0</v>
      </c>
      <c r="T375" s="147">
        <v>3454223.0</v>
      </c>
      <c r="U375" s="147">
        <v>3454223.0</v>
      </c>
      <c r="V375" s="147">
        <v>3454223.0</v>
      </c>
      <c r="W375" s="147">
        <v>3454223.0</v>
      </c>
      <c r="X375" s="147">
        <v>3454223.0</v>
      </c>
      <c r="Y375" s="147">
        <v>3.6269343E7</v>
      </c>
      <c r="Z375" s="144"/>
    </row>
    <row r="376" hidden="1">
      <c r="A376" s="144" t="s">
        <v>81</v>
      </c>
      <c r="B376" s="144" t="s">
        <v>84</v>
      </c>
      <c r="C376" s="144" t="s">
        <v>70</v>
      </c>
      <c r="D376" s="144" t="s">
        <v>61</v>
      </c>
      <c r="E376" s="144" t="s">
        <v>66</v>
      </c>
      <c r="F376" s="147">
        <f t="shared" si="2"/>
        <v>4566555</v>
      </c>
      <c r="G376" s="147">
        <f t="shared" si="3"/>
        <v>9133107</v>
      </c>
      <c r="H376" s="147">
        <f t="shared" si="4"/>
        <v>9133107</v>
      </c>
      <c r="I376" s="147">
        <f t="shared" si="5"/>
        <v>9133107</v>
      </c>
      <c r="J376" s="147"/>
      <c r="K376" s="149" t="str">
        <f t="shared" si="55"/>
        <v>#REF!</v>
      </c>
      <c r="L376" s="148"/>
      <c r="M376" s="147">
        <v>1522185.0</v>
      </c>
      <c r="N376" s="147">
        <v>1522185.0</v>
      </c>
      <c r="O376" s="147">
        <v>1522185.0</v>
      </c>
      <c r="P376" s="147">
        <v>3044369.0</v>
      </c>
      <c r="Q376" s="147">
        <v>3044369.0</v>
      </c>
      <c r="R376" s="147">
        <v>3044369.0</v>
      </c>
      <c r="S376" s="147">
        <v>3044369.0</v>
      </c>
      <c r="T376" s="147">
        <v>3044369.0</v>
      </c>
      <c r="U376" s="147">
        <v>3044369.0</v>
      </c>
      <c r="V376" s="147">
        <v>3044369.0</v>
      </c>
      <c r="W376" s="147">
        <v>3044369.0</v>
      </c>
      <c r="X376" s="147">
        <v>3044369.0</v>
      </c>
      <c r="Y376" s="147">
        <v>3.1965876E7</v>
      </c>
      <c r="Z376" s="144"/>
    </row>
    <row r="377" hidden="1">
      <c r="A377" s="144" t="s">
        <v>81</v>
      </c>
      <c r="B377" s="144" t="s">
        <v>84</v>
      </c>
      <c r="C377" s="144" t="s">
        <v>70</v>
      </c>
      <c r="D377" s="144" t="s">
        <v>61</v>
      </c>
      <c r="E377" s="144" t="s">
        <v>67</v>
      </c>
      <c r="F377" s="147">
        <f t="shared" si="2"/>
        <v>6658002</v>
      </c>
      <c r="G377" s="147">
        <f t="shared" si="3"/>
        <v>13316004</v>
      </c>
      <c r="H377" s="147">
        <f t="shared" si="4"/>
        <v>13316004</v>
      </c>
      <c r="I377" s="147">
        <f t="shared" si="5"/>
        <v>13316004</v>
      </c>
      <c r="J377" s="147"/>
      <c r="K377" s="149" t="str">
        <f t="shared" si="55"/>
        <v>#REF!</v>
      </c>
      <c r="L377" s="148"/>
      <c r="M377" s="147">
        <v>2219334.0</v>
      </c>
      <c r="N377" s="147">
        <v>2219334.0</v>
      </c>
      <c r="O377" s="147">
        <v>2219334.0</v>
      </c>
      <c r="P377" s="147">
        <v>4438668.0</v>
      </c>
      <c r="Q377" s="147">
        <v>4438668.0</v>
      </c>
      <c r="R377" s="147">
        <v>4438668.0</v>
      </c>
      <c r="S377" s="147">
        <v>4438668.0</v>
      </c>
      <c r="T377" s="147">
        <v>4438668.0</v>
      </c>
      <c r="U377" s="147">
        <v>4438668.0</v>
      </c>
      <c r="V377" s="147">
        <v>4438668.0</v>
      </c>
      <c r="W377" s="147">
        <v>4438668.0</v>
      </c>
      <c r="X377" s="147">
        <v>4438668.0</v>
      </c>
      <c r="Y377" s="147">
        <v>4.6606013E7</v>
      </c>
      <c r="Z377" s="144"/>
    </row>
    <row r="378" hidden="1">
      <c r="A378" s="144" t="s">
        <v>81</v>
      </c>
      <c r="B378" s="144" t="s">
        <v>84</v>
      </c>
      <c r="C378" s="144" t="s">
        <v>70</v>
      </c>
      <c r="D378" s="144" t="s">
        <v>61</v>
      </c>
      <c r="E378" s="144" t="s">
        <v>68</v>
      </c>
      <c r="F378" s="147">
        <f t="shared" si="2"/>
        <v>6178797</v>
      </c>
      <c r="G378" s="147">
        <f t="shared" si="3"/>
        <v>12357597</v>
      </c>
      <c r="H378" s="147">
        <f t="shared" si="4"/>
        <v>12357597</v>
      </c>
      <c r="I378" s="147">
        <f t="shared" si="5"/>
        <v>12357597</v>
      </c>
      <c r="J378" s="147"/>
      <c r="K378" s="149" t="str">
        <f t="shared" si="55"/>
        <v>#REF!</v>
      </c>
      <c r="L378" s="148"/>
      <c r="M378" s="147">
        <v>2059599.0</v>
      </c>
      <c r="N378" s="147">
        <v>2059599.0</v>
      </c>
      <c r="O378" s="147">
        <v>2059599.0</v>
      </c>
      <c r="P378" s="147">
        <v>4119199.0</v>
      </c>
      <c r="Q378" s="147">
        <v>4119199.0</v>
      </c>
      <c r="R378" s="147">
        <v>4119199.0</v>
      </c>
      <c r="S378" s="147">
        <v>4119199.0</v>
      </c>
      <c r="T378" s="147">
        <v>4119199.0</v>
      </c>
      <c r="U378" s="147">
        <v>4119199.0</v>
      </c>
      <c r="V378" s="147">
        <v>4119199.0</v>
      </c>
      <c r="W378" s="147">
        <v>4119199.0</v>
      </c>
      <c r="X378" s="147">
        <v>4119199.0</v>
      </c>
      <c r="Y378" s="147">
        <v>4.3251587E7</v>
      </c>
      <c r="Z378" s="144"/>
    </row>
    <row r="379" hidden="1">
      <c r="A379" s="144" t="s">
        <v>81</v>
      </c>
      <c r="B379" s="144" t="s">
        <v>84</v>
      </c>
      <c r="C379" s="144" t="s">
        <v>70</v>
      </c>
      <c r="D379" s="144" t="s">
        <v>61</v>
      </c>
      <c r="E379" s="144" t="s">
        <v>83</v>
      </c>
      <c r="F379" s="147">
        <f t="shared" si="2"/>
        <v>8539593</v>
      </c>
      <c r="G379" s="147">
        <f t="shared" si="3"/>
        <v>17079186</v>
      </c>
      <c r="H379" s="147">
        <f t="shared" si="4"/>
        <v>17079186</v>
      </c>
      <c r="I379" s="147">
        <f t="shared" si="5"/>
        <v>17079186</v>
      </c>
      <c r="J379" s="147"/>
      <c r="K379" s="149" t="str">
        <f t="shared" si="55"/>
        <v>#REF!</v>
      </c>
      <c r="L379" s="148"/>
      <c r="M379" s="147">
        <v>2846531.0</v>
      </c>
      <c r="N379" s="147">
        <v>2846531.0</v>
      </c>
      <c r="O379" s="147">
        <v>2846531.0</v>
      </c>
      <c r="P379" s="147">
        <v>5693062.0</v>
      </c>
      <c r="Q379" s="147">
        <v>5693062.0</v>
      </c>
      <c r="R379" s="147">
        <v>5693062.0</v>
      </c>
      <c r="S379" s="147">
        <v>5693062.0</v>
      </c>
      <c r="T379" s="147">
        <v>5693062.0</v>
      </c>
      <c r="U379" s="147">
        <v>5693062.0</v>
      </c>
      <c r="V379" s="147">
        <v>5693062.0</v>
      </c>
      <c r="W379" s="147">
        <v>5693062.0</v>
      </c>
      <c r="X379" s="147">
        <v>5693062.0</v>
      </c>
      <c r="Y379" s="147">
        <v>5.9777154E7</v>
      </c>
      <c r="Z379" s="144"/>
    </row>
    <row r="380" hidden="1">
      <c r="A380" s="143" t="s">
        <v>81</v>
      </c>
      <c r="B380" s="143" t="s">
        <v>82</v>
      </c>
      <c r="C380" s="143" t="s">
        <v>70</v>
      </c>
      <c r="D380" s="144"/>
      <c r="E380" s="143" t="s">
        <v>60</v>
      </c>
      <c r="F380" s="145">
        <f t="shared" si="2"/>
        <v>45207954</v>
      </c>
      <c r="G380" s="145">
        <f t="shared" si="3"/>
        <v>90415899</v>
      </c>
      <c r="H380" s="145">
        <f t="shared" si="4"/>
        <v>90415899</v>
      </c>
      <c r="I380" s="145">
        <f t="shared" si="5"/>
        <v>90415899</v>
      </c>
      <c r="J380" s="145"/>
      <c r="K380" s="149" t="str">
        <f t="shared" si="55"/>
        <v>#REF!</v>
      </c>
      <c r="L380" s="148"/>
      <c r="M380" s="145">
        <f t="shared" ref="M380:Y380" si="57">SUM(M381:M388)</f>
        <v>15069318</v>
      </c>
      <c r="N380" s="145">
        <f t="shared" si="57"/>
        <v>15069318</v>
      </c>
      <c r="O380" s="145">
        <f t="shared" si="57"/>
        <v>15069318</v>
      </c>
      <c r="P380" s="145">
        <f t="shared" si="57"/>
        <v>30138633</v>
      </c>
      <c r="Q380" s="145">
        <f t="shared" si="57"/>
        <v>30138633</v>
      </c>
      <c r="R380" s="145">
        <f t="shared" si="57"/>
        <v>30138633</v>
      </c>
      <c r="S380" s="145">
        <f t="shared" si="57"/>
        <v>30138633</v>
      </c>
      <c r="T380" s="145">
        <f t="shared" si="57"/>
        <v>30138633</v>
      </c>
      <c r="U380" s="145">
        <f t="shared" si="57"/>
        <v>30138633</v>
      </c>
      <c r="V380" s="145">
        <f t="shared" si="57"/>
        <v>30138633</v>
      </c>
      <c r="W380" s="145">
        <f t="shared" si="57"/>
        <v>30138633</v>
      </c>
      <c r="X380" s="145">
        <f t="shared" si="57"/>
        <v>30138633</v>
      </c>
      <c r="Y380" s="145">
        <f t="shared" si="57"/>
        <v>316455664</v>
      </c>
      <c r="Z380" s="144"/>
    </row>
    <row r="381" hidden="1">
      <c r="A381" s="144" t="s">
        <v>81</v>
      </c>
      <c r="B381" s="144" t="s">
        <v>88</v>
      </c>
      <c r="C381" s="144" t="s">
        <v>70</v>
      </c>
      <c r="D381" s="144" t="s">
        <v>61</v>
      </c>
      <c r="E381" s="144" t="s">
        <v>62</v>
      </c>
      <c r="F381" s="147">
        <f t="shared" si="2"/>
        <v>7553760</v>
      </c>
      <c r="G381" s="147">
        <f t="shared" si="3"/>
        <v>15107520</v>
      </c>
      <c r="H381" s="147">
        <f t="shared" si="4"/>
        <v>15107520</v>
      </c>
      <c r="I381" s="147">
        <f t="shared" si="5"/>
        <v>15107520</v>
      </c>
      <c r="J381" s="147"/>
      <c r="K381" s="149" t="str">
        <f t="shared" si="55"/>
        <v>#REF!</v>
      </c>
      <c r="L381" s="148"/>
      <c r="M381" s="147">
        <v>2517920.0</v>
      </c>
      <c r="N381" s="147">
        <v>2517920.0</v>
      </c>
      <c r="O381" s="147">
        <v>2517920.0</v>
      </c>
      <c r="P381" s="147">
        <v>5035840.0</v>
      </c>
      <c r="Q381" s="147">
        <v>5035840.0</v>
      </c>
      <c r="R381" s="147">
        <v>5035840.0</v>
      </c>
      <c r="S381" s="147">
        <v>5035840.0</v>
      </c>
      <c r="T381" s="147">
        <v>5035840.0</v>
      </c>
      <c r="U381" s="147">
        <v>5035840.0</v>
      </c>
      <c r="V381" s="147">
        <v>5035840.0</v>
      </c>
      <c r="W381" s="147">
        <v>5035840.0</v>
      </c>
      <c r="X381" s="147">
        <v>5035840.0</v>
      </c>
      <c r="Y381" s="147">
        <v>5.2876322E7</v>
      </c>
      <c r="Z381" s="144"/>
    </row>
    <row r="382" hidden="1">
      <c r="A382" s="144" t="s">
        <v>81</v>
      </c>
      <c r="B382" s="144" t="s">
        <v>88</v>
      </c>
      <c r="C382" s="144" t="s">
        <v>70</v>
      </c>
      <c r="D382" s="144" t="s">
        <v>61</v>
      </c>
      <c r="E382" s="144" t="s">
        <v>63</v>
      </c>
      <c r="F382" s="147">
        <f t="shared" si="2"/>
        <v>14832801</v>
      </c>
      <c r="G382" s="147">
        <f t="shared" si="3"/>
        <v>29665599</v>
      </c>
      <c r="H382" s="147">
        <f t="shared" si="4"/>
        <v>29665599</v>
      </c>
      <c r="I382" s="147">
        <f t="shared" si="5"/>
        <v>29665599</v>
      </c>
      <c r="J382" s="147"/>
      <c r="K382" s="149" t="str">
        <f t="shared" si="55"/>
        <v>#REF!</v>
      </c>
      <c r="L382" s="148"/>
      <c r="M382" s="147">
        <v>4944267.0</v>
      </c>
      <c r="N382" s="147">
        <v>4944267.0</v>
      </c>
      <c r="O382" s="147">
        <v>4944267.0</v>
      </c>
      <c r="P382" s="147">
        <v>9888533.0</v>
      </c>
      <c r="Q382" s="147">
        <v>9888533.0</v>
      </c>
      <c r="R382" s="147">
        <v>9888533.0</v>
      </c>
      <c r="S382" s="147">
        <v>9888533.0</v>
      </c>
      <c r="T382" s="147">
        <v>9888533.0</v>
      </c>
      <c r="U382" s="147">
        <v>9888533.0</v>
      </c>
      <c r="V382" s="147">
        <v>9888533.0</v>
      </c>
      <c r="W382" s="147">
        <v>9888533.0</v>
      </c>
      <c r="X382" s="147">
        <v>9888533.0</v>
      </c>
      <c r="Y382" s="147">
        <v>1.03829598E8</v>
      </c>
      <c r="Z382" s="144"/>
    </row>
    <row r="383" hidden="1">
      <c r="A383" s="144" t="s">
        <v>81</v>
      </c>
      <c r="B383" s="144" t="s">
        <v>88</v>
      </c>
      <c r="C383" s="144" t="s">
        <v>70</v>
      </c>
      <c r="D383" s="144" t="s">
        <v>61</v>
      </c>
      <c r="E383" s="144" t="s">
        <v>64</v>
      </c>
      <c r="F383" s="147">
        <f t="shared" si="2"/>
        <v>2071872</v>
      </c>
      <c r="G383" s="147">
        <f t="shared" si="3"/>
        <v>4143741</v>
      </c>
      <c r="H383" s="147">
        <f t="shared" si="4"/>
        <v>4143741</v>
      </c>
      <c r="I383" s="147">
        <f t="shared" si="5"/>
        <v>4143741</v>
      </c>
      <c r="J383" s="147"/>
      <c r="K383" s="149" t="str">
        <f t="shared" si="55"/>
        <v>#REF!</v>
      </c>
      <c r="L383" s="148"/>
      <c r="M383" s="147">
        <v>690624.0</v>
      </c>
      <c r="N383" s="147">
        <v>690624.0</v>
      </c>
      <c r="O383" s="147">
        <v>690624.0</v>
      </c>
      <c r="P383" s="147">
        <v>1381247.0</v>
      </c>
      <c r="Q383" s="147">
        <v>1381247.0</v>
      </c>
      <c r="R383" s="147">
        <v>1381247.0</v>
      </c>
      <c r="S383" s="147">
        <v>1381247.0</v>
      </c>
      <c r="T383" s="147">
        <v>1381247.0</v>
      </c>
      <c r="U383" s="147">
        <v>1381247.0</v>
      </c>
      <c r="V383" s="147">
        <v>1381247.0</v>
      </c>
      <c r="W383" s="147">
        <v>1381247.0</v>
      </c>
      <c r="X383" s="147">
        <v>1381247.0</v>
      </c>
      <c r="Y383" s="147">
        <v>1.4503096E7</v>
      </c>
      <c r="Z383" s="144"/>
    </row>
    <row r="384" hidden="1">
      <c r="A384" s="144" t="s">
        <v>81</v>
      </c>
      <c r="B384" s="144" t="s">
        <v>88</v>
      </c>
      <c r="C384" s="144" t="s">
        <v>70</v>
      </c>
      <c r="D384" s="144" t="s">
        <v>61</v>
      </c>
      <c r="E384" s="144" t="s">
        <v>65</v>
      </c>
      <c r="F384" s="147">
        <f t="shared" si="2"/>
        <v>3454224</v>
      </c>
      <c r="G384" s="147">
        <f t="shared" si="3"/>
        <v>6908445</v>
      </c>
      <c r="H384" s="147">
        <f t="shared" si="4"/>
        <v>6908445</v>
      </c>
      <c r="I384" s="147">
        <f t="shared" si="5"/>
        <v>6908445</v>
      </c>
      <c r="J384" s="147"/>
      <c r="K384" s="149" t="str">
        <f t="shared" si="55"/>
        <v>#REF!</v>
      </c>
      <c r="L384" s="148"/>
      <c r="M384" s="147">
        <v>1151408.0</v>
      </c>
      <c r="N384" s="147">
        <v>1151408.0</v>
      </c>
      <c r="O384" s="147">
        <v>1151408.0</v>
      </c>
      <c r="P384" s="147">
        <v>2302815.0</v>
      </c>
      <c r="Q384" s="147">
        <v>2302815.0</v>
      </c>
      <c r="R384" s="147">
        <v>2302815.0</v>
      </c>
      <c r="S384" s="147">
        <v>2302815.0</v>
      </c>
      <c r="T384" s="147">
        <v>2302815.0</v>
      </c>
      <c r="U384" s="147">
        <v>2302815.0</v>
      </c>
      <c r="V384" s="147">
        <v>2302815.0</v>
      </c>
      <c r="W384" s="147">
        <v>2302815.0</v>
      </c>
      <c r="X384" s="147">
        <v>2302815.0</v>
      </c>
      <c r="Y384" s="147">
        <v>2.4179562E7</v>
      </c>
      <c r="Z384" s="144"/>
    </row>
    <row r="385" hidden="1">
      <c r="A385" s="144" t="s">
        <v>81</v>
      </c>
      <c r="B385" s="144" t="s">
        <v>88</v>
      </c>
      <c r="C385" s="144" t="s">
        <v>70</v>
      </c>
      <c r="D385" s="144" t="s">
        <v>61</v>
      </c>
      <c r="E385" s="144" t="s">
        <v>66</v>
      </c>
      <c r="F385" s="147">
        <f t="shared" si="2"/>
        <v>3044370</v>
      </c>
      <c r="G385" s="147">
        <f t="shared" si="3"/>
        <v>6088737</v>
      </c>
      <c r="H385" s="147">
        <f t="shared" si="4"/>
        <v>6088737</v>
      </c>
      <c r="I385" s="147">
        <f t="shared" si="5"/>
        <v>6088737</v>
      </c>
      <c r="J385" s="147"/>
      <c r="K385" s="149" t="str">
        <f t="shared" si="55"/>
        <v>#REF!</v>
      </c>
      <c r="L385" s="148"/>
      <c r="M385" s="147">
        <v>1014790.0</v>
      </c>
      <c r="N385" s="147">
        <v>1014790.0</v>
      </c>
      <c r="O385" s="147">
        <v>1014790.0</v>
      </c>
      <c r="P385" s="147">
        <v>2029579.0</v>
      </c>
      <c r="Q385" s="147">
        <v>2029579.0</v>
      </c>
      <c r="R385" s="147">
        <v>2029579.0</v>
      </c>
      <c r="S385" s="147">
        <v>2029579.0</v>
      </c>
      <c r="T385" s="147">
        <v>2029579.0</v>
      </c>
      <c r="U385" s="147">
        <v>2029579.0</v>
      </c>
      <c r="V385" s="147">
        <v>2029579.0</v>
      </c>
      <c r="W385" s="147">
        <v>2029579.0</v>
      </c>
      <c r="X385" s="147">
        <v>2029579.0</v>
      </c>
      <c r="Y385" s="147">
        <v>2.1310584E7</v>
      </c>
      <c r="Z385" s="144"/>
    </row>
    <row r="386" hidden="1">
      <c r="A386" s="144" t="s">
        <v>81</v>
      </c>
      <c r="B386" s="144" t="s">
        <v>88</v>
      </c>
      <c r="C386" s="144" t="s">
        <v>70</v>
      </c>
      <c r="D386" s="144" t="s">
        <v>61</v>
      </c>
      <c r="E386" s="144" t="s">
        <v>67</v>
      </c>
      <c r="F386" s="147">
        <f t="shared" si="2"/>
        <v>4438668</v>
      </c>
      <c r="G386" s="147">
        <f t="shared" si="3"/>
        <v>8877336</v>
      </c>
      <c r="H386" s="147">
        <f t="shared" si="4"/>
        <v>8877336</v>
      </c>
      <c r="I386" s="147">
        <f t="shared" si="5"/>
        <v>8877336</v>
      </c>
      <c r="J386" s="147"/>
      <c r="K386" s="149" t="str">
        <f t="shared" si="55"/>
        <v>#REF!</v>
      </c>
      <c r="L386" s="148"/>
      <c r="M386" s="147">
        <v>1479556.0</v>
      </c>
      <c r="N386" s="147">
        <v>1479556.0</v>
      </c>
      <c r="O386" s="147">
        <v>1479556.0</v>
      </c>
      <c r="P386" s="147">
        <v>2959112.0</v>
      </c>
      <c r="Q386" s="147">
        <v>2959112.0</v>
      </c>
      <c r="R386" s="147">
        <v>2959112.0</v>
      </c>
      <c r="S386" s="147">
        <v>2959112.0</v>
      </c>
      <c r="T386" s="147">
        <v>2959112.0</v>
      </c>
      <c r="U386" s="147">
        <v>2959112.0</v>
      </c>
      <c r="V386" s="147">
        <v>2959112.0</v>
      </c>
      <c r="W386" s="147">
        <v>2959112.0</v>
      </c>
      <c r="X386" s="147">
        <v>2959112.0</v>
      </c>
      <c r="Y386" s="147">
        <v>3.1070675E7</v>
      </c>
      <c r="Z386" s="144"/>
    </row>
    <row r="387" hidden="1">
      <c r="A387" s="144" t="s">
        <v>81</v>
      </c>
      <c r="B387" s="144" t="s">
        <v>88</v>
      </c>
      <c r="C387" s="144" t="s">
        <v>70</v>
      </c>
      <c r="D387" s="144" t="s">
        <v>61</v>
      </c>
      <c r="E387" s="144" t="s">
        <v>68</v>
      </c>
      <c r="F387" s="147">
        <f t="shared" si="2"/>
        <v>4119198</v>
      </c>
      <c r="G387" s="147">
        <f t="shared" si="3"/>
        <v>8238396</v>
      </c>
      <c r="H387" s="147">
        <f t="shared" si="4"/>
        <v>8238396</v>
      </c>
      <c r="I387" s="147">
        <f t="shared" si="5"/>
        <v>8238396</v>
      </c>
      <c r="J387" s="147"/>
      <c r="K387" s="149" t="str">
        <f t="shared" si="55"/>
        <v>#REF!</v>
      </c>
      <c r="L387" s="148"/>
      <c r="M387" s="147">
        <v>1373066.0</v>
      </c>
      <c r="N387" s="147">
        <v>1373066.0</v>
      </c>
      <c r="O387" s="147">
        <v>1373066.0</v>
      </c>
      <c r="P387" s="147">
        <v>2746132.0</v>
      </c>
      <c r="Q387" s="147">
        <v>2746132.0</v>
      </c>
      <c r="R387" s="147">
        <v>2746132.0</v>
      </c>
      <c r="S387" s="147">
        <v>2746132.0</v>
      </c>
      <c r="T387" s="147">
        <v>2746132.0</v>
      </c>
      <c r="U387" s="147">
        <v>2746132.0</v>
      </c>
      <c r="V387" s="147">
        <v>2746132.0</v>
      </c>
      <c r="W387" s="147">
        <v>2746132.0</v>
      </c>
      <c r="X387" s="147">
        <v>2746132.0</v>
      </c>
      <c r="Y387" s="147">
        <v>2.8834391E7</v>
      </c>
      <c r="Z387" s="144"/>
    </row>
    <row r="388" hidden="1">
      <c r="A388" s="144" t="s">
        <v>81</v>
      </c>
      <c r="B388" s="144" t="s">
        <v>88</v>
      </c>
      <c r="C388" s="144" t="s">
        <v>70</v>
      </c>
      <c r="D388" s="144" t="s">
        <v>61</v>
      </c>
      <c r="E388" s="144" t="s">
        <v>83</v>
      </c>
      <c r="F388" s="147">
        <f t="shared" si="2"/>
        <v>5693061</v>
      </c>
      <c r="G388" s="147">
        <f t="shared" si="3"/>
        <v>11386125</v>
      </c>
      <c r="H388" s="147">
        <f t="shared" si="4"/>
        <v>11386125</v>
      </c>
      <c r="I388" s="147">
        <f t="shared" si="5"/>
        <v>11386125</v>
      </c>
      <c r="J388" s="147"/>
      <c r="K388" s="149" t="str">
        <f t="shared" si="55"/>
        <v>#REF!</v>
      </c>
      <c r="L388" s="148"/>
      <c r="M388" s="147">
        <v>1897687.0</v>
      </c>
      <c r="N388" s="147">
        <v>1897687.0</v>
      </c>
      <c r="O388" s="147">
        <v>1897687.0</v>
      </c>
      <c r="P388" s="147">
        <v>3795375.0</v>
      </c>
      <c r="Q388" s="147">
        <v>3795375.0</v>
      </c>
      <c r="R388" s="147">
        <v>3795375.0</v>
      </c>
      <c r="S388" s="147">
        <v>3795375.0</v>
      </c>
      <c r="T388" s="147">
        <v>3795375.0</v>
      </c>
      <c r="U388" s="147">
        <v>3795375.0</v>
      </c>
      <c r="V388" s="147">
        <v>3795375.0</v>
      </c>
      <c r="W388" s="147">
        <v>3795375.0</v>
      </c>
      <c r="X388" s="147">
        <v>3795375.0</v>
      </c>
      <c r="Y388" s="147">
        <v>3.9851436E7</v>
      </c>
      <c r="Z388" s="144"/>
    </row>
    <row r="389" hidden="1">
      <c r="A389" s="143" t="s">
        <v>81</v>
      </c>
      <c r="B389" s="143" t="s">
        <v>85</v>
      </c>
      <c r="C389" s="143" t="s">
        <v>71</v>
      </c>
      <c r="D389" s="143" t="s">
        <v>61</v>
      </c>
      <c r="E389" s="143" t="s">
        <v>60</v>
      </c>
      <c r="F389" s="145">
        <f t="shared" si="2"/>
        <v>139379</v>
      </c>
      <c r="G389" s="145">
        <f t="shared" si="3"/>
        <v>157761</v>
      </c>
      <c r="H389" s="145">
        <f t="shared" si="4"/>
        <v>1177751</v>
      </c>
      <c r="I389" s="145">
        <f t="shared" si="5"/>
        <v>1687746</v>
      </c>
      <c r="J389" s="145"/>
      <c r="K389" s="149" t="str">
        <f t="shared" si="55"/>
        <v>#REF!</v>
      </c>
      <c r="L389" s="148"/>
      <c r="M389" s="145">
        <f t="shared" ref="M389:Y389" si="58">SUM(M390:M393)</f>
        <v>35738</v>
      </c>
      <c r="N389" s="145">
        <f t="shared" si="58"/>
        <v>51054</v>
      </c>
      <c r="O389" s="145">
        <f t="shared" si="58"/>
        <v>52587</v>
      </c>
      <c r="P389" s="145">
        <f t="shared" si="58"/>
        <v>52587</v>
      </c>
      <c r="Q389" s="145">
        <f t="shared" si="58"/>
        <v>52587</v>
      </c>
      <c r="R389" s="145">
        <f t="shared" si="58"/>
        <v>52587</v>
      </c>
      <c r="S389" s="145">
        <f t="shared" si="58"/>
        <v>52587</v>
      </c>
      <c r="T389" s="145">
        <f t="shared" si="58"/>
        <v>562582</v>
      </c>
      <c r="U389" s="145">
        <f t="shared" si="58"/>
        <v>562582</v>
      </c>
      <c r="V389" s="145">
        <f t="shared" si="58"/>
        <v>562582</v>
      </c>
      <c r="W389" s="145">
        <f t="shared" si="58"/>
        <v>562582</v>
      </c>
      <c r="X389" s="145">
        <f t="shared" si="58"/>
        <v>562582</v>
      </c>
      <c r="Y389" s="145">
        <f t="shared" si="58"/>
        <v>3162640</v>
      </c>
      <c r="Z389" s="144"/>
    </row>
    <row r="390" hidden="1">
      <c r="A390" s="144" t="s">
        <v>81</v>
      </c>
      <c r="B390" s="144" t="s">
        <v>85</v>
      </c>
      <c r="C390" s="144" t="s">
        <v>71</v>
      </c>
      <c r="D390" s="144" t="s">
        <v>61</v>
      </c>
      <c r="E390" s="144" t="s">
        <v>62</v>
      </c>
      <c r="F390" s="147">
        <f t="shared" si="2"/>
        <v>11747</v>
      </c>
      <c r="G390" s="147">
        <f t="shared" si="3"/>
        <v>13296</v>
      </c>
      <c r="H390" s="147">
        <f t="shared" si="4"/>
        <v>99268</v>
      </c>
      <c r="I390" s="147">
        <f t="shared" si="5"/>
        <v>142254</v>
      </c>
      <c r="J390" s="147"/>
      <c r="K390" s="149" t="str">
        <f t="shared" si="55"/>
        <v>#REF!</v>
      </c>
      <c r="L390" s="148"/>
      <c r="M390" s="147">
        <v>3012.0</v>
      </c>
      <c r="N390" s="147">
        <v>4303.0</v>
      </c>
      <c r="O390" s="147">
        <v>4432.0</v>
      </c>
      <c r="P390" s="147">
        <v>4432.0</v>
      </c>
      <c r="Q390" s="147">
        <v>4432.0</v>
      </c>
      <c r="R390" s="147">
        <v>4432.0</v>
      </c>
      <c r="S390" s="147">
        <v>4432.0</v>
      </c>
      <c r="T390" s="147">
        <v>47418.0</v>
      </c>
      <c r="U390" s="147">
        <v>47418.0</v>
      </c>
      <c r="V390" s="147">
        <v>47418.0</v>
      </c>
      <c r="W390" s="147">
        <v>47418.0</v>
      </c>
      <c r="X390" s="147">
        <v>47418.0</v>
      </c>
      <c r="Y390" s="147">
        <v>266568.0</v>
      </c>
      <c r="Z390" s="144"/>
    </row>
    <row r="391" hidden="1">
      <c r="A391" s="144" t="s">
        <v>81</v>
      </c>
      <c r="B391" s="144" t="s">
        <v>85</v>
      </c>
      <c r="C391" s="144" t="s">
        <v>71</v>
      </c>
      <c r="D391" s="144" t="s">
        <v>61</v>
      </c>
      <c r="E391" s="144" t="s">
        <v>63</v>
      </c>
      <c r="F391" s="147">
        <f t="shared" si="2"/>
        <v>12256</v>
      </c>
      <c r="G391" s="147">
        <f t="shared" si="3"/>
        <v>13872</v>
      </c>
      <c r="H391" s="147">
        <f t="shared" si="4"/>
        <v>103560</v>
      </c>
      <c r="I391" s="147">
        <f t="shared" si="5"/>
        <v>148404</v>
      </c>
      <c r="J391" s="147"/>
      <c r="K391" s="149" t="str">
        <f t="shared" si="55"/>
        <v>#REF!</v>
      </c>
      <c r="L391" s="148"/>
      <c r="M391" s="147">
        <v>3143.0</v>
      </c>
      <c r="N391" s="147">
        <v>4489.0</v>
      </c>
      <c r="O391" s="147">
        <v>4624.0</v>
      </c>
      <c r="P391" s="147">
        <v>4624.0</v>
      </c>
      <c r="Q391" s="147">
        <v>4624.0</v>
      </c>
      <c r="R391" s="147">
        <v>4624.0</v>
      </c>
      <c r="S391" s="147">
        <v>4624.0</v>
      </c>
      <c r="T391" s="147">
        <v>49468.0</v>
      </c>
      <c r="U391" s="147">
        <v>49468.0</v>
      </c>
      <c r="V391" s="147">
        <v>49468.0</v>
      </c>
      <c r="W391" s="147">
        <v>49468.0</v>
      </c>
      <c r="X391" s="147">
        <v>49468.0</v>
      </c>
      <c r="Y391" s="147">
        <v>278094.0</v>
      </c>
      <c r="Z391" s="144"/>
    </row>
    <row r="392" hidden="1">
      <c r="A392" s="144" t="s">
        <v>81</v>
      </c>
      <c r="B392" s="144" t="s">
        <v>85</v>
      </c>
      <c r="C392" s="144" t="s">
        <v>71</v>
      </c>
      <c r="D392" s="144" t="s">
        <v>61</v>
      </c>
      <c r="E392" s="144" t="s">
        <v>65</v>
      </c>
      <c r="F392" s="147">
        <f t="shared" si="2"/>
        <v>15777</v>
      </c>
      <c r="G392" s="147">
        <f t="shared" si="3"/>
        <v>17859</v>
      </c>
      <c r="H392" s="147">
        <f t="shared" si="4"/>
        <v>133317</v>
      </c>
      <c r="I392" s="147">
        <f t="shared" si="5"/>
        <v>191046</v>
      </c>
      <c r="J392" s="147"/>
      <c r="K392" s="149" t="str">
        <f t="shared" si="55"/>
        <v>#REF!</v>
      </c>
      <c r="L392" s="148"/>
      <c r="M392" s="147">
        <v>4045.0</v>
      </c>
      <c r="N392" s="147">
        <v>5779.0</v>
      </c>
      <c r="O392" s="147">
        <v>5953.0</v>
      </c>
      <c r="P392" s="147">
        <v>5953.0</v>
      </c>
      <c r="Q392" s="147">
        <v>5953.0</v>
      </c>
      <c r="R392" s="147">
        <v>5953.0</v>
      </c>
      <c r="S392" s="147">
        <v>5953.0</v>
      </c>
      <c r="T392" s="147">
        <v>63682.0</v>
      </c>
      <c r="U392" s="147">
        <v>63682.0</v>
      </c>
      <c r="V392" s="147">
        <v>63682.0</v>
      </c>
      <c r="W392" s="147">
        <v>63682.0</v>
      </c>
      <c r="X392" s="147">
        <v>63682.0</v>
      </c>
      <c r="Y392" s="147">
        <v>357998.0</v>
      </c>
      <c r="Z392" s="144"/>
    </row>
    <row r="393" hidden="1">
      <c r="A393" s="144" t="s">
        <v>81</v>
      </c>
      <c r="B393" s="144" t="s">
        <v>85</v>
      </c>
      <c r="C393" s="144" t="s">
        <v>71</v>
      </c>
      <c r="D393" s="144" t="s">
        <v>61</v>
      </c>
      <c r="E393" s="144" t="s">
        <v>67</v>
      </c>
      <c r="F393" s="147">
        <f t="shared" si="2"/>
        <v>99599</v>
      </c>
      <c r="G393" s="147">
        <f t="shared" si="3"/>
        <v>112734</v>
      </c>
      <c r="H393" s="147">
        <f t="shared" si="4"/>
        <v>841606</v>
      </c>
      <c r="I393" s="147">
        <f t="shared" si="5"/>
        <v>1206042</v>
      </c>
      <c r="J393" s="147"/>
      <c r="K393" s="149" t="str">
        <f t="shared" si="55"/>
        <v>#REF!</v>
      </c>
      <c r="L393" s="148"/>
      <c r="M393" s="147">
        <v>25538.0</v>
      </c>
      <c r="N393" s="147">
        <v>36483.0</v>
      </c>
      <c r="O393" s="147">
        <v>37578.0</v>
      </c>
      <c r="P393" s="147">
        <v>37578.0</v>
      </c>
      <c r="Q393" s="147">
        <v>37578.0</v>
      </c>
      <c r="R393" s="147">
        <v>37578.0</v>
      </c>
      <c r="S393" s="147">
        <v>37578.0</v>
      </c>
      <c r="T393" s="147">
        <v>402014.0</v>
      </c>
      <c r="U393" s="147">
        <v>402014.0</v>
      </c>
      <c r="V393" s="147">
        <v>402014.0</v>
      </c>
      <c r="W393" s="147">
        <v>402014.0</v>
      </c>
      <c r="X393" s="147">
        <v>402014.0</v>
      </c>
      <c r="Y393" s="147">
        <v>2259980.0</v>
      </c>
      <c r="Z393" s="144"/>
    </row>
    <row r="394" hidden="1">
      <c r="A394" s="143" t="s">
        <v>81</v>
      </c>
      <c r="B394" s="143" t="s">
        <v>84</v>
      </c>
      <c r="C394" s="143" t="s">
        <v>71</v>
      </c>
      <c r="D394" s="143" t="s">
        <v>61</v>
      </c>
      <c r="E394" s="143" t="s">
        <v>60</v>
      </c>
      <c r="F394" s="145">
        <f t="shared" si="2"/>
        <v>6716397</v>
      </c>
      <c r="G394" s="145">
        <f t="shared" si="3"/>
        <v>7602072</v>
      </c>
      <c r="H394" s="145">
        <f t="shared" si="4"/>
        <v>56752860</v>
      </c>
      <c r="I394" s="145">
        <f t="shared" si="5"/>
        <v>81328254</v>
      </c>
      <c r="J394" s="145"/>
      <c r="K394" s="149" t="str">
        <f t="shared" si="55"/>
        <v>#REF!</v>
      </c>
      <c r="L394" s="148"/>
      <c r="M394" s="145">
        <f t="shared" ref="M394:Y394" si="59">SUM(M395:M398)</f>
        <v>1722153</v>
      </c>
      <c r="N394" s="145">
        <f t="shared" si="59"/>
        <v>2460220</v>
      </c>
      <c r="O394" s="145">
        <f t="shared" si="59"/>
        <v>2534024</v>
      </c>
      <c r="P394" s="145">
        <f t="shared" si="59"/>
        <v>2534024</v>
      </c>
      <c r="Q394" s="145">
        <f t="shared" si="59"/>
        <v>2534024</v>
      </c>
      <c r="R394" s="145">
        <f t="shared" si="59"/>
        <v>2534024</v>
      </c>
      <c r="S394" s="145">
        <f t="shared" si="59"/>
        <v>2534024</v>
      </c>
      <c r="T394" s="145">
        <f t="shared" si="59"/>
        <v>27109418</v>
      </c>
      <c r="U394" s="145">
        <f t="shared" si="59"/>
        <v>27109418</v>
      </c>
      <c r="V394" s="145">
        <f t="shared" si="59"/>
        <v>27109418</v>
      </c>
      <c r="W394" s="145">
        <f t="shared" si="59"/>
        <v>27109418</v>
      </c>
      <c r="X394" s="145">
        <f t="shared" si="59"/>
        <v>27109418</v>
      </c>
      <c r="Y394" s="145">
        <f t="shared" si="59"/>
        <v>152399585</v>
      </c>
      <c r="Z394" s="144"/>
    </row>
    <row r="395" hidden="1">
      <c r="A395" s="144" t="s">
        <v>81</v>
      </c>
      <c r="B395" s="144" t="s">
        <v>84</v>
      </c>
      <c r="C395" s="144" t="s">
        <v>71</v>
      </c>
      <c r="D395" s="144" t="s">
        <v>61</v>
      </c>
      <c r="E395" s="144" t="s">
        <v>62</v>
      </c>
      <c r="F395" s="147">
        <f t="shared" si="2"/>
        <v>566102</v>
      </c>
      <c r="G395" s="147">
        <f t="shared" si="3"/>
        <v>640752</v>
      </c>
      <c r="H395" s="147">
        <f t="shared" si="4"/>
        <v>4783506</v>
      </c>
      <c r="I395" s="147">
        <f t="shared" si="5"/>
        <v>6854883</v>
      </c>
      <c r="J395" s="147"/>
      <c r="K395" s="149" t="str">
        <f t="shared" si="55"/>
        <v>#REF!</v>
      </c>
      <c r="L395" s="148"/>
      <c r="M395" s="147">
        <v>145154.0</v>
      </c>
      <c r="N395" s="147">
        <v>207364.0</v>
      </c>
      <c r="O395" s="147">
        <v>213584.0</v>
      </c>
      <c r="P395" s="147">
        <v>213584.0</v>
      </c>
      <c r="Q395" s="147">
        <v>213584.0</v>
      </c>
      <c r="R395" s="147">
        <v>213584.0</v>
      </c>
      <c r="S395" s="147">
        <v>213584.0</v>
      </c>
      <c r="T395" s="147">
        <v>2284961.0</v>
      </c>
      <c r="U395" s="147">
        <v>2284961.0</v>
      </c>
      <c r="V395" s="147">
        <v>2284961.0</v>
      </c>
      <c r="W395" s="147">
        <v>2284961.0</v>
      </c>
      <c r="X395" s="147">
        <v>2284961.0</v>
      </c>
      <c r="Y395" s="147">
        <v>1.2845247E7</v>
      </c>
      <c r="Z395" s="144"/>
    </row>
    <row r="396" hidden="1">
      <c r="A396" s="144" t="s">
        <v>81</v>
      </c>
      <c r="B396" s="144" t="s">
        <v>84</v>
      </c>
      <c r="C396" s="144" t="s">
        <v>71</v>
      </c>
      <c r="D396" s="144" t="s">
        <v>61</v>
      </c>
      <c r="E396" s="144" t="s">
        <v>63</v>
      </c>
      <c r="F396" s="147">
        <f t="shared" si="2"/>
        <v>590580</v>
      </c>
      <c r="G396" s="147">
        <f t="shared" si="3"/>
        <v>668457</v>
      </c>
      <c r="H396" s="147">
        <f t="shared" si="4"/>
        <v>4990337</v>
      </c>
      <c r="I396" s="147">
        <f t="shared" si="5"/>
        <v>7151277</v>
      </c>
      <c r="J396" s="147"/>
      <c r="K396" s="149" t="str">
        <f t="shared" si="55"/>
        <v>#REF!</v>
      </c>
      <c r="L396" s="148"/>
      <c r="M396" s="147">
        <v>151431.0</v>
      </c>
      <c r="N396" s="147">
        <v>216330.0</v>
      </c>
      <c r="O396" s="147">
        <v>222819.0</v>
      </c>
      <c r="P396" s="147">
        <v>222819.0</v>
      </c>
      <c r="Q396" s="147">
        <v>222819.0</v>
      </c>
      <c r="R396" s="147">
        <v>222819.0</v>
      </c>
      <c r="S396" s="147">
        <v>222819.0</v>
      </c>
      <c r="T396" s="147">
        <v>2383759.0</v>
      </c>
      <c r="U396" s="147">
        <v>2383759.0</v>
      </c>
      <c r="V396" s="147">
        <v>2383759.0</v>
      </c>
      <c r="W396" s="147">
        <v>2383759.0</v>
      </c>
      <c r="X396" s="147">
        <v>2383759.0</v>
      </c>
      <c r="Y396" s="147">
        <v>1.3400652E7</v>
      </c>
      <c r="Z396" s="144"/>
    </row>
    <row r="397" hidden="1">
      <c r="A397" s="144" t="s">
        <v>81</v>
      </c>
      <c r="B397" s="144" t="s">
        <v>84</v>
      </c>
      <c r="C397" s="144" t="s">
        <v>71</v>
      </c>
      <c r="D397" s="144" t="s">
        <v>61</v>
      </c>
      <c r="E397" s="144" t="s">
        <v>65</v>
      </c>
      <c r="F397" s="147">
        <f t="shared" si="2"/>
        <v>760269</v>
      </c>
      <c r="G397" s="147">
        <f t="shared" si="3"/>
        <v>860523</v>
      </c>
      <c r="H397" s="147">
        <f t="shared" si="4"/>
        <v>6424195</v>
      </c>
      <c r="I397" s="147">
        <f t="shared" si="5"/>
        <v>9206031</v>
      </c>
      <c r="J397" s="147"/>
      <c r="K397" s="149" t="str">
        <f t="shared" si="55"/>
        <v>#REF!</v>
      </c>
      <c r="L397" s="148"/>
      <c r="M397" s="147">
        <v>194941.0</v>
      </c>
      <c r="N397" s="147">
        <v>278487.0</v>
      </c>
      <c r="O397" s="147">
        <v>286841.0</v>
      </c>
      <c r="P397" s="147">
        <v>286841.0</v>
      </c>
      <c r="Q397" s="147">
        <v>286841.0</v>
      </c>
      <c r="R397" s="147">
        <v>286841.0</v>
      </c>
      <c r="S397" s="147">
        <v>286841.0</v>
      </c>
      <c r="T397" s="147">
        <v>3068677.0</v>
      </c>
      <c r="U397" s="147">
        <v>3068677.0</v>
      </c>
      <c r="V397" s="147">
        <v>3068677.0</v>
      </c>
      <c r="W397" s="147">
        <v>3068677.0</v>
      </c>
      <c r="X397" s="147">
        <v>3068677.0</v>
      </c>
      <c r="Y397" s="147">
        <v>1.7251017E7</v>
      </c>
      <c r="Z397" s="144"/>
    </row>
    <row r="398" hidden="1">
      <c r="A398" s="144" t="s">
        <v>81</v>
      </c>
      <c r="B398" s="144" t="s">
        <v>84</v>
      </c>
      <c r="C398" s="144" t="s">
        <v>71</v>
      </c>
      <c r="D398" s="144" t="s">
        <v>61</v>
      </c>
      <c r="E398" s="144" t="s">
        <v>67</v>
      </c>
      <c r="F398" s="147">
        <f t="shared" si="2"/>
        <v>4799446</v>
      </c>
      <c r="G398" s="147">
        <f t="shared" si="3"/>
        <v>5432340</v>
      </c>
      <c r="H398" s="147">
        <f t="shared" si="4"/>
        <v>40554822</v>
      </c>
      <c r="I398" s="147">
        <f t="shared" si="5"/>
        <v>58116063</v>
      </c>
      <c r="J398" s="147"/>
      <c r="K398" s="149" t="str">
        <f t="shared" si="55"/>
        <v>#REF!</v>
      </c>
      <c r="L398" s="148"/>
      <c r="M398" s="147">
        <v>1230627.0</v>
      </c>
      <c r="N398" s="147">
        <v>1758039.0</v>
      </c>
      <c r="O398" s="147">
        <v>1810780.0</v>
      </c>
      <c r="P398" s="147">
        <v>1810780.0</v>
      </c>
      <c r="Q398" s="147">
        <v>1810780.0</v>
      </c>
      <c r="R398" s="147">
        <v>1810780.0</v>
      </c>
      <c r="S398" s="147">
        <v>1810780.0</v>
      </c>
      <c r="T398" s="147">
        <v>1.9372021E7</v>
      </c>
      <c r="U398" s="147">
        <v>1.9372021E7</v>
      </c>
      <c r="V398" s="147">
        <v>1.9372021E7</v>
      </c>
      <c r="W398" s="147">
        <v>1.9372021E7</v>
      </c>
      <c r="X398" s="147">
        <v>1.9372021E7</v>
      </c>
      <c r="Y398" s="147">
        <v>1.08902669E8</v>
      </c>
      <c r="Z398" s="144"/>
    </row>
    <row r="399" hidden="1">
      <c r="A399" s="143" t="s">
        <v>81</v>
      </c>
      <c r="B399" s="143" t="s">
        <v>88</v>
      </c>
      <c r="C399" s="143" t="s">
        <v>71</v>
      </c>
      <c r="D399" s="143" t="s">
        <v>61</v>
      </c>
      <c r="E399" s="143" t="s">
        <v>60</v>
      </c>
      <c r="F399" s="145">
        <f t="shared" si="2"/>
        <v>2981570</v>
      </c>
      <c r="G399" s="145">
        <f t="shared" si="3"/>
        <v>3374742</v>
      </c>
      <c r="H399" s="145">
        <f t="shared" si="4"/>
        <v>25193944</v>
      </c>
      <c r="I399" s="145">
        <f t="shared" si="5"/>
        <v>36103545</v>
      </c>
      <c r="J399" s="145"/>
      <c r="K399" s="149" t="str">
        <f t="shared" si="55"/>
        <v>#REF!</v>
      </c>
      <c r="L399" s="148"/>
      <c r="M399" s="145">
        <f t="shared" ref="M399:Y399" si="60">SUM(M400:M403)</f>
        <v>764506</v>
      </c>
      <c r="N399" s="145">
        <f t="shared" si="60"/>
        <v>1092150</v>
      </c>
      <c r="O399" s="145">
        <f t="shared" si="60"/>
        <v>1124914</v>
      </c>
      <c r="P399" s="145">
        <f t="shared" si="60"/>
        <v>1124914</v>
      </c>
      <c r="Q399" s="145">
        <f t="shared" si="60"/>
        <v>1124914</v>
      </c>
      <c r="R399" s="145">
        <f t="shared" si="60"/>
        <v>1124914</v>
      </c>
      <c r="S399" s="145">
        <f t="shared" si="60"/>
        <v>1124914</v>
      </c>
      <c r="T399" s="145">
        <f t="shared" si="60"/>
        <v>12034515</v>
      </c>
      <c r="U399" s="145">
        <f t="shared" si="60"/>
        <v>12034515</v>
      </c>
      <c r="V399" s="145">
        <f t="shared" si="60"/>
        <v>12034515</v>
      </c>
      <c r="W399" s="145">
        <f t="shared" si="60"/>
        <v>12034515</v>
      </c>
      <c r="X399" s="145">
        <f t="shared" si="60"/>
        <v>12034515</v>
      </c>
      <c r="Y399" s="145">
        <f t="shared" si="60"/>
        <v>67653797</v>
      </c>
      <c r="Z399" s="144"/>
    </row>
    <row r="400" hidden="1">
      <c r="A400" s="144" t="s">
        <v>81</v>
      </c>
      <c r="B400" s="144" t="s">
        <v>88</v>
      </c>
      <c r="C400" s="144" t="s">
        <v>71</v>
      </c>
      <c r="D400" s="144" t="s">
        <v>61</v>
      </c>
      <c r="E400" s="144" t="s">
        <v>62</v>
      </c>
      <c r="F400" s="147">
        <f t="shared" si="2"/>
        <v>251307</v>
      </c>
      <c r="G400" s="147">
        <f t="shared" si="3"/>
        <v>284445</v>
      </c>
      <c r="H400" s="147">
        <f t="shared" si="4"/>
        <v>2123513</v>
      </c>
      <c r="I400" s="147">
        <f t="shared" si="5"/>
        <v>3043047</v>
      </c>
      <c r="J400" s="147"/>
      <c r="K400" s="149" t="str">
        <f t="shared" si="55"/>
        <v>#REF!</v>
      </c>
      <c r="L400" s="148"/>
      <c r="M400" s="147">
        <v>64438.0</v>
      </c>
      <c r="N400" s="147">
        <v>92054.0</v>
      </c>
      <c r="O400" s="147">
        <v>94815.0</v>
      </c>
      <c r="P400" s="147">
        <v>94815.0</v>
      </c>
      <c r="Q400" s="147">
        <v>94815.0</v>
      </c>
      <c r="R400" s="147">
        <v>94815.0</v>
      </c>
      <c r="S400" s="147">
        <v>94815.0</v>
      </c>
      <c r="T400" s="147">
        <v>1014349.0</v>
      </c>
      <c r="U400" s="147">
        <v>1014349.0</v>
      </c>
      <c r="V400" s="147">
        <v>1014349.0</v>
      </c>
      <c r="W400" s="147">
        <v>1014349.0</v>
      </c>
      <c r="X400" s="147">
        <v>1014349.0</v>
      </c>
      <c r="Y400" s="147">
        <v>5702310.0</v>
      </c>
      <c r="Z400" s="144"/>
    </row>
    <row r="401" hidden="1">
      <c r="A401" s="144" t="s">
        <v>81</v>
      </c>
      <c r="B401" s="144" t="s">
        <v>88</v>
      </c>
      <c r="C401" s="144" t="s">
        <v>71</v>
      </c>
      <c r="D401" s="144" t="s">
        <v>61</v>
      </c>
      <c r="E401" s="144" t="s">
        <v>63</v>
      </c>
      <c r="F401" s="147">
        <f t="shared" si="2"/>
        <v>262173</v>
      </c>
      <c r="G401" s="147">
        <f t="shared" si="3"/>
        <v>296745</v>
      </c>
      <c r="H401" s="147">
        <f t="shared" si="4"/>
        <v>2215329</v>
      </c>
      <c r="I401" s="147">
        <f t="shared" si="5"/>
        <v>3174621</v>
      </c>
      <c r="J401" s="147"/>
      <c r="K401" s="149" t="str">
        <f t="shared" si="55"/>
        <v>#REF!</v>
      </c>
      <c r="L401" s="148"/>
      <c r="M401" s="147">
        <v>67224.0</v>
      </c>
      <c r="N401" s="147">
        <v>96034.0</v>
      </c>
      <c r="O401" s="147">
        <v>98915.0</v>
      </c>
      <c r="P401" s="147">
        <v>98915.0</v>
      </c>
      <c r="Q401" s="147">
        <v>98915.0</v>
      </c>
      <c r="R401" s="147">
        <v>98915.0</v>
      </c>
      <c r="S401" s="147">
        <v>98915.0</v>
      </c>
      <c r="T401" s="147">
        <v>1058207.0</v>
      </c>
      <c r="U401" s="147">
        <v>1058207.0</v>
      </c>
      <c r="V401" s="147">
        <v>1058207.0</v>
      </c>
      <c r="W401" s="147">
        <v>1058207.0</v>
      </c>
      <c r="X401" s="147">
        <v>1058207.0</v>
      </c>
      <c r="Y401" s="147">
        <v>5948868.0</v>
      </c>
      <c r="Z401" s="144"/>
    </row>
    <row r="402" hidden="1">
      <c r="A402" s="144" t="s">
        <v>81</v>
      </c>
      <c r="B402" s="144" t="s">
        <v>88</v>
      </c>
      <c r="C402" s="144" t="s">
        <v>71</v>
      </c>
      <c r="D402" s="144" t="s">
        <v>61</v>
      </c>
      <c r="E402" s="144" t="s">
        <v>65</v>
      </c>
      <c r="F402" s="147">
        <f t="shared" si="2"/>
        <v>337502</v>
      </c>
      <c r="G402" s="147">
        <f t="shared" si="3"/>
        <v>382008</v>
      </c>
      <c r="H402" s="147">
        <f t="shared" si="4"/>
        <v>2851852</v>
      </c>
      <c r="I402" s="147">
        <f t="shared" si="5"/>
        <v>4086774</v>
      </c>
      <c r="J402" s="147"/>
      <c r="K402" s="149" t="str">
        <f t="shared" si="55"/>
        <v>#REF!</v>
      </c>
      <c r="L402" s="148"/>
      <c r="M402" s="147">
        <v>86539.0</v>
      </c>
      <c r="N402" s="147">
        <v>123627.0</v>
      </c>
      <c r="O402" s="147">
        <v>127336.0</v>
      </c>
      <c r="P402" s="147">
        <v>127336.0</v>
      </c>
      <c r="Q402" s="147">
        <v>127336.0</v>
      </c>
      <c r="R402" s="147">
        <v>127336.0</v>
      </c>
      <c r="S402" s="147">
        <v>127336.0</v>
      </c>
      <c r="T402" s="147">
        <v>1362258.0</v>
      </c>
      <c r="U402" s="147">
        <v>1362258.0</v>
      </c>
      <c r="V402" s="147">
        <v>1362258.0</v>
      </c>
      <c r="W402" s="147">
        <v>1362258.0</v>
      </c>
      <c r="X402" s="147">
        <v>1362258.0</v>
      </c>
      <c r="Y402" s="147">
        <v>7658136.0</v>
      </c>
      <c r="Z402" s="144"/>
    </row>
    <row r="403" hidden="1">
      <c r="A403" s="144" t="s">
        <v>81</v>
      </c>
      <c r="B403" s="144" t="s">
        <v>88</v>
      </c>
      <c r="C403" s="144" t="s">
        <v>71</v>
      </c>
      <c r="D403" s="144" t="s">
        <v>61</v>
      </c>
      <c r="E403" s="144" t="s">
        <v>67</v>
      </c>
      <c r="F403" s="147">
        <f t="shared" si="2"/>
        <v>2130588</v>
      </c>
      <c r="G403" s="147">
        <f t="shared" si="3"/>
        <v>2411544</v>
      </c>
      <c r="H403" s="147">
        <f t="shared" si="4"/>
        <v>18003250</v>
      </c>
      <c r="I403" s="147">
        <f t="shared" si="5"/>
        <v>25799103</v>
      </c>
      <c r="J403" s="147"/>
      <c r="K403" s="149" t="str">
        <f t="shared" si="55"/>
        <v>#REF!</v>
      </c>
      <c r="L403" s="148"/>
      <c r="M403" s="147">
        <v>546305.0</v>
      </c>
      <c r="N403" s="147">
        <v>780435.0</v>
      </c>
      <c r="O403" s="147">
        <v>803848.0</v>
      </c>
      <c r="P403" s="147">
        <v>803848.0</v>
      </c>
      <c r="Q403" s="147">
        <v>803848.0</v>
      </c>
      <c r="R403" s="147">
        <v>803848.0</v>
      </c>
      <c r="S403" s="147">
        <v>803848.0</v>
      </c>
      <c r="T403" s="147">
        <v>8599701.0</v>
      </c>
      <c r="U403" s="147">
        <v>8599701.0</v>
      </c>
      <c r="V403" s="147">
        <v>8599701.0</v>
      </c>
      <c r="W403" s="147">
        <v>8599701.0</v>
      </c>
      <c r="X403" s="147">
        <v>8599701.0</v>
      </c>
      <c r="Y403" s="147">
        <v>4.8344483E7</v>
      </c>
      <c r="Z403" s="144"/>
    </row>
    <row r="404" hidden="1">
      <c r="A404" s="143" t="s">
        <v>81</v>
      </c>
      <c r="B404" s="143" t="s">
        <v>89</v>
      </c>
      <c r="C404" s="143" t="s">
        <v>72</v>
      </c>
      <c r="D404" s="143" t="s">
        <v>61</v>
      </c>
      <c r="E404" s="143" t="s">
        <v>60</v>
      </c>
      <c r="F404" s="145">
        <f t="shared" si="2"/>
        <v>9001353</v>
      </c>
      <c r="G404" s="145">
        <f t="shared" si="3"/>
        <v>11893271</v>
      </c>
      <c r="H404" s="145">
        <f t="shared" si="4"/>
        <v>16977520</v>
      </c>
      <c r="I404" s="145">
        <f t="shared" si="5"/>
        <v>21899728</v>
      </c>
      <c r="J404" s="145"/>
      <c r="K404" s="149" t="str">
        <f t="shared" si="55"/>
        <v>#REF!</v>
      </c>
      <c r="L404" s="148"/>
      <c r="M404" s="145">
        <f t="shared" ref="M404:Y404" si="61">SUM(M405:M408)</f>
        <v>3003021</v>
      </c>
      <c r="N404" s="145">
        <f t="shared" si="61"/>
        <v>2976161</v>
      </c>
      <c r="O404" s="145">
        <f t="shared" si="61"/>
        <v>3022171</v>
      </c>
      <c r="P404" s="145">
        <f t="shared" si="61"/>
        <v>3181251</v>
      </c>
      <c r="Q404" s="145">
        <f t="shared" si="61"/>
        <v>3331210</v>
      </c>
      <c r="R404" s="145">
        <f t="shared" si="61"/>
        <v>5380810</v>
      </c>
      <c r="S404" s="145">
        <f t="shared" si="61"/>
        <v>2388092</v>
      </c>
      <c r="T404" s="145">
        <f t="shared" si="61"/>
        <v>7298083</v>
      </c>
      <c r="U404" s="145">
        <f t="shared" si="61"/>
        <v>7291345</v>
      </c>
      <c r="V404" s="145">
        <f t="shared" si="61"/>
        <v>7318436</v>
      </c>
      <c r="W404" s="145">
        <f t="shared" si="61"/>
        <v>7304955</v>
      </c>
      <c r="X404" s="145">
        <f t="shared" si="61"/>
        <v>7276337</v>
      </c>
      <c r="Y404" s="145">
        <f t="shared" si="61"/>
        <v>59771875</v>
      </c>
      <c r="Z404" s="144"/>
    </row>
    <row r="405" hidden="1">
      <c r="A405" s="144" t="s">
        <v>81</v>
      </c>
      <c r="B405" s="144" t="s">
        <v>89</v>
      </c>
      <c r="C405" s="144" t="s">
        <v>72</v>
      </c>
      <c r="D405" s="144" t="s">
        <v>61</v>
      </c>
      <c r="E405" s="144" t="s">
        <v>62</v>
      </c>
      <c r="F405" s="147">
        <f t="shared" si="2"/>
        <v>1147780</v>
      </c>
      <c r="G405" s="147">
        <f t="shared" si="3"/>
        <v>1673427</v>
      </c>
      <c r="H405" s="147">
        <f t="shared" si="4"/>
        <v>2378566</v>
      </c>
      <c r="I405" s="147">
        <f t="shared" si="5"/>
        <v>3163139</v>
      </c>
      <c r="J405" s="147"/>
      <c r="K405" s="149" t="str">
        <f t="shared" si="55"/>
        <v>#REF!</v>
      </c>
      <c r="L405" s="148"/>
      <c r="M405" s="147">
        <v>383060.0</v>
      </c>
      <c r="N405" s="147">
        <v>378178.0</v>
      </c>
      <c r="O405" s="147">
        <v>386542.0</v>
      </c>
      <c r="P405" s="147">
        <v>415457.0</v>
      </c>
      <c r="Q405" s="147">
        <v>442713.0</v>
      </c>
      <c r="R405" s="147">
        <v>815257.0</v>
      </c>
      <c r="S405" s="147">
        <v>271288.0</v>
      </c>
      <c r="T405" s="147">
        <v>1054119.0</v>
      </c>
      <c r="U405" s="147">
        <v>1053159.0</v>
      </c>
      <c r="V405" s="147">
        <v>1057019.0</v>
      </c>
      <c r="W405" s="147">
        <v>1055099.0</v>
      </c>
      <c r="X405" s="147">
        <v>1051021.0</v>
      </c>
      <c r="Y405" s="147">
        <v>8362912.0</v>
      </c>
      <c r="Z405" s="144"/>
    </row>
    <row r="406" hidden="1">
      <c r="A406" s="144" t="s">
        <v>81</v>
      </c>
      <c r="B406" s="144" t="s">
        <v>89</v>
      </c>
      <c r="C406" s="144" t="s">
        <v>72</v>
      </c>
      <c r="D406" s="144" t="s">
        <v>61</v>
      </c>
      <c r="E406" s="144" t="s">
        <v>63</v>
      </c>
      <c r="F406" s="147">
        <f t="shared" si="2"/>
        <v>5166895</v>
      </c>
      <c r="G406" s="147">
        <f t="shared" si="3"/>
        <v>7533169</v>
      </c>
      <c r="H406" s="147">
        <f t="shared" si="4"/>
        <v>10707456</v>
      </c>
      <c r="I406" s="147">
        <f t="shared" si="5"/>
        <v>14239319</v>
      </c>
      <c r="J406" s="147"/>
      <c r="K406" s="149" t="str">
        <f t="shared" si="55"/>
        <v>#REF!</v>
      </c>
      <c r="L406" s="148"/>
      <c r="M406" s="147">
        <v>1724400.0</v>
      </c>
      <c r="N406" s="147">
        <v>1702423.0</v>
      </c>
      <c r="O406" s="147">
        <v>1740072.0</v>
      </c>
      <c r="P406" s="147">
        <v>1870237.0</v>
      </c>
      <c r="Q406" s="147">
        <v>1992938.0</v>
      </c>
      <c r="R406" s="147">
        <v>3669994.0</v>
      </c>
      <c r="S406" s="147">
        <v>1221240.0</v>
      </c>
      <c r="T406" s="147">
        <v>4745269.0</v>
      </c>
      <c r="U406" s="147">
        <v>4740947.0</v>
      </c>
      <c r="V406" s="147">
        <v>4758321.0</v>
      </c>
      <c r="W406" s="147">
        <v>4749677.0</v>
      </c>
      <c r="X406" s="147">
        <v>4731321.0</v>
      </c>
      <c r="Y406" s="147">
        <v>3.7646838E7</v>
      </c>
      <c r="Z406" s="144"/>
    </row>
    <row r="407" hidden="1">
      <c r="A407" s="143" t="s">
        <v>81</v>
      </c>
      <c r="B407" s="143" t="s">
        <v>88</v>
      </c>
      <c r="C407" s="143" t="s">
        <v>72</v>
      </c>
      <c r="D407" s="143" t="s">
        <v>61</v>
      </c>
      <c r="E407" s="143" t="s">
        <v>60</v>
      </c>
      <c r="F407" s="145">
        <f t="shared" si="2"/>
        <v>2273467</v>
      </c>
      <c r="G407" s="145">
        <f t="shared" si="3"/>
        <v>2273464</v>
      </c>
      <c r="H407" s="145">
        <f t="shared" si="4"/>
        <v>3292977</v>
      </c>
      <c r="I407" s="145">
        <f t="shared" si="5"/>
        <v>3805577</v>
      </c>
      <c r="J407" s="145"/>
      <c r="K407" s="149" t="str">
        <f t="shared" si="55"/>
        <v>#REF!</v>
      </c>
      <c r="L407" s="148"/>
      <c r="M407" s="145">
        <f t="shared" ref="M407:Y407" si="62">SUM(M408:M411)</f>
        <v>757824</v>
      </c>
      <c r="N407" s="145">
        <f t="shared" si="62"/>
        <v>757823</v>
      </c>
      <c r="O407" s="145">
        <f t="shared" si="62"/>
        <v>757820</v>
      </c>
      <c r="P407" s="145">
        <f t="shared" si="62"/>
        <v>757820</v>
      </c>
      <c r="Q407" s="145">
        <f t="shared" si="62"/>
        <v>757822</v>
      </c>
      <c r="R407" s="145">
        <f t="shared" si="62"/>
        <v>757822</v>
      </c>
      <c r="S407" s="145">
        <f t="shared" si="62"/>
        <v>757827</v>
      </c>
      <c r="T407" s="145">
        <f t="shared" si="62"/>
        <v>1268191</v>
      </c>
      <c r="U407" s="145">
        <f t="shared" si="62"/>
        <v>1266959</v>
      </c>
      <c r="V407" s="145">
        <f t="shared" si="62"/>
        <v>1271916</v>
      </c>
      <c r="W407" s="145">
        <f t="shared" si="62"/>
        <v>1269447</v>
      </c>
      <c r="X407" s="145">
        <f t="shared" si="62"/>
        <v>1264214</v>
      </c>
      <c r="Y407" s="145">
        <f t="shared" si="62"/>
        <v>11645486</v>
      </c>
      <c r="Z407" s="144"/>
    </row>
    <row r="408" hidden="1">
      <c r="A408" s="144" t="s">
        <v>81</v>
      </c>
      <c r="B408" s="144" t="s">
        <v>88</v>
      </c>
      <c r="C408" s="144" t="s">
        <v>72</v>
      </c>
      <c r="D408" s="144" t="s">
        <v>61</v>
      </c>
      <c r="E408" s="144" t="s">
        <v>62</v>
      </c>
      <c r="F408" s="147">
        <f t="shared" si="2"/>
        <v>413211</v>
      </c>
      <c r="G408" s="147">
        <f t="shared" si="3"/>
        <v>413211</v>
      </c>
      <c r="H408" s="147">
        <f t="shared" si="4"/>
        <v>598521</v>
      </c>
      <c r="I408" s="147">
        <f t="shared" si="5"/>
        <v>691693</v>
      </c>
      <c r="J408" s="147"/>
      <c r="K408" s="149" t="str">
        <f t="shared" si="55"/>
        <v>#REF!</v>
      </c>
      <c r="L408" s="148"/>
      <c r="M408" s="147">
        <v>137737.0</v>
      </c>
      <c r="N408" s="147">
        <v>137737.0</v>
      </c>
      <c r="O408" s="147">
        <v>137737.0</v>
      </c>
      <c r="P408" s="147">
        <v>137737.0</v>
      </c>
      <c r="Q408" s="147">
        <v>137737.0</v>
      </c>
      <c r="R408" s="147">
        <v>137737.0</v>
      </c>
      <c r="S408" s="147">
        <v>137737.0</v>
      </c>
      <c r="T408" s="147">
        <v>230504.0</v>
      </c>
      <c r="U408" s="147">
        <v>230280.0</v>
      </c>
      <c r="V408" s="147">
        <v>231180.0</v>
      </c>
      <c r="W408" s="147">
        <v>230732.0</v>
      </c>
      <c r="X408" s="147">
        <v>229781.0</v>
      </c>
      <c r="Y408" s="147">
        <v>2116639.0</v>
      </c>
      <c r="Z408" s="144"/>
    </row>
    <row r="409" hidden="1">
      <c r="A409" s="144" t="s">
        <v>81</v>
      </c>
      <c r="B409" s="144" t="s">
        <v>88</v>
      </c>
      <c r="C409" s="144" t="s">
        <v>72</v>
      </c>
      <c r="D409" s="144" t="s">
        <v>61</v>
      </c>
      <c r="E409" s="144" t="s">
        <v>63</v>
      </c>
      <c r="F409" s="147">
        <f t="shared" si="2"/>
        <v>1860135</v>
      </c>
      <c r="G409" s="147">
        <f t="shared" si="3"/>
        <v>1860135</v>
      </c>
      <c r="H409" s="147">
        <f t="shared" si="4"/>
        <v>2694327</v>
      </c>
      <c r="I409" s="147">
        <f t="shared" si="5"/>
        <v>3113756</v>
      </c>
      <c r="J409" s="147"/>
      <c r="K409" s="149" t="str">
        <f t="shared" si="55"/>
        <v>#REF!</v>
      </c>
      <c r="L409" s="148"/>
      <c r="M409" s="147">
        <v>620045.0</v>
      </c>
      <c r="N409" s="147">
        <v>620045.0</v>
      </c>
      <c r="O409" s="147">
        <v>620045.0</v>
      </c>
      <c r="P409" s="147">
        <v>620045.0</v>
      </c>
      <c r="Q409" s="147">
        <v>620045.0</v>
      </c>
      <c r="R409" s="147">
        <v>620045.0</v>
      </c>
      <c r="S409" s="147">
        <v>620045.0</v>
      </c>
      <c r="T409" s="147">
        <v>1037645.0</v>
      </c>
      <c r="U409" s="147">
        <v>1036637.0</v>
      </c>
      <c r="V409" s="147">
        <v>1040691.0</v>
      </c>
      <c r="W409" s="147">
        <v>1038674.0</v>
      </c>
      <c r="X409" s="147">
        <v>1034391.0</v>
      </c>
      <c r="Y409" s="147">
        <v>9528351.0</v>
      </c>
      <c r="Z409" s="144"/>
    </row>
    <row r="410" hidden="1">
      <c r="A410" s="144" t="s">
        <v>90</v>
      </c>
      <c r="B410" s="144" t="s">
        <v>17</v>
      </c>
      <c r="C410" s="144"/>
      <c r="D410" s="144" t="s">
        <v>61</v>
      </c>
      <c r="E410" s="144" t="s">
        <v>60</v>
      </c>
      <c r="F410" s="150">
        <f t="shared" si="2"/>
        <v>9</v>
      </c>
      <c r="G410" s="150">
        <f t="shared" si="3"/>
        <v>9</v>
      </c>
      <c r="H410" s="150">
        <f t="shared" si="4"/>
        <v>9</v>
      </c>
      <c r="I410" s="150">
        <f t="shared" si="5"/>
        <v>9</v>
      </c>
      <c r="J410" s="150"/>
      <c r="K410" s="149" t="str">
        <f t="shared" si="55"/>
        <v>#REF!</v>
      </c>
      <c r="L410" s="144"/>
      <c r="M410" s="150">
        <v>3.0</v>
      </c>
      <c r="N410" s="150">
        <v>3.0</v>
      </c>
      <c r="O410" s="150">
        <v>3.0</v>
      </c>
      <c r="P410" s="150">
        <v>3.0</v>
      </c>
      <c r="Q410" s="150">
        <v>3.0</v>
      </c>
      <c r="R410" s="150">
        <v>3.0</v>
      </c>
      <c r="S410" s="150">
        <v>3.0</v>
      </c>
      <c r="T410" s="150">
        <v>3.0</v>
      </c>
      <c r="U410" s="150">
        <v>3.0</v>
      </c>
      <c r="V410" s="150">
        <v>3.0</v>
      </c>
      <c r="W410" s="150">
        <v>3.0</v>
      </c>
      <c r="X410" s="150">
        <v>3.0</v>
      </c>
      <c r="Y410" s="150">
        <v>36.0</v>
      </c>
      <c r="Z410" s="144"/>
    </row>
    <row r="411" hidden="1">
      <c r="A411" s="144" t="s">
        <v>90</v>
      </c>
      <c r="B411" s="144" t="s">
        <v>18</v>
      </c>
      <c r="C411" s="144"/>
      <c r="D411" s="144" t="s">
        <v>61</v>
      </c>
      <c r="E411" s="144" t="s">
        <v>60</v>
      </c>
      <c r="F411" s="150">
        <f t="shared" si="2"/>
        <v>112</v>
      </c>
      <c r="G411" s="150">
        <f t="shared" si="3"/>
        <v>109</v>
      </c>
      <c r="H411" s="150">
        <f t="shared" si="4"/>
        <v>120</v>
      </c>
      <c r="I411" s="150">
        <f t="shared" si="5"/>
        <v>119</v>
      </c>
      <c r="J411" s="150"/>
      <c r="K411" s="149" t="str">
        <f t="shared" si="55"/>
        <v>#REF!</v>
      </c>
      <c r="L411" s="144"/>
      <c r="M411" s="150">
        <v>39.0</v>
      </c>
      <c r="N411" s="150">
        <v>38.0</v>
      </c>
      <c r="O411" s="150">
        <v>35.0</v>
      </c>
      <c r="P411" s="150">
        <v>35.0</v>
      </c>
      <c r="Q411" s="150">
        <v>37.0</v>
      </c>
      <c r="R411" s="150">
        <v>37.0</v>
      </c>
      <c r="S411" s="150">
        <v>42.0</v>
      </c>
      <c r="T411" s="150">
        <v>39.0</v>
      </c>
      <c r="U411" s="150">
        <v>39.0</v>
      </c>
      <c r="V411" s="150">
        <v>42.0</v>
      </c>
      <c r="W411" s="150">
        <v>38.0</v>
      </c>
      <c r="X411" s="150">
        <v>39.0</v>
      </c>
      <c r="Y411" s="150">
        <v>460.0</v>
      </c>
      <c r="Z411" s="144"/>
    </row>
    <row r="412" hidden="1">
      <c r="A412" s="144" t="s">
        <v>90</v>
      </c>
      <c r="B412" s="144" t="s">
        <v>19</v>
      </c>
      <c r="C412" s="144"/>
      <c r="D412" s="144" t="s">
        <v>61</v>
      </c>
      <c r="E412" s="144" t="s">
        <v>60</v>
      </c>
      <c r="F412" s="150">
        <f t="shared" si="2"/>
        <v>28</v>
      </c>
      <c r="G412" s="150">
        <f t="shared" si="3"/>
        <v>27</v>
      </c>
      <c r="H412" s="150">
        <f t="shared" si="4"/>
        <v>30</v>
      </c>
      <c r="I412" s="150">
        <f t="shared" si="5"/>
        <v>29</v>
      </c>
      <c r="J412" s="150"/>
      <c r="K412" s="149" t="str">
        <f t="shared" si="55"/>
        <v>#REF!</v>
      </c>
      <c r="L412" s="144"/>
      <c r="M412" s="150">
        <v>10.0</v>
      </c>
      <c r="N412" s="150">
        <v>9.0</v>
      </c>
      <c r="O412" s="150">
        <v>9.0</v>
      </c>
      <c r="P412" s="150">
        <v>9.0</v>
      </c>
      <c r="Q412" s="150">
        <v>9.0</v>
      </c>
      <c r="R412" s="150">
        <v>9.0</v>
      </c>
      <c r="S412" s="150">
        <v>10.0</v>
      </c>
      <c r="T412" s="150">
        <v>10.0</v>
      </c>
      <c r="U412" s="150">
        <v>10.0</v>
      </c>
      <c r="V412" s="150">
        <v>10.0</v>
      </c>
      <c r="W412" s="150">
        <v>9.0</v>
      </c>
      <c r="X412" s="150">
        <v>10.0</v>
      </c>
      <c r="Y412" s="150">
        <v>114.0</v>
      </c>
      <c r="Z412" s="144"/>
    </row>
    <row r="413" hidden="1">
      <c r="A413" s="144" t="s">
        <v>90</v>
      </c>
      <c r="B413" s="144" t="s">
        <v>20</v>
      </c>
      <c r="C413" s="144"/>
      <c r="D413" s="144" t="s">
        <v>61</v>
      </c>
      <c r="E413" s="144" t="s">
        <v>60</v>
      </c>
      <c r="F413" s="150">
        <f t="shared" si="2"/>
        <v>9</v>
      </c>
      <c r="G413" s="150">
        <f t="shared" si="3"/>
        <v>9</v>
      </c>
      <c r="H413" s="150">
        <f t="shared" si="4"/>
        <v>9</v>
      </c>
      <c r="I413" s="150">
        <f t="shared" si="5"/>
        <v>9</v>
      </c>
      <c r="J413" s="150"/>
      <c r="K413" s="149" t="str">
        <f t="shared" si="55"/>
        <v>#REF!</v>
      </c>
      <c r="L413" s="144"/>
      <c r="M413" s="150">
        <v>3.0</v>
      </c>
      <c r="N413" s="150">
        <v>3.0</v>
      </c>
      <c r="O413" s="150">
        <v>3.0</v>
      </c>
      <c r="P413" s="150">
        <v>3.0</v>
      </c>
      <c r="Q413" s="150">
        <v>3.0</v>
      </c>
      <c r="R413" s="150">
        <v>3.0</v>
      </c>
      <c r="S413" s="150">
        <v>3.0</v>
      </c>
      <c r="T413" s="150">
        <v>3.0</v>
      </c>
      <c r="U413" s="150">
        <v>3.0</v>
      </c>
      <c r="V413" s="150">
        <v>3.0</v>
      </c>
      <c r="W413" s="150">
        <v>3.0</v>
      </c>
      <c r="X413" s="150">
        <v>3.0</v>
      </c>
      <c r="Y413" s="150">
        <v>36.0</v>
      </c>
      <c r="Z413" s="144"/>
    </row>
    <row r="414">
      <c r="A414" s="144" t="s">
        <v>91</v>
      </c>
      <c r="B414" s="144" t="s">
        <v>15</v>
      </c>
      <c r="C414" s="144" t="s">
        <v>59</v>
      </c>
      <c r="D414" s="144" t="s">
        <v>61</v>
      </c>
      <c r="E414" s="144" t="s">
        <v>60</v>
      </c>
      <c r="F414" s="150">
        <f t="shared" si="2"/>
        <v>1</v>
      </c>
      <c r="G414" s="150">
        <f t="shared" si="3"/>
        <v>0</v>
      </c>
      <c r="H414" s="150">
        <f t="shared" si="4"/>
        <v>1</v>
      </c>
      <c r="I414" s="150">
        <f t="shared" si="5"/>
        <v>2</v>
      </c>
      <c r="J414" s="150"/>
      <c r="K414" s="146"/>
      <c r="L414" s="144"/>
      <c r="M414" s="150">
        <v>0.0</v>
      </c>
      <c r="N414" s="150">
        <v>1.0</v>
      </c>
      <c r="O414" s="150">
        <v>0.0</v>
      </c>
      <c r="P414" s="150">
        <v>0.0</v>
      </c>
      <c r="Q414" s="150">
        <v>0.0</v>
      </c>
      <c r="R414" s="150">
        <v>0.0</v>
      </c>
      <c r="S414" s="150">
        <v>0.0</v>
      </c>
      <c r="T414" s="150">
        <v>1.0</v>
      </c>
      <c r="U414" s="150">
        <v>0.0</v>
      </c>
      <c r="V414" s="150">
        <v>0.0</v>
      </c>
      <c r="W414" s="150">
        <v>1.0</v>
      </c>
      <c r="X414" s="150">
        <v>1.0</v>
      </c>
      <c r="Y414" s="150">
        <v>4.0</v>
      </c>
      <c r="Z414" s="144"/>
    </row>
    <row r="415" hidden="1">
      <c r="A415" s="144" t="s">
        <v>91</v>
      </c>
      <c r="B415" s="144" t="s">
        <v>15</v>
      </c>
      <c r="C415" s="144" t="s">
        <v>70</v>
      </c>
      <c r="D415" s="144" t="s">
        <v>61</v>
      </c>
      <c r="E415" s="144" t="s">
        <v>60</v>
      </c>
      <c r="F415" s="150">
        <f t="shared" si="2"/>
        <v>0</v>
      </c>
      <c r="G415" s="150">
        <f t="shared" si="3"/>
        <v>0</v>
      </c>
      <c r="H415" s="150">
        <f t="shared" si="4"/>
        <v>1</v>
      </c>
      <c r="I415" s="150">
        <f t="shared" si="5"/>
        <v>1</v>
      </c>
      <c r="J415" s="150"/>
      <c r="K415" s="149" t="str">
        <f t="shared" ref="K415:K417" si="63">(#REF!-L415)/L415</f>
        <v>#REF!</v>
      </c>
      <c r="L415" s="144"/>
      <c r="M415" s="150">
        <v>0.0</v>
      </c>
      <c r="N415" s="150">
        <v>0.0</v>
      </c>
      <c r="O415" s="150">
        <v>0.0</v>
      </c>
      <c r="P415" s="150">
        <v>0.0</v>
      </c>
      <c r="Q415" s="150">
        <v>0.0</v>
      </c>
      <c r="R415" s="150">
        <v>0.0</v>
      </c>
      <c r="S415" s="150">
        <v>0.0</v>
      </c>
      <c r="T415" s="150">
        <v>0.0</v>
      </c>
      <c r="U415" s="150">
        <v>1.0</v>
      </c>
      <c r="V415" s="150">
        <v>1.0</v>
      </c>
      <c r="W415" s="150">
        <v>0.0</v>
      </c>
      <c r="X415" s="150">
        <v>0.0</v>
      </c>
      <c r="Y415" s="150">
        <v>2.0</v>
      </c>
      <c r="Z415" s="144"/>
    </row>
    <row r="416" hidden="1">
      <c r="A416" s="144" t="s">
        <v>91</v>
      </c>
      <c r="B416" s="144" t="s">
        <v>15</v>
      </c>
      <c r="C416" s="144" t="s">
        <v>71</v>
      </c>
      <c r="D416" s="144" t="s">
        <v>61</v>
      </c>
      <c r="E416" s="144" t="s">
        <v>60</v>
      </c>
      <c r="F416" s="150">
        <f t="shared" si="2"/>
        <v>0</v>
      </c>
      <c r="G416" s="150">
        <f t="shared" si="3"/>
        <v>0</v>
      </c>
      <c r="H416" s="150">
        <f t="shared" si="4"/>
        <v>2</v>
      </c>
      <c r="I416" s="150">
        <f t="shared" si="5"/>
        <v>0</v>
      </c>
      <c r="J416" s="150"/>
      <c r="K416" s="149" t="str">
        <f t="shared" si="63"/>
        <v>#REF!</v>
      </c>
      <c r="L416" s="144"/>
      <c r="M416" s="144"/>
      <c r="N416" s="150">
        <v>0.0</v>
      </c>
      <c r="O416" s="150">
        <v>0.0</v>
      </c>
      <c r="P416" s="150">
        <v>0.0</v>
      </c>
      <c r="Q416" s="150">
        <v>0.0</v>
      </c>
      <c r="R416" s="150">
        <v>0.0</v>
      </c>
      <c r="S416" s="150">
        <v>2.0</v>
      </c>
      <c r="T416" s="150">
        <v>0.0</v>
      </c>
      <c r="U416" s="150">
        <v>0.0</v>
      </c>
      <c r="V416" s="150">
        <v>0.0</v>
      </c>
      <c r="W416" s="150">
        <v>0.0</v>
      </c>
      <c r="X416" s="150">
        <v>0.0</v>
      </c>
      <c r="Y416" s="150">
        <v>2.0</v>
      </c>
      <c r="Z416" s="144"/>
    </row>
    <row r="417" hidden="1">
      <c r="A417" s="144" t="s">
        <v>91</v>
      </c>
      <c r="B417" s="144" t="s">
        <v>15</v>
      </c>
      <c r="C417" s="144" t="s">
        <v>72</v>
      </c>
      <c r="D417" s="144" t="s">
        <v>61</v>
      </c>
      <c r="E417" s="144" t="s">
        <v>60</v>
      </c>
      <c r="F417" s="150">
        <f t="shared" si="2"/>
        <v>0</v>
      </c>
      <c r="G417" s="150">
        <f t="shared" si="3"/>
        <v>1</v>
      </c>
      <c r="H417" s="150">
        <f t="shared" si="4"/>
        <v>1</v>
      </c>
      <c r="I417" s="150">
        <f t="shared" si="5"/>
        <v>1</v>
      </c>
      <c r="J417" s="150"/>
      <c r="K417" s="149" t="str">
        <f t="shared" si="63"/>
        <v>#REF!</v>
      </c>
      <c r="L417" s="144"/>
      <c r="M417" s="150">
        <v>0.0</v>
      </c>
      <c r="N417" s="150">
        <v>0.0</v>
      </c>
      <c r="O417" s="150">
        <v>0.0</v>
      </c>
      <c r="P417" s="150">
        <v>1.0</v>
      </c>
      <c r="Q417" s="150">
        <v>0.0</v>
      </c>
      <c r="R417" s="150">
        <v>0.0</v>
      </c>
      <c r="S417" s="150">
        <v>0.0</v>
      </c>
      <c r="T417" s="150">
        <v>1.0</v>
      </c>
      <c r="U417" s="150">
        <v>0.0</v>
      </c>
      <c r="V417" s="150">
        <v>0.0</v>
      </c>
      <c r="W417" s="150">
        <v>0.0</v>
      </c>
      <c r="X417" s="150">
        <v>1.0</v>
      </c>
      <c r="Y417" s="150">
        <v>3.0</v>
      </c>
      <c r="Z417" s="144"/>
    </row>
    <row r="418">
      <c r="A418" s="144" t="s">
        <v>91</v>
      </c>
      <c r="B418" s="144" t="s">
        <v>92</v>
      </c>
      <c r="C418" s="144" t="s">
        <v>59</v>
      </c>
      <c r="D418" s="144" t="s">
        <v>61</v>
      </c>
      <c r="E418" s="144" t="s">
        <v>60</v>
      </c>
      <c r="F418" s="150">
        <f t="shared" si="2"/>
        <v>0</v>
      </c>
      <c r="G418" s="150">
        <f t="shared" si="3"/>
        <v>0</v>
      </c>
      <c r="H418" s="150">
        <f t="shared" si="4"/>
        <v>0</v>
      </c>
      <c r="I418" s="150">
        <f t="shared" si="5"/>
        <v>0</v>
      </c>
      <c r="J418" s="150"/>
      <c r="K418" s="146"/>
      <c r="L418" s="144"/>
      <c r="M418" s="150">
        <v>0.0</v>
      </c>
      <c r="N418" s="150">
        <v>0.0</v>
      </c>
      <c r="O418" s="150">
        <v>0.0</v>
      </c>
      <c r="P418" s="150">
        <v>0.0</v>
      </c>
      <c r="Q418" s="150">
        <v>0.0</v>
      </c>
      <c r="R418" s="150">
        <v>0.0</v>
      </c>
      <c r="S418" s="150">
        <v>0.0</v>
      </c>
      <c r="T418" s="150">
        <v>0.0</v>
      </c>
      <c r="U418" s="150">
        <v>0.0</v>
      </c>
      <c r="V418" s="150">
        <v>0.0</v>
      </c>
      <c r="W418" s="150">
        <v>0.0</v>
      </c>
      <c r="X418" s="150">
        <v>0.0</v>
      </c>
      <c r="Y418" s="150" t="s">
        <v>75</v>
      </c>
      <c r="Z418" s="144"/>
    </row>
    <row r="419" hidden="1">
      <c r="A419" s="144" t="s">
        <v>91</v>
      </c>
      <c r="B419" s="144" t="s">
        <v>92</v>
      </c>
      <c r="C419" s="144" t="s">
        <v>70</v>
      </c>
      <c r="D419" s="144" t="s">
        <v>61</v>
      </c>
      <c r="E419" s="144" t="s">
        <v>60</v>
      </c>
      <c r="F419" s="150">
        <f t="shared" si="2"/>
        <v>0</v>
      </c>
      <c r="G419" s="150">
        <f t="shared" si="3"/>
        <v>0</v>
      </c>
      <c r="H419" s="150">
        <f t="shared" si="4"/>
        <v>0</v>
      </c>
      <c r="I419" s="150">
        <f t="shared" si="5"/>
        <v>0</v>
      </c>
      <c r="J419" s="150"/>
      <c r="K419" s="149" t="str">
        <f t="shared" ref="K419:K421" si="64">(#REF!-L419)/L419</f>
        <v>#REF!</v>
      </c>
      <c r="L419" s="144"/>
      <c r="M419" s="150">
        <v>0.0</v>
      </c>
      <c r="N419" s="150">
        <v>0.0</v>
      </c>
      <c r="O419" s="150">
        <v>0.0</v>
      </c>
      <c r="P419" s="150">
        <v>0.0</v>
      </c>
      <c r="Q419" s="150">
        <v>0.0</v>
      </c>
      <c r="R419" s="150">
        <v>0.0</v>
      </c>
      <c r="S419" s="150">
        <v>0.0</v>
      </c>
      <c r="T419" s="150">
        <v>0.0</v>
      </c>
      <c r="U419" s="150">
        <v>0.0</v>
      </c>
      <c r="V419" s="150">
        <v>0.0</v>
      </c>
      <c r="W419" s="150">
        <v>0.0</v>
      </c>
      <c r="X419" s="150">
        <v>0.0</v>
      </c>
      <c r="Y419" s="150" t="s">
        <v>75</v>
      </c>
      <c r="Z419" s="144"/>
    </row>
    <row r="420" hidden="1">
      <c r="A420" s="144" t="s">
        <v>91</v>
      </c>
      <c r="B420" s="144" t="s">
        <v>92</v>
      </c>
      <c r="C420" s="144" t="s">
        <v>71</v>
      </c>
      <c r="D420" s="144" t="s">
        <v>61</v>
      </c>
      <c r="E420" s="144" t="s">
        <v>60</v>
      </c>
      <c r="F420" s="150">
        <f t="shared" si="2"/>
        <v>0</v>
      </c>
      <c r="G420" s="150">
        <f t="shared" si="3"/>
        <v>1</v>
      </c>
      <c r="H420" s="150">
        <f t="shared" si="4"/>
        <v>0</v>
      </c>
      <c r="I420" s="150">
        <f t="shared" si="5"/>
        <v>0</v>
      </c>
      <c r="J420" s="150"/>
      <c r="K420" s="149" t="str">
        <f t="shared" si="64"/>
        <v>#REF!</v>
      </c>
      <c r="L420" s="144"/>
      <c r="M420" s="150">
        <v>0.0</v>
      </c>
      <c r="N420" s="150">
        <v>0.0</v>
      </c>
      <c r="O420" s="150">
        <v>0.0</v>
      </c>
      <c r="P420" s="150">
        <v>0.0</v>
      </c>
      <c r="Q420" s="150">
        <v>0.0</v>
      </c>
      <c r="R420" s="150">
        <v>1.0</v>
      </c>
      <c r="S420" s="150">
        <v>0.0</v>
      </c>
      <c r="T420" s="150">
        <v>0.0</v>
      </c>
      <c r="U420" s="150">
        <v>0.0</v>
      </c>
      <c r="V420" s="150">
        <v>0.0</v>
      </c>
      <c r="W420" s="150">
        <v>0.0</v>
      </c>
      <c r="X420" s="150">
        <v>0.0</v>
      </c>
      <c r="Y420" s="150">
        <v>1.0</v>
      </c>
      <c r="Z420" s="144"/>
    </row>
    <row r="421" hidden="1">
      <c r="A421" s="144" t="s">
        <v>91</v>
      </c>
      <c r="B421" s="144" t="s">
        <v>92</v>
      </c>
      <c r="C421" s="144" t="s">
        <v>72</v>
      </c>
      <c r="D421" s="144" t="s">
        <v>61</v>
      </c>
      <c r="E421" s="144" t="s">
        <v>60</v>
      </c>
      <c r="F421" s="150">
        <f t="shared" si="2"/>
        <v>0</v>
      </c>
      <c r="G421" s="150">
        <f t="shared" si="3"/>
        <v>1</v>
      </c>
      <c r="H421" s="150">
        <f t="shared" si="4"/>
        <v>0</v>
      </c>
      <c r="I421" s="150">
        <f t="shared" si="5"/>
        <v>0</v>
      </c>
      <c r="J421" s="150"/>
      <c r="K421" s="149" t="str">
        <f t="shared" si="64"/>
        <v>#REF!</v>
      </c>
      <c r="L421" s="144"/>
      <c r="M421" s="150">
        <v>0.0</v>
      </c>
      <c r="N421" s="150">
        <v>0.0</v>
      </c>
      <c r="O421" s="150">
        <v>0.0</v>
      </c>
      <c r="P421" s="150">
        <v>0.0</v>
      </c>
      <c r="Q421" s="150">
        <v>0.0</v>
      </c>
      <c r="R421" s="150">
        <v>1.0</v>
      </c>
      <c r="S421" s="150">
        <v>0.0</v>
      </c>
      <c r="T421" s="150">
        <v>0.0</v>
      </c>
      <c r="U421" s="150">
        <v>0.0</v>
      </c>
      <c r="V421" s="150">
        <v>0.0</v>
      </c>
      <c r="W421" s="150">
        <v>0.0</v>
      </c>
      <c r="X421" s="150">
        <v>0.0</v>
      </c>
      <c r="Y421" s="150">
        <v>1.0</v>
      </c>
      <c r="Z421" s="144"/>
    </row>
    <row r="422">
      <c r="A422" s="144" t="s">
        <v>10</v>
      </c>
      <c r="B422" s="144" t="s">
        <v>10</v>
      </c>
      <c r="C422" s="144" t="s">
        <v>59</v>
      </c>
      <c r="D422" s="144" t="s">
        <v>61</v>
      </c>
      <c r="E422" s="144" t="s">
        <v>60</v>
      </c>
      <c r="F422" s="147">
        <f t="shared" si="2"/>
        <v>86829936</v>
      </c>
      <c r="G422" s="147">
        <f t="shared" si="3"/>
        <v>84829127</v>
      </c>
      <c r="H422" s="147">
        <f t="shared" si="4"/>
        <v>95092183</v>
      </c>
      <c r="I422" s="147">
        <f t="shared" si="5"/>
        <v>94114987</v>
      </c>
      <c r="J422" s="147"/>
      <c r="K422" s="146">
        <f>(Y422-L422)/L422</f>
        <v>0.7687958876</v>
      </c>
      <c r="L422" s="147">
        <v>2.04018019E8</v>
      </c>
      <c r="M422" s="147">
        <v>3.0528833E7</v>
      </c>
      <c r="N422" s="147">
        <v>2.9352644E7</v>
      </c>
      <c r="O422" s="147">
        <v>2.6948459E7</v>
      </c>
      <c r="P422" s="147">
        <v>2.7082674E7</v>
      </c>
      <c r="Q422" s="147">
        <v>2.8697566E7</v>
      </c>
      <c r="R422" s="147">
        <v>2.9048887E7</v>
      </c>
      <c r="S422" s="147">
        <v>3.3178666E7</v>
      </c>
      <c r="T422" s="147">
        <v>3.1159079E7</v>
      </c>
      <c r="U422" s="147">
        <v>3.0754438E7</v>
      </c>
      <c r="V422" s="147">
        <v>3.322484E7</v>
      </c>
      <c r="W422" s="147">
        <v>3.0005148E7</v>
      </c>
      <c r="X422" s="147">
        <v>3.0884999E7</v>
      </c>
      <c r="Y422" s="147">
        <v>3.60866233E8</v>
      </c>
      <c r="Z422" s="144"/>
    </row>
    <row r="423" hidden="1">
      <c r="A423" s="144" t="s">
        <v>10</v>
      </c>
      <c r="B423" s="144" t="s">
        <v>10</v>
      </c>
      <c r="C423" s="144" t="s">
        <v>70</v>
      </c>
      <c r="D423" s="144" t="s">
        <v>61</v>
      </c>
      <c r="E423" s="144" t="s">
        <v>60</v>
      </c>
      <c r="F423" s="147">
        <f t="shared" si="2"/>
        <v>546344391</v>
      </c>
      <c r="G423" s="147">
        <f t="shared" si="3"/>
        <v>500815691</v>
      </c>
      <c r="H423" s="147">
        <f t="shared" si="4"/>
        <v>349053360</v>
      </c>
      <c r="I423" s="147">
        <f t="shared" si="5"/>
        <v>273172194</v>
      </c>
      <c r="J423" s="147"/>
      <c r="K423" s="151" t="str">
        <f t="shared" ref="K423:K425" si="65">(#REF!-L423)/L423</f>
        <v>#REF!</v>
      </c>
      <c r="L423" s="147">
        <v>1.680186214E9</v>
      </c>
      <c r="M423" s="147">
        <v>1.82114797E8</v>
      </c>
      <c r="N423" s="147">
        <v>1.82114797E8</v>
      </c>
      <c r="O423" s="147">
        <v>1.82114797E8</v>
      </c>
      <c r="P423" s="147">
        <v>1.82114797E8</v>
      </c>
      <c r="Q423" s="147">
        <v>1.59350447E8</v>
      </c>
      <c r="R423" s="147">
        <v>1.59350447E8</v>
      </c>
      <c r="S423" s="147">
        <v>1.28997981E8</v>
      </c>
      <c r="T423" s="147">
        <v>1.28997981E8</v>
      </c>
      <c r="U423" s="147">
        <v>9.1057398E7</v>
      </c>
      <c r="V423" s="147">
        <v>9.1057398E7</v>
      </c>
      <c r="W423" s="147">
        <v>9.1057398E7</v>
      </c>
      <c r="X423" s="147">
        <v>9.1057398E7</v>
      </c>
      <c r="Y423" s="147">
        <v>1.669385638E9</v>
      </c>
      <c r="Z423" s="144"/>
    </row>
    <row r="424" hidden="1">
      <c r="A424" s="144" t="s">
        <v>10</v>
      </c>
      <c r="B424" s="144" t="s">
        <v>10</v>
      </c>
      <c r="C424" s="144" t="s">
        <v>71</v>
      </c>
      <c r="D424" s="144" t="s">
        <v>61</v>
      </c>
      <c r="E424" s="144" t="s">
        <v>60</v>
      </c>
      <c r="F424" s="147">
        <f t="shared" si="2"/>
        <v>86376376</v>
      </c>
      <c r="G424" s="147">
        <f t="shared" si="3"/>
        <v>92529952</v>
      </c>
      <c r="H424" s="147">
        <f t="shared" si="4"/>
        <v>107179203</v>
      </c>
      <c r="I424" s="147">
        <f t="shared" si="5"/>
        <v>111796026</v>
      </c>
      <c r="J424" s="147"/>
      <c r="K424" s="146" t="str">
        <f t="shared" si="65"/>
        <v>#REF!</v>
      </c>
      <c r="L424" s="147">
        <v>1.51724138E8</v>
      </c>
      <c r="M424" s="147">
        <v>2.5907083E7</v>
      </c>
      <c r="N424" s="147">
        <v>2.9687169E7</v>
      </c>
      <c r="O424" s="147">
        <v>3.0782124E7</v>
      </c>
      <c r="P424" s="147">
        <v>2.7788937E7</v>
      </c>
      <c r="Q424" s="147">
        <v>3.2681354E7</v>
      </c>
      <c r="R424" s="147">
        <v>3.2059661E7</v>
      </c>
      <c r="S424" s="147">
        <v>3.5304087E7</v>
      </c>
      <c r="T424" s="147">
        <v>3.6745909E7</v>
      </c>
      <c r="U424" s="147">
        <v>3.5129207E7</v>
      </c>
      <c r="V424" s="147">
        <v>3.6869763E7</v>
      </c>
      <c r="W424" s="147">
        <v>3.8789328E7</v>
      </c>
      <c r="X424" s="147">
        <v>3.6136935E7</v>
      </c>
      <c r="Y424" s="147">
        <v>3.97881557E8</v>
      </c>
      <c r="Z424" s="144"/>
    </row>
    <row r="425" hidden="1">
      <c r="A425" s="144" t="s">
        <v>10</v>
      </c>
      <c r="B425" s="144" t="s">
        <v>10</v>
      </c>
      <c r="C425" s="144" t="s">
        <v>72</v>
      </c>
      <c r="D425" s="144" t="s">
        <v>61</v>
      </c>
      <c r="E425" s="144" t="s">
        <v>60</v>
      </c>
      <c r="F425" s="147">
        <f t="shared" si="2"/>
        <v>3125117985</v>
      </c>
      <c r="G425" s="147">
        <f t="shared" si="3"/>
        <v>3124114521</v>
      </c>
      <c r="H425" s="147">
        <f t="shared" si="4"/>
        <v>3142838071</v>
      </c>
      <c r="I425" s="147">
        <f t="shared" si="5"/>
        <v>3142195365</v>
      </c>
      <c r="J425" s="147"/>
      <c r="K425" s="146" t="str">
        <f t="shared" si="65"/>
        <v>#REF!</v>
      </c>
      <c r="L425" s="147">
        <v>1.2312666E10</v>
      </c>
      <c r="M425" s="147">
        <v>1.041643778E9</v>
      </c>
      <c r="N425" s="147">
        <v>1.041861012E9</v>
      </c>
      <c r="O425" s="147">
        <v>1.041613195E9</v>
      </c>
      <c r="P425" s="147">
        <v>1.040974763E9</v>
      </c>
      <c r="Q425" s="147">
        <v>1.041457086E9</v>
      </c>
      <c r="R425" s="147">
        <v>1.041682672E9</v>
      </c>
      <c r="S425" s="147">
        <v>1.048520004E9</v>
      </c>
      <c r="T425" s="147">
        <v>1.047996401E9</v>
      </c>
      <c r="U425" s="147">
        <v>1.046321666E9</v>
      </c>
      <c r="V425" s="147">
        <v>1.048433293E9</v>
      </c>
      <c r="W425" s="147">
        <v>1.047710207E9</v>
      </c>
      <c r="X425" s="147">
        <v>1.046051865E9</v>
      </c>
      <c r="Y425" s="147">
        <v>1.2534265943E10</v>
      </c>
      <c r="Z425" s="144"/>
    </row>
    <row r="426">
      <c r="A426" s="144" t="s">
        <v>93</v>
      </c>
      <c r="B426" s="144" t="s">
        <v>94</v>
      </c>
      <c r="C426" s="144" t="s">
        <v>59</v>
      </c>
      <c r="D426" s="144" t="s">
        <v>61</v>
      </c>
      <c r="E426" s="144" t="s">
        <v>60</v>
      </c>
      <c r="F426" s="152">
        <v>59.39</v>
      </c>
      <c r="G426" s="152">
        <v>74.39</v>
      </c>
      <c r="H426" s="152">
        <v>85.39</v>
      </c>
      <c r="I426" s="152">
        <v>92.39</v>
      </c>
      <c r="J426" s="152"/>
      <c r="K426" s="146"/>
      <c r="L426" s="148"/>
      <c r="M426" s="152">
        <v>45.79</v>
      </c>
      <c r="N426" s="152">
        <v>54.39</v>
      </c>
      <c r="O426" s="152">
        <v>59.39</v>
      </c>
      <c r="P426" s="152">
        <v>64.39</v>
      </c>
      <c r="Q426" s="152">
        <v>69.39</v>
      </c>
      <c r="R426" s="152">
        <v>74.39</v>
      </c>
      <c r="S426" s="152">
        <v>79.39</v>
      </c>
      <c r="T426" s="152">
        <v>82.39</v>
      </c>
      <c r="U426" s="152">
        <v>85.39</v>
      </c>
      <c r="V426" s="152">
        <v>88.39</v>
      </c>
      <c r="W426" s="152">
        <v>90.39</v>
      </c>
      <c r="X426" s="152">
        <v>92.39</v>
      </c>
      <c r="Y426" s="152">
        <v>92.39</v>
      </c>
      <c r="Z426" s="144"/>
    </row>
    <row r="427" hidden="1">
      <c r="A427" s="144" t="s">
        <v>93</v>
      </c>
      <c r="B427" s="144" t="s">
        <v>94</v>
      </c>
      <c r="C427" s="144" t="s">
        <v>70</v>
      </c>
      <c r="D427" s="144" t="s">
        <v>61</v>
      </c>
      <c r="E427" s="144" t="s">
        <v>60</v>
      </c>
      <c r="F427" s="152">
        <v>55.95</v>
      </c>
      <c r="G427" s="152">
        <v>66.96</v>
      </c>
      <c r="H427" s="152">
        <v>77.23</v>
      </c>
      <c r="I427" s="152">
        <v>85.28</v>
      </c>
      <c r="J427" s="152"/>
      <c r="K427" s="149" t="str">
        <f t="shared" ref="K427:K429" si="66">(#REF!-L427)/L427</f>
        <v>#REF!</v>
      </c>
      <c r="L427" s="148"/>
      <c r="M427" s="152">
        <v>49.84</v>
      </c>
      <c r="N427" s="152">
        <v>52.84</v>
      </c>
      <c r="O427" s="152">
        <v>55.95</v>
      </c>
      <c r="P427" s="152">
        <v>61.68</v>
      </c>
      <c r="Q427" s="152">
        <v>63.07</v>
      </c>
      <c r="R427" s="152">
        <v>66.96</v>
      </c>
      <c r="S427" s="152">
        <v>71.53</v>
      </c>
      <c r="T427" s="152">
        <v>74.74</v>
      </c>
      <c r="U427" s="152">
        <v>77.23</v>
      </c>
      <c r="V427" s="152">
        <v>78.22</v>
      </c>
      <c r="W427" s="152">
        <v>80.14</v>
      </c>
      <c r="X427" s="152">
        <v>85.28</v>
      </c>
      <c r="Y427" s="152">
        <v>85.28</v>
      </c>
      <c r="Z427" s="144"/>
    </row>
    <row r="428" hidden="1">
      <c r="A428" s="144" t="s">
        <v>93</v>
      </c>
      <c r="B428" s="144" t="s">
        <v>94</v>
      </c>
      <c r="C428" s="144" t="s">
        <v>71</v>
      </c>
      <c r="D428" s="144" t="s">
        <v>61</v>
      </c>
      <c r="E428" s="144" t="s">
        <v>60</v>
      </c>
      <c r="F428" s="152">
        <v>85.06</v>
      </c>
      <c r="G428" s="152">
        <v>89.94</v>
      </c>
      <c r="H428" s="152">
        <v>92.21</v>
      </c>
      <c r="I428" s="152">
        <v>94.72</v>
      </c>
      <c r="J428" s="152"/>
      <c r="K428" s="149" t="str">
        <f t="shared" si="66"/>
        <v>#REF!</v>
      </c>
      <c r="L428" s="148"/>
      <c r="M428" s="152">
        <v>66.22</v>
      </c>
      <c r="N428" s="152">
        <v>74.86</v>
      </c>
      <c r="O428" s="152">
        <v>85.06</v>
      </c>
      <c r="P428" s="152">
        <v>85.34</v>
      </c>
      <c r="Q428" s="152">
        <v>87.73</v>
      </c>
      <c r="R428" s="152">
        <v>89.94</v>
      </c>
      <c r="S428" s="152">
        <v>90.66</v>
      </c>
      <c r="T428" s="152">
        <v>91.45</v>
      </c>
      <c r="U428" s="152">
        <v>92.21</v>
      </c>
      <c r="V428" s="152">
        <v>92.72</v>
      </c>
      <c r="W428" s="152">
        <v>93.82</v>
      </c>
      <c r="X428" s="152">
        <v>94.72</v>
      </c>
      <c r="Y428" s="152">
        <v>94.72</v>
      </c>
      <c r="Z428" s="144"/>
    </row>
    <row r="429" hidden="1">
      <c r="A429" s="144" t="s">
        <v>93</v>
      </c>
      <c r="B429" s="144" t="s">
        <v>94</v>
      </c>
      <c r="C429" s="144" t="s">
        <v>72</v>
      </c>
      <c r="D429" s="144" t="s">
        <v>61</v>
      </c>
      <c r="E429" s="144" t="s">
        <v>60</v>
      </c>
      <c r="F429" s="152">
        <v>69.25</v>
      </c>
      <c r="G429" s="152">
        <v>79.97</v>
      </c>
      <c r="H429" s="152">
        <v>84.59</v>
      </c>
      <c r="I429" s="152">
        <v>88.03</v>
      </c>
      <c r="J429" s="152"/>
      <c r="K429" s="149" t="str">
        <f t="shared" si="66"/>
        <v>#REF!</v>
      </c>
      <c r="L429" s="148"/>
      <c r="M429" s="152">
        <v>43.17</v>
      </c>
      <c r="N429" s="152">
        <v>57.61</v>
      </c>
      <c r="O429" s="152">
        <v>69.25</v>
      </c>
      <c r="P429" s="152">
        <v>75.32</v>
      </c>
      <c r="Q429" s="152">
        <v>76.69</v>
      </c>
      <c r="R429" s="152">
        <v>79.97</v>
      </c>
      <c r="S429" s="152">
        <v>82.09</v>
      </c>
      <c r="T429" s="152">
        <v>83.09</v>
      </c>
      <c r="U429" s="152">
        <v>84.59</v>
      </c>
      <c r="V429" s="152">
        <v>86.06</v>
      </c>
      <c r="W429" s="152">
        <v>86.27</v>
      </c>
      <c r="X429" s="152">
        <v>88.03</v>
      </c>
      <c r="Y429" s="152">
        <v>88.03</v>
      </c>
      <c r="Z429" s="144"/>
    </row>
    <row r="430">
      <c r="A430" s="144" t="s">
        <v>93</v>
      </c>
      <c r="B430" s="144" t="s">
        <v>95</v>
      </c>
      <c r="C430" s="144" t="s">
        <v>59</v>
      </c>
      <c r="D430" s="144" t="s">
        <v>61</v>
      </c>
      <c r="E430" s="144" t="s">
        <v>60</v>
      </c>
      <c r="F430" s="152">
        <v>94.15</v>
      </c>
      <c r="G430" s="152">
        <v>95.65</v>
      </c>
      <c r="H430" s="152">
        <v>96.75</v>
      </c>
      <c r="I430" s="152">
        <v>97.45</v>
      </c>
      <c r="J430" s="152"/>
      <c r="K430" s="146"/>
      <c r="L430" s="148"/>
      <c r="M430" s="152">
        <v>93.15</v>
      </c>
      <c r="N430" s="152">
        <v>93.65</v>
      </c>
      <c r="O430" s="152">
        <v>94.15</v>
      </c>
      <c r="P430" s="152">
        <v>94.65</v>
      </c>
      <c r="Q430" s="152">
        <v>95.15</v>
      </c>
      <c r="R430" s="152">
        <v>95.65</v>
      </c>
      <c r="S430" s="152">
        <v>96.15</v>
      </c>
      <c r="T430" s="152">
        <v>96.45</v>
      </c>
      <c r="U430" s="152">
        <v>96.75</v>
      </c>
      <c r="V430" s="152">
        <v>97.05</v>
      </c>
      <c r="W430" s="152">
        <v>97.25</v>
      </c>
      <c r="X430" s="152">
        <v>97.45</v>
      </c>
      <c r="Y430" s="152">
        <v>97.45</v>
      </c>
      <c r="Z430" s="144"/>
    </row>
    <row r="431" hidden="1">
      <c r="A431" s="144" t="s">
        <v>93</v>
      </c>
      <c r="B431" s="144" t="s">
        <v>95</v>
      </c>
      <c r="C431" s="144" t="s">
        <v>70</v>
      </c>
      <c r="D431" s="144" t="s">
        <v>61</v>
      </c>
      <c r="E431" s="144" t="s">
        <v>60</v>
      </c>
      <c r="F431" s="152">
        <v>72.76</v>
      </c>
      <c r="G431" s="152">
        <v>75.01</v>
      </c>
      <c r="H431" s="152">
        <v>80.71</v>
      </c>
      <c r="I431" s="152">
        <v>94.22</v>
      </c>
      <c r="J431" s="152"/>
      <c r="K431" s="149" t="str">
        <f t="shared" ref="K431:K433" si="67">(#REF!-L431)/L431</f>
        <v>#REF!</v>
      </c>
      <c r="L431" s="148"/>
      <c r="M431" s="152">
        <v>82.63</v>
      </c>
      <c r="N431" s="152">
        <v>80.55</v>
      </c>
      <c r="O431" s="152">
        <v>72.76</v>
      </c>
      <c r="P431" s="152">
        <v>71.01</v>
      </c>
      <c r="Q431" s="152">
        <v>74.52</v>
      </c>
      <c r="R431" s="152">
        <v>75.01</v>
      </c>
      <c r="S431" s="152">
        <v>76.11</v>
      </c>
      <c r="T431" s="152">
        <v>77.83</v>
      </c>
      <c r="U431" s="152">
        <v>80.71</v>
      </c>
      <c r="V431" s="152">
        <v>80.89</v>
      </c>
      <c r="W431" s="152">
        <v>84.14</v>
      </c>
      <c r="X431" s="152">
        <v>94.22</v>
      </c>
      <c r="Y431" s="152">
        <v>94.22</v>
      </c>
      <c r="Z431" s="144"/>
    </row>
    <row r="432" hidden="1">
      <c r="A432" s="144" t="s">
        <v>93</v>
      </c>
      <c r="B432" s="144" t="s">
        <v>95</v>
      </c>
      <c r="C432" s="144" t="s">
        <v>71</v>
      </c>
      <c r="D432" s="144" t="s">
        <v>61</v>
      </c>
      <c r="E432" s="144" t="s">
        <v>60</v>
      </c>
      <c r="F432" s="152">
        <v>71.65</v>
      </c>
      <c r="G432" s="152">
        <v>93.8</v>
      </c>
      <c r="H432" s="152">
        <v>98.28</v>
      </c>
      <c r="I432" s="152">
        <v>97.6</v>
      </c>
      <c r="J432" s="152"/>
      <c r="K432" s="149" t="str">
        <f t="shared" si="67"/>
        <v>#REF!</v>
      </c>
      <c r="L432" s="148"/>
      <c r="M432" s="152">
        <v>96.86</v>
      </c>
      <c r="N432" s="152">
        <v>90.39</v>
      </c>
      <c r="O432" s="152">
        <v>71.65</v>
      </c>
      <c r="P432" s="152">
        <v>85.82</v>
      </c>
      <c r="Q432" s="152">
        <v>92.06</v>
      </c>
      <c r="R432" s="152">
        <v>93.8</v>
      </c>
      <c r="S432" s="152">
        <v>93.03</v>
      </c>
      <c r="T432" s="152">
        <v>93.05</v>
      </c>
      <c r="U432" s="152">
        <v>98.28</v>
      </c>
      <c r="V432" s="152">
        <v>94.89</v>
      </c>
      <c r="W432" s="152">
        <v>95.35</v>
      </c>
      <c r="X432" s="152">
        <v>97.6</v>
      </c>
      <c r="Y432" s="152">
        <v>97.6</v>
      </c>
      <c r="Z432" s="144"/>
    </row>
    <row r="433" hidden="1">
      <c r="A433" s="144" t="s">
        <v>93</v>
      </c>
      <c r="B433" s="144" t="s">
        <v>95</v>
      </c>
      <c r="C433" s="144" t="s">
        <v>72</v>
      </c>
      <c r="D433" s="144" t="s">
        <v>61</v>
      </c>
      <c r="E433" s="144" t="s">
        <v>60</v>
      </c>
      <c r="F433" s="152">
        <v>86.17</v>
      </c>
      <c r="G433" s="152">
        <v>89.49</v>
      </c>
      <c r="H433" s="152">
        <v>90.8</v>
      </c>
      <c r="I433" s="152">
        <v>92.15</v>
      </c>
      <c r="J433" s="152"/>
      <c r="K433" s="149" t="str">
        <f t="shared" si="67"/>
        <v>#REF!</v>
      </c>
      <c r="L433" s="148"/>
      <c r="M433" s="152">
        <v>91.37</v>
      </c>
      <c r="N433" s="152">
        <v>81.75</v>
      </c>
      <c r="O433" s="152">
        <v>86.17</v>
      </c>
      <c r="P433" s="152">
        <v>89.88</v>
      </c>
      <c r="Q433" s="152">
        <v>87.95</v>
      </c>
      <c r="R433" s="152">
        <v>89.49</v>
      </c>
      <c r="S433" s="152">
        <v>90.24</v>
      </c>
      <c r="T433" s="152">
        <v>90.24</v>
      </c>
      <c r="U433" s="152">
        <v>90.8</v>
      </c>
      <c r="V433" s="152">
        <v>91.6</v>
      </c>
      <c r="W433" s="152">
        <v>90.95</v>
      </c>
      <c r="X433" s="152">
        <v>92.15</v>
      </c>
      <c r="Y433" s="152">
        <v>92.15</v>
      </c>
      <c r="Z433" s="144"/>
    </row>
    <row r="434">
      <c r="A434" s="144"/>
      <c r="B434" s="144"/>
      <c r="C434" s="144"/>
      <c r="D434" s="144"/>
      <c r="E434" s="144"/>
      <c r="F434" s="144"/>
      <c r="G434" s="144"/>
      <c r="H434" s="144"/>
      <c r="I434" s="144"/>
      <c r="J434" s="144"/>
      <c r="K434" s="153"/>
      <c r="L434" s="148"/>
      <c r="M434" s="148"/>
      <c r="N434" s="148"/>
      <c r="O434" s="148"/>
      <c r="P434" s="148"/>
      <c r="Q434" s="148"/>
      <c r="R434" s="148"/>
      <c r="S434" s="148"/>
      <c r="T434" s="148"/>
      <c r="U434" s="148"/>
      <c r="V434" s="148"/>
      <c r="W434" s="148"/>
      <c r="X434" s="148"/>
      <c r="Y434" s="148"/>
      <c r="Z434" s="144"/>
    </row>
    <row r="435">
      <c r="A435" s="144"/>
      <c r="B435" s="144"/>
      <c r="C435" s="144"/>
      <c r="D435" s="144"/>
      <c r="E435" s="144"/>
      <c r="F435" s="144"/>
      <c r="G435" s="144"/>
      <c r="H435" s="144"/>
      <c r="I435" s="144"/>
      <c r="J435" s="144"/>
      <c r="K435" s="153"/>
      <c r="L435" s="148"/>
      <c r="M435" s="148"/>
      <c r="N435" s="148"/>
      <c r="O435" s="148"/>
      <c r="P435" s="148"/>
      <c r="Q435" s="148"/>
      <c r="R435" s="148"/>
      <c r="S435" s="148"/>
      <c r="T435" s="148"/>
      <c r="U435" s="148"/>
      <c r="V435" s="148"/>
      <c r="W435" s="148"/>
      <c r="X435" s="148"/>
      <c r="Y435" s="148"/>
      <c r="Z435" s="144"/>
    </row>
    <row r="436">
      <c r="A436" s="144"/>
      <c r="B436" s="144"/>
      <c r="C436" s="144"/>
      <c r="D436" s="144"/>
      <c r="E436" s="144"/>
      <c r="F436" s="144"/>
      <c r="G436" s="144"/>
      <c r="H436" s="144"/>
      <c r="I436" s="144"/>
      <c r="J436" s="144"/>
      <c r="K436" s="153"/>
      <c r="L436" s="148"/>
      <c r="M436" s="148"/>
      <c r="N436" s="148"/>
      <c r="O436" s="148"/>
      <c r="P436" s="148"/>
      <c r="Q436" s="148"/>
      <c r="R436" s="148"/>
      <c r="S436" s="148"/>
      <c r="T436" s="148"/>
      <c r="U436" s="148"/>
      <c r="V436" s="148"/>
      <c r="W436" s="148"/>
      <c r="X436" s="148"/>
      <c r="Y436" s="148"/>
      <c r="Z436" s="144"/>
    </row>
    <row r="437">
      <c r="A437" s="144"/>
      <c r="B437" s="144"/>
      <c r="C437" s="144"/>
      <c r="D437" s="144"/>
      <c r="E437" s="144"/>
      <c r="F437" s="144"/>
      <c r="G437" s="144"/>
      <c r="H437" s="144"/>
      <c r="I437" s="144"/>
      <c r="J437" s="144"/>
      <c r="K437" s="153"/>
      <c r="L437" s="148"/>
      <c r="M437" s="148"/>
      <c r="N437" s="148"/>
      <c r="O437" s="148"/>
      <c r="P437" s="148"/>
      <c r="Q437" s="148"/>
      <c r="R437" s="148"/>
      <c r="S437" s="148"/>
      <c r="T437" s="148"/>
      <c r="U437" s="148"/>
      <c r="V437" s="148"/>
      <c r="W437" s="148"/>
      <c r="X437" s="148"/>
      <c r="Y437" s="148"/>
      <c r="Z437" s="144"/>
    </row>
    <row r="438">
      <c r="A438" s="144"/>
      <c r="B438" s="144"/>
      <c r="C438" s="144"/>
      <c r="D438" s="144"/>
      <c r="E438" s="144"/>
      <c r="F438" s="144"/>
      <c r="G438" s="144"/>
      <c r="H438" s="144"/>
      <c r="I438" s="144"/>
      <c r="J438" s="144"/>
      <c r="K438" s="153"/>
      <c r="L438" s="148"/>
      <c r="M438" s="148"/>
      <c r="N438" s="148"/>
      <c r="O438" s="148"/>
      <c r="P438" s="148"/>
      <c r="Q438" s="148"/>
      <c r="R438" s="148"/>
      <c r="S438" s="148"/>
      <c r="T438" s="148"/>
      <c r="U438" s="148"/>
      <c r="V438" s="148"/>
      <c r="W438" s="148"/>
      <c r="X438" s="148"/>
      <c r="Y438" s="148"/>
      <c r="Z438" s="144"/>
    </row>
    <row r="439">
      <c r="A439" s="144"/>
      <c r="B439" s="144"/>
      <c r="C439" s="144"/>
      <c r="D439" s="144"/>
      <c r="E439" s="144"/>
      <c r="F439" s="144"/>
      <c r="G439" s="144"/>
      <c r="H439" s="144"/>
      <c r="I439" s="144"/>
      <c r="J439" s="144"/>
      <c r="K439" s="153"/>
      <c r="L439" s="148"/>
      <c r="M439" s="148"/>
      <c r="N439" s="148"/>
      <c r="O439" s="148"/>
      <c r="P439" s="148"/>
      <c r="Q439" s="148"/>
      <c r="R439" s="148"/>
      <c r="S439" s="148"/>
      <c r="T439" s="148"/>
      <c r="U439" s="148"/>
      <c r="V439" s="148"/>
      <c r="W439" s="148"/>
      <c r="X439" s="148"/>
      <c r="Y439" s="148"/>
      <c r="Z439" s="144"/>
    </row>
    <row r="440">
      <c r="A440" s="144"/>
      <c r="B440" s="144"/>
      <c r="C440" s="144"/>
      <c r="D440" s="144"/>
      <c r="E440" s="144"/>
      <c r="F440" s="144"/>
      <c r="G440" s="144"/>
      <c r="H440" s="144"/>
      <c r="I440" s="144"/>
      <c r="J440" s="144"/>
      <c r="K440" s="153"/>
      <c r="L440" s="148"/>
      <c r="M440" s="148"/>
      <c r="N440" s="148"/>
      <c r="O440" s="148"/>
      <c r="P440" s="148"/>
      <c r="Q440" s="148"/>
      <c r="R440" s="148"/>
      <c r="S440" s="148"/>
      <c r="T440" s="148"/>
      <c r="U440" s="148"/>
      <c r="V440" s="148"/>
      <c r="W440" s="148"/>
      <c r="X440" s="148"/>
      <c r="Y440" s="148"/>
      <c r="Z440" s="144"/>
    </row>
    <row r="441">
      <c r="A441" s="144"/>
      <c r="B441" s="144"/>
      <c r="C441" s="144"/>
      <c r="D441" s="144"/>
      <c r="E441" s="144"/>
      <c r="F441" s="144"/>
      <c r="G441" s="144"/>
      <c r="H441" s="144"/>
      <c r="I441" s="144"/>
      <c r="J441" s="144"/>
      <c r="K441" s="153"/>
      <c r="L441" s="148"/>
      <c r="M441" s="148"/>
      <c r="N441" s="148"/>
      <c r="O441" s="148"/>
      <c r="P441" s="148"/>
      <c r="Q441" s="148"/>
      <c r="R441" s="148"/>
      <c r="S441" s="148"/>
      <c r="T441" s="148"/>
      <c r="U441" s="148"/>
      <c r="V441" s="148"/>
      <c r="W441" s="148"/>
      <c r="X441" s="148"/>
      <c r="Y441" s="148"/>
      <c r="Z441" s="144"/>
    </row>
    <row r="442">
      <c r="A442" s="144"/>
      <c r="B442" s="144"/>
      <c r="C442" s="144"/>
      <c r="D442" s="144"/>
      <c r="E442" s="144"/>
      <c r="F442" s="144"/>
      <c r="G442" s="144"/>
      <c r="H442" s="144"/>
      <c r="I442" s="144"/>
      <c r="J442" s="144"/>
      <c r="K442" s="153"/>
      <c r="L442" s="148"/>
      <c r="M442" s="148"/>
      <c r="N442" s="148"/>
      <c r="O442" s="148"/>
      <c r="P442" s="148"/>
      <c r="Q442" s="148"/>
      <c r="R442" s="148"/>
      <c r="S442" s="148"/>
      <c r="T442" s="148"/>
      <c r="U442" s="148"/>
      <c r="V442" s="148"/>
      <c r="W442" s="148"/>
      <c r="X442" s="148"/>
      <c r="Y442" s="148"/>
      <c r="Z442" s="144"/>
    </row>
    <row r="443">
      <c r="A443" s="144"/>
      <c r="B443" s="144"/>
      <c r="C443" s="144"/>
      <c r="D443" s="144"/>
      <c r="E443" s="144"/>
      <c r="F443" s="144"/>
      <c r="G443" s="144"/>
      <c r="H443" s="144"/>
      <c r="I443" s="144"/>
      <c r="J443" s="144"/>
      <c r="K443" s="153"/>
      <c r="L443" s="148"/>
      <c r="M443" s="148"/>
      <c r="N443" s="148"/>
      <c r="O443" s="148"/>
      <c r="P443" s="148"/>
      <c r="Q443" s="148"/>
      <c r="R443" s="148"/>
      <c r="S443" s="148"/>
      <c r="T443" s="148"/>
      <c r="U443" s="148"/>
      <c r="V443" s="148"/>
      <c r="W443" s="148"/>
      <c r="X443" s="148"/>
      <c r="Y443" s="148"/>
      <c r="Z443" s="144"/>
    </row>
    <row r="444">
      <c r="A444" s="144"/>
      <c r="B444" s="144"/>
      <c r="C444" s="144"/>
      <c r="D444" s="144"/>
      <c r="E444" s="144"/>
      <c r="F444" s="144"/>
      <c r="G444" s="144"/>
      <c r="H444" s="144"/>
      <c r="I444" s="144"/>
      <c r="J444" s="144"/>
      <c r="K444" s="153"/>
      <c r="L444" s="148"/>
      <c r="M444" s="148"/>
      <c r="N444" s="148"/>
      <c r="O444" s="148"/>
      <c r="P444" s="148"/>
      <c r="Q444" s="148"/>
      <c r="R444" s="148"/>
      <c r="S444" s="148"/>
      <c r="T444" s="148"/>
      <c r="U444" s="148"/>
      <c r="V444" s="148"/>
      <c r="W444" s="148"/>
      <c r="X444" s="148"/>
      <c r="Y444" s="148"/>
      <c r="Z444" s="144"/>
    </row>
    <row r="445">
      <c r="A445" s="144"/>
      <c r="B445" s="144"/>
      <c r="C445" s="144"/>
      <c r="D445" s="144"/>
      <c r="E445" s="144"/>
      <c r="F445" s="144"/>
      <c r="G445" s="144"/>
      <c r="H445" s="144"/>
      <c r="I445" s="144"/>
      <c r="J445" s="144"/>
      <c r="K445" s="153"/>
      <c r="L445" s="148"/>
      <c r="M445" s="148"/>
      <c r="N445" s="148"/>
      <c r="O445" s="148"/>
      <c r="P445" s="148"/>
      <c r="Q445" s="148"/>
      <c r="R445" s="148"/>
      <c r="S445" s="148"/>
      <c r="T445" s="148"/>
      <c r="U445" s="148"/>
      <c r="V445" s="148"/>
      <c r="W445" s="148"/>
      <c r="X445" s="148"/>
      <c r="Y445" s="148"/>
      <c r="Z445" s="144"/>
    </row>
    <row r="446">
      <c r="A446" s="144"/>
      <c r="B446" s="144"/>
      <c r="C446" s="144"/>
      <c r="D446" s="144"/>
      <c r="E446" s="144"/>
      <c r="F446" s="144"/>
      <c r="G446" s="144"/>
      <c r="H446" s="144"/>
      <c r="I446" s="144"/>
      <c r="J446" s="144"/>
      <c r="K446" s="153"/>
      <c r="L446" s="148"/>
      <c r="M446" s="148"/>
      <c r="N446" s="148"/>
      <c r="O446" s="148"/>
      <c r="P446" s="148"/>
      <c r="Q446" s="148"/>
      <c r="R446" s="148"/>
      <c r="S446" s="148"/>
      <c r="T446" s="148"/>
      <c r="U446" s="148"/>
      <c r="V446" s="148"/>
      <c r="W446" s="148"/>
      <c r="X446" s="148"/>
      <c r="Y446" s="148"/>
      <c r="Z446" s="144"/>
    </row>
    <row r="447">
      <c r="A447" s="144"/>
      <c r="B447" s="144"/>
      <c r="C447" s="144"/>
      <c r="D447" s="144"/>
      <c r="E447" s="144"/>
      <c r="F447" s="144"/>
      <c r="G447" s="144"/>
      <c r="H447" s="144"/>
      <c r="I447" s="144"/>
      <c r="J447" s="144"/>
      <c r="K447" s="153"/>
      <c r="L447" s="148"/>
      <c r="M447" s="148"/>
      <c r="N447" s="148"/>
      <c r="O447" s="148"/>
      <c r="P447" s="148"/>
      <c r="Q447" s="148"/>
      <c r="R447" s="148"/>
      <c r="S447" s="148"/>
      <c r="T447" s="148"/>
      <c r="U447" s="148"/>
      <c r="V447" s="148"/>
      <c r="W447" s="148"/>
      <c r="X447" s="148"/>
      <c r="Y447" s="148"/>
      <c r="Z447" s="144"/>
    </row>
    <row r="448">
      <c r="A448" s="144"/>
      <c r="B448" s="144"/>
      <c r="C448" s="144"/>
      <c r="D448" s="144"/>
      <c r="E448" s="144"/>
      <c r="F448" s="144"/>
      <c r="G448" s="144"/>
      <c r="H448" s="144"/>
      <c r="I448" s="144"/>
      <c r="J448" s="144"/>
      <c r="K448" s="153"/>
      <c r="L448" s="148"/>
      <c r="M448" s="148"/>
      <c r="N448" s="148"/>
      <c r="O448" s="148"/>
      <c r="P448" s="148"/>
      <c r="Q448" s="148"/>
      <c r="R448" s="148"/>
      <c r="S448" s="148"/>
      <c r="T448" s="148"/>
      <c r="U448" s="148"/>
      <c r="V448" s="148"/>
      <c r="W448" s="148"/>
      <c r="X448" s="148"/>
      <c r="Y448" s="148"/>
      <c r="Z448" s="144"/>
    </row>
    <row r="449">
      <c r="A449" s="144"/>
      <c r="B449" s="144"/>
      <c r="C449" s="144"/>
      <c r="D449" s="144"/>
      <c r="E449" s="144"/>
      <c r="F449" s="144"/>
      <c r="G449" s="144"/>
      <c r="H449" s="144"/>
      <c r="I449" s="144"/>
      <c r="J449" s="144"/>
      <c r="K449" s="153"/>
      <c r="L449" s="148"/>
      <c r="M449" s="148"/>
      <c r="N449" s="148"/>
      <c r="O449" s="148"/>
      <c r="P449" s="148"/>
      <c r="Q449" s="148"/>
      <c r="R449" s="148"/>
      <c r="S449" s="148"/>
      <c r="T449" s="148"/>
      <c r="U449" s="148"/>
      <c r="V449" s="148"/>
      <c r="W449" s="148"/>
      <c r="X449" s="148"/>
      <c r="Y449" s="148"/>
      <c r="Z449" s="144"/>
    </row>
    <row r="450">
      <c r="A450" s="144"/>
      <c r="B450" s="144"/>
      <c r="C450" s="144"/>
      <c r="D450" s="144"/>
      <c r="E450" s="144"/>
      <c r="F450" s="144"/>
      <c r="G450" s="144"/>
      <c r="H450" s="144"/>
      <c r="I450" s="144"/>
      <c r="J450" s="144"/>
      <c r="K450" s="153"/>
      <c r="L450" s="148"/>
      <c r="M450" s="148"/>
      <c r="N450" s="148"/>
      <c r="O450" s="148"/>
      <c r="P450" s="148"/>
      <c r="Q450" s="148"/>
      <c r="R450" s="148"/>
      <c r="S450" s="148"/>
      <c r="T450" s="148"/>
      <c r="U450" s="148"/>
      <c r="V450" s="148"/>
      <c r="W450" s="148"/>
      <c r="X450" s="148"/>
      <c r="Y450" s="148"/>
      <c r="Z450" s="144"/>
    </row>
    <row r="451">
      <c r="A451" s="144"/>
      <c r="B451" s="144"/>
      <c r="C451" s="144"/>
      <c r="D451" s="144"/>
      <c r="E451" s="144"/>
      <c r="F451" s="144"/>
      <c r="G451" s="144"/>
      <c r="H451" s="144"/>
      <c r="I451" s="144"/>
      <c r="J451" s="144"/>
      <c r="K451" s="153"/>
      <c r="L451" s="148"/>
      <c r="M451" s="148"/>
      <c r="N451" s="148"/>
      <c r="O451" s="148"/>
      <c r="P451" s="148"/>
      <c r="Q451" s="148"/>
      <c r="R451" s="148"/>
      <c r="S451" s="148"/>
      <c r="T451" s="148"/>
      <c r="U451" s="148"/>
      <c r="V451" s="148"/>
      <c r="W451" s="148"/>
      <c r="X451" s="148"/>
      <c r="Y451" s="148"/>
      <c r="Z451" s="144"/>
    </row>
    <row r="452">
      <c r="A452" s="144"/>
      <c r="B452" s="144"/>
      <c r="C452" s="144"/>
      <c r="D452" s="144"/>
      <c r="E452" s="144"/>
      <c r="F452" s="144"/>
      <c r="G452" s="144"/>
      <c r="H452" s="144"/>
      <c r="I452" s="144"/>
      <c r="J452" s="144"/>
      <c r="K452" s="153"/>
      <c r="L452" s="148"/>
      <c r="M452" s="148"/>
      <c r="N452" s="148"/>
      <c r="O452" s="148"/>
      <c r="P452" s="148"/>
      <c r="Q452" s="148"/>
      <c r="R452" s="148"/>
      <c r="S452" s="148"/>
      <c r="T452" s="148"/>
      <c r="U452" s="148"/>
      <c r="V452" s="148"/>
      <c r="W452" s="148"/>
      <c r="X452" s="148"/>
      <c r="Y452" s="148"/>
      <c r="Z452" s="144"/>
    </row>
    <row r="453">
      <c r="A453" s="144"/>
      <c r="B453" s="144"/>
      <c r="C453" s="144"/>
      <c r="D453" s="144"/>
      <c r="E453" s="144"/>
      <c r="F453" s="144"/>
      <c r="G453" s="144"/>
      <c r="H453" s="144"/>
      <c r="I453" s="144"/>
      <c r="J453" s="144"/>
      <c r="K453" s="153"/>
      <c r="L453" s="148"/>
      <c r="M453" s="148"/>
      <c r="N453" s="148"/>
      <c r="O453" s="148"/>
      <c r="P453" s="148"/>
      <c r="Q453" s="148"/>
      <c r="R453" s="148"/>
      <c r="S453" s="148"/>
      <c r="T453" s="148"/>
      <c r="U453" s="148"/>
      <c r="V453" s="148"/>
      <c r="W453" s="148"/>
      <c r="X453" s="148"/>
      <c r="Y453" s="148"/>
      <c r="Z453" s="144"/>
    </row>
    <row r="454">
      <c r="A454" s="144"/>
      <c r="B454" s="144"/>
      <c r="C454" s="144"/>
      <c r="D454" s="144"/>
      <c r="E454" s="144"/>
      <c r="F454" s="144"/>
      <c r="G454" s="144"/>
      <c r="H454" s="144"/>
      <c r="I454" s="144"/>
      <c r="J454" s="144"/>
      <c r="K454" s="153"/>
      <c r="L454" s="148"/>
      <c r="M454" s="148"/>
      <c r="N454" s="148"/>
      <c r="O454" s="148"/>
      <c r="P454" s="148"/>
      <c r="Q454" s="148"/>
      <c r="R454" s="148"/>
      <c r="S454" s="148"/>
      <c r="T454" s="148"/>
      <c r="U454" s="148"/>
      <c r="V454" s="148"/>
      <c r="W454" s="148"/>
      <c r="X454" s="148"/>
      <c r="Y454" s="148"/>
      <c r="Z454" s="144"/>
    </row>
    <row r="455">
      <c r="A455" s="144"/>
      <c r="B455" s="144"/>
      <c r="C455" s="144"/>
      <c r="D455" s="144"/>
      <c r="E455" s="144"/>
      <c r="F455" s="144"/>
      <c r="G455" s="144"/>
      <c r="H455" s="144"/>
      <c r="I455" s="144"/>
      <c r="J455" s="144"/>
      <c r="K455" s="153"/>
      <c r="L455" s="148"/>
      <c r="M455" s="148"/>
      <c r="N455" s="148"/>
      <c r="O455" s="148"/>
      <c r="P455" s="148"/>
      <c r="Q455" s="148"/>
      <c r="R455" s="148"/>
      <c r="S455" s="148"/>
      <c r="T455" s="148"/>
      <c r="U455" s="148"/>
      <c r="V455" s="148"/>
      <c r="W455" s="148"/>
      <c r="X455" s="148"/>
      <c r="Y455" s="148"/>
      <c r="Z455" s="144"/>
    </row>
    <row r="456">
      <c r="A456" s="144"/>
      <c r="B456" s="144"/>
      <c r="C456" s="144"/>
      <c r="D456" s="144"/>
      <c r="E456" s="144"/>
      <c r="F456" s="144"/>
      <c r="G456" s="144"/>
      <c r="H456" s="144"/>
      <c r="I456" s="144"/>
      <c r="J456" s="144"/>
      <c r="K456" s="153"/>
      <c r="L456" s="148"/>
      <c r="M456" s="148"/>
      <c r="N456" s="148"/>
      <c r="O456" s="148"/>
      <c r="P456" s="148"/>
      <c r="Q456" s="148"/>
      <c r="R456" s="148"/>
      <c r="S456" s="148"/>
      <c r="T456" s="148"/>
      <c r="U456" s="148"/>
      <c r="V456" s="148"/>
      <c r="W456" s="148"/>
      <c r="X456" s="148"/>
      <c r="Y456" s="148"/>
      <c r="Z456" s="144"/>
    </row>
    <row r="457">
      <c r="A457" s="144"/>
      <c r="B457" s="144"/>
      <c r="C457" s="144"/>
      <c r="D457" s="144"/>
      <c r="E457" s="144"/>
      <c r="F457" s="144"/>
      <c r="G457" s="144"/>
      <c r="H457" s="144"/>
      <c r="I457" s="144"/>
      <c r="J457" s="144"/>
      <c r="K457" s="153"/>
      <c r="L457" s="148"/>
      <c r="M457" s="148"/>
      <c r="N457" s="148"/>
      <c r="O457" s="148"/>
      <c r="P457" s="148"/>
      <c r="Q457" s="148"/>
      <c r="R457" s="148"/>
      <c r="S457" s="148"/>
      <c r="T457" s="148"/>
      <c r="U457" s="148"/>
      <c r="V457" s="148"/>
      <c r="W457" s="148"/>
      <c r="X457" s="148"/>
      <c r="Y457" s="148"/>
      <c r="Z457" s="144"/>
    </row>
    <row r="458">
      <c r="A458" s="144"/>
      <c r="B458" s="144"/>
      <c r="C458" s="144"/>
      <c r="D458" s="144"/>
      <c r="E458" s="144"/>
      <c r="F458" s="144"/>
      <c r="G458" s="144"/>
      <c r="H458" s="144"/>
      <c r="I458" s="144"/>
      <c r="J458" s="144"/>
      <c r="K458" s="153"/>
      <c r="L458" s="148"/>
      <c r="M458" s="148"/>
      <c r="N458" s="148"/>
      <c r="O458" s="148"/>
      <c r="P458" s="148"/>
      <c r="Q458" s="148"/>
      <c r="R458" s="148"/>
      <c r="S458" s="148"/>
      <c r="T458" s="148"/>
      <c r="U458" s="148"/>
      <c r="V458" s="148"/>
      <c r="W458" s="148"/>
      <c r="X458" s="148"/>
      <c r="Y458" s="148"/>
      <c r="Z458" s="144"/>
    </row>
    <row r="459">
      <c r="A459" s="144"/>
      <c r="B459" s="144"/>
      <c r="C459" s="144"/>
      <c r="D459" s="144"/>
      <c r="E459" s="144"/>
      <c r="F459" s="144"/>
      <c r="G459" s="144"/>
      <c r="H459" s="144"/>
      <c r="I459" s="144"/>
      <c r="J459" s="144"/>
      <c r="K459" s="153"/>
      <c r="L459" s="148"/>
      <c r="M459" s="148"/>
      <c r="N459" s="148"/>
      <c r="O459" s="148"/>
      <c r="P459" s="148"/>
      <c r="Q459" s="148"/>
      <c r="R459" s="148"/>
      <c r="S459" s="148"/>
      <c r="T459" s="148"/>
      <c r="U459" s="148"/>
      <c r="V459" s="148"/>
      <c r="W459" s="148"/>
      <c r="X459" s="148"/>
      <c r="Y459" s="148"/>
      <c r="Z459" s="144"/>
    </row>
    <row r="460">
      <c r="A460" s="144"/>
      <c r="B460" s="144"/>
      <c r="C460" s="144"/>
      <c r="D460" s="144"/>
      <c r="E460" s="144"/>
      <c r="F460" s="144"/>
      <c r="G460" s="144"/>
      <c r="H460" s="144"/>
      <c r="I460" s="144"/>
      <c r="J460" s="144"/>
      <c r="K460" s="153"/>
      <c r="L460" s="148"/>
      <c r="M460" s="148"/>
      <c r="N460" s="148"/>
      <c r="O460" s="148"/>
      <c r="P460" s="148"/>
      <c r="Q460" s="148"/>
      <c r="R460" s="148"/>
      <c r="S460" s="148"/>
      <c r="T460" s="148"/>
      <c r="U460" s="148"/>
      <c r="V460" s="148"/>
      <c r="W460" s="148"/>
      <c r="X460" s="148"/>
      <c r="Y460" s="148"/>
      <c r="Z460" s="144"/>
    </row>
    <row r="461">
      <c r="A461" s="144"/>
      <c r="B461" s="144"/>
      <c r="C461" s="144"/>
      <c r="D461" s="144"/>
      <c r="E461" s="144"/>
      <c r="F461" s="144"/>
      <c r="G461" s="144"/>
      <c r="H461" s="144"/>
      <c r="I461" s="144"/>
      <c r="J461" s="144"/>
      <c r="K461" s="153"/>
      <c r="L461" s="148"/>
      <c r="M461" s="148"/>
      <c r="N461" s="148"/>
      <c r="O461" s="148"/>
      <c r="P461" s="148"/>
      <c r="Q461" s="148"/>
      <c r="R461" s="148"/>
      <c r="S461" s="148"/>
      <c r="T461" s="148"/>
      <c r="U461" s="148"/>
      <c r="V461" s="148"/>
      <c r="W461" s="148"/>
      <c r="X461" s="148"/>
      <c r="Y461" s="148"/>
      <c r="Z461" s="144"/>
    </row>
    <row r="462">
      <c r="A462" s="144"/>
      <c r="B462" s="144"/>
      <c r="C462" s="144"/>
      <c r="D462" s="144"/>
      <c r="E462" s="144"/>
      <c r="F462" s="144"/>
      <c r="G462" s="144"/>
      <c r="H462" s="144"/>
      <c r="I462" s="144"/>
      <c r="J462" s="144"/>
      <c r="K462" s="153"/>
      <c r="L462" s="148"/>
      <c r="M462" s="148"/>
      <c r="N462" s="148"/>
      <c r="O462" s="148"/>
      <c r="P462" s="148"/>
      <c r="Q462" s="148"/>
      <c r="R462" s="148"/>
      <c r="S462" s="148"/>
      <c r="T462" s="148"/>
      <c r="U462" s="148"/>
      <c r="V462" s="148"/>
      <c r="W462" s="148"/>
      <c r="X462" s="148"/>
      <c r="Y462" s="148"/>
      <c r="Z462" s="144"/>
    </row>
    <row r="463">
      <c r="A463" s="144"/>
      <c r="B463" s="144"/>
      <c r="C463" s="144"/>
      <c r="D463" s="144"/>
      <c r="E463" s="144"/>
      <c r="F463" s="144"/>
      <c r="G463" s="144"/>
      <c r="H463" s="144"/>
      <c r="I463" s="144"/>
      <c r="J463" s="144"/>
      <c r="K463" s="153"/>
      <c r="L463" s="148"/>
      <c r="M463" s="148"/>
      <c r="N463" s="148"/>
      <c r="O463" s="148"/>
      <c r="P463" s="148"/>
      <c r="Q463" s="148"/>
      <c r="R463" s="148"/>
      <c r="S463" s="148"/>
      <c r="T463" s="148"/>
      <c r="U463" s="148"/>
      <c r="V463" s="148"/>
      <c r="W463" s="148"/>
      <c r="X463" s="148"/>
      <c r="Y463" s="148"/>
      <c r="Z463" s="144"/>
    </row>
    <row r="464">
      <c r="A464" s="144"/>
      <c r="B464" s="144"/>
      <c r="C464" s="144"/>
      <c r="D464" s="144"/>
      <c r="E464" s="144"/>
      <c r="F464" s="144"/>
      <c r="G464" s="144"/>
      <c r="H464" s="144"/>
      <c r="I464" s="144"/>
      <c r="J464" s="144"/>
      <c r="K464" s="153"/>
      <c r="L464" s="148"/>
      <c r="M464" s="148"/>
      <c r="N464" s="148"/>
      <c r="O464" s="148"/>
      <c r="P464" s="148"/>
      <c r="Q464" s="148"/>
      <c r="R464" s="148"/>
      <c r="S464" s="148"/>
      <c r="T464" s="148"/>
      <c r="U464" s="148"/>
      <c r="V464" s="148"/>
      <c r="W464" s="148"/>
      <c r="X464" s="148"/>
      <c r="Y464" s="148"/>
      <c r="Z464" s="144"/>
    </row>
    <row r="465">
      <c r="A465" s="144"/>
      <c r="B465" s="144"/>
      <c r="C465" s="144"/>
      <c r="D465" s="144"/>
      <c r="E465" s="144"/>
      <c r="F465" s="144"/>
      <c r="G465" s="144"/>
      <c r="H465" s="144"/>
      <c r="I465" s="144"/>
      <c r="J465" s="144"/>
      <c r="K465" s="153"/>
      <c r="L465" s="148"/>
      <c r="M465" s="148"/>
      <c r="N465" s="148"/>
      <c r="O465" s="148"/>
      <c r="P465" s="148"/>
      <c r="Q465" s="148"/>
      <c r="R465" s="148"/>
      <c r="S465" s="148"/>
      <c r="T465" s="148"/>
      <c r="U465" s="148"/>
      <c r="V465" s="148"/>
      <c r="W465" s="148"/>
      <c r="X465" s="148"/>
      <c r="Y465" s="148"/>
      <c r="Z465" s="144"/>
    </row>
    <row r="466">
      <c r="A466" s="144"/>
      <c r="B466" s="144"/>
      <c r="C466" s="144"/>
      <c r="D466" s="144"/>
      <c r="E466" s="144"/>
      <c r="F466" s="144"/>
      <c r="G466" s="144"/>
      <c r="H466" s="144"/>
      <c r="I466" s="144"/>
      <c r="J466" s="144"/>
      <c r="K466" s="153"/>
      <c r="L466" s="148"/>
      <c r="M466" s="148"/>
      <c r="N466" s="148"/>
      <c r="O466" s="148"/>
      <c r="P466" s="148"/>
      <c r="Q466" s="148"/>
      <c r="R466" s="148"/>
      <c r="S466" s="148"/>
      <c r="T466" s="148"/>
      <c r="U466" s="148"/>
      <c r="V466" s="148"/>
      <c r="W466" s="148"/>
      <c r="X466" s="148"/>
      <c r="Y466" s="148"/>
      <c r="Z466" s="144"/>
    </row>
    <row r="467">
      <c r="A467" s="144"/>
      <c r="B467" s="144"/>
      <c r="C467" s="144"/>
      <c r="D467" s="144"/>
      <c r="E467" s="144"/>
      <c r="F467" s="144"/>
      <c r="G467" s="144"/>
      <c r="H467" s="144"/>
      <c r="I467" s="144"/>
      <c r="J467" s="144"/>
      <c r="K467" s="153"/>
      <c r="L467" s="148"/>
      <c r="M467" s="148"/>
      <c r="N467" s="148"/>
      <c r="O467" s="148"/>
      <c r="P467" s="148"/>
      <c r="Q467" s="148"/>
      <c r="R467" s="148"/>
      <c r="S467" s="148"/>
      <c r="T467" s="148"/>
      <c r="U467" s="148"/>
      <c r="V467" s="148"/>
      <c r="W467" s="148"/>
      <c r="X467" s="148"/>
      <c r="Y467" s="148"/>
      <c r="Z467" s="144"/>
    </row>
    <row r="468">
      <c r="A468" s="144"/>
      <c r="B468" s="144"/>
      <c r="C468" s="144"/>
      <c r="D468" s="144"/>
      <c r="E468" s="144"/>
      <c r="F468" s="144"/>
      <c r="G468" s="144"/>
      <c r="H468" s="144"/>
      <c r="I468" s="144"/>
      <c r="J468" s="144"/>
      <c r="K468" s="153"/>
      <c r="L468" s="148"/>
      <c r="M468" s="148"/>
      <c r="N468" s="148"/>
      <c r="O468" s="148"/>
      <c r="P468" s="148"/>
      <c r="Q468" s="148"/>
      <c r="R468" s="148"/>
      <c r="S468" s="148"/>
      <c r="T468" s="148"/>
      <c r="U468" s="148"/>
      <c r="V468" s="148"/>
      <c r="W468" s="148"/>
      <c r="X468" s="148"/>
      <c r="Y468" s="148"/>
      <c r="Z468" s="144"/>
    </row>
    <row r="469">
      <c r="A469" s="144"/>
      <c r="B469" s="144"/>
      <c r="C469" s="144"/>
      <c r="D469" s="144"/>
      <c r="E469" s="144"/>
      <c r="F469" s="144"/>
      <c r="G469" s="144"/>
      <c r="H469" s="144"/>
      <c r="I469" s="144"/>
      <c r="J469" s="144"/>
      <c r="K469" s="153"/>
      <c r="L469" s="148"/>
      <c r="M469" s="148"/>
      <c r="N469" s="148"/>
      <c r="O469" s="148"/>
      <c r="P469" s="148"/>
      <c r="Q469" s="148"/>
      <c r="R469" s="148"/>
      <c r="S469" s="148"/>
      <c r="T469" s="148"/>
      <c r="U469" s="148"/>
      <c r="V469" s="148"/>
      <c r="W469" s="148"/>
      <c r="X469" s="148"/>
      <c r="Y469" s="148"/>
      <c r="Z469" s="144"/>
    </row>
    <row r="470">
      <c r="A470" s="144"/>
      <c r="B470" s="144"/>
      <c r="C470" s="144"/>
      <c r="D470" s="144"/>
      <c r="E470" s="144"/>
      <c r="F470" s="144"/>
      <c r="G470" s="144"/>
      <c r="H470" s="144"/>
      <c r="I470" s="144"/>
      <c r="J470" s="144"/>
      <c r="K470" s="153"/>
      <c r="L470" s="148"/>
      <c r="M470" s="148"/>
      <c r="N470" s="148"/>
      <c r="O470" s="148"/>
      <c r="P470" s="148"/>
      <c r="Q470" s="148"/>
      <c r="R470" s="148"/>
      <c r="S470" s="148"/>
      <c r="T470" s="148"/>
      <c r="U470" s="148"/>
      <c r="V470" s="148"/>
      <c r="W470" s="148"/>
      <c r="X470" s="148"/>
      <c r="Y470" s="148"/>
      <c r="Z470" s="144"/>
    </row>
    <row r="471">
      <c r="A471" s="144"/>
      <c r="B471" s="144"/>
      <c r="C471" s="144"/>
      <c r="D471" s="144"/>
      <c r="E471" s="144"/>
      <c r="F471" s="144"/>
      <c r="G471" s="144"/>
      <c r="H471" s="144"/>
      <c r="I471" s="144"/>
      <c r="J471" s="144"/>
      <c r="K471" s="153"/>
      <c r="L471" s="148"/>
      <c r="M471" s="148"/>
      <c r="N471" s="148"/>
      <c r="O471" s="148"/>
      <c r="P471" s="148"/>
      <c r="Q471" s="148"/>
      <c r="R471" s="148"/>
      <c r="S471" s="148"/>
      <c r="T471" s="148"/>
      <c r="U471" s="148"/>
      <c r="V471" s="148"/>
      <c r="W471" s="148"/>
      <c r="X471" s="148"/>
      <c r="Y471" s="148"/>
      <c r="Z471" s="144"/>
    </row>
    <row r="472">
      <c r="A472" s="144"/>
      <c r="B472" s="144"/>
      <c r="C472" s="144"/>
      <c r="D472" s="144"/>
      <c r="E472" s="144"/>
      <c r="F472" s="144"/>
      <c r="G472" s="144"/>
      <c r="H472" s="144"/>
      <c r="I472" s="144"/>
      <c r="J472" s="144"/>
      <c r="K472" s="153"/>
      <c r="L472" s="148"/>
      <c r="M472" s="148"/>
      <c r="N472" s="148"/>
      <c r="O472" s="148"/>
      <c r="P472" s="148"/>
      <c r="Q472" s="148"/>
      <c r="R472" s="148"/>
      <c r="S472" s="148"/>
      <c r="T472" s="148"/>
      <c r="U472" s="148"/>
      <c r="V472" s="148"/>
      <c r="W472" s="148"/>
      <c r="X472" s="148"/>
      <c r="Y472" s="148"/>
      <c r="Z472" s="144"/>
    </row>
    <row r="473">
      <c r="A473" s="144"/>
      <c r="B473" s="144"/>
      <c r="C473" s="144"/>
      <c r="D473" s="144"/>
      <c r="E473" s="144"/>
      <c r="F473" s="144"/>
      <c r="G473" s="144"/>
      <c r="H473" s="144"/>
      <c r="I473" s="144"/>
      <c r="J473" s="144"/>
      <c r="K473" s="153"/>
      <c r="L473" s="148"/>
      <c r="M473" s="148"/>
      <c r="N473" s="148"/>
      <c r="O473" s="148"/>
      <c r="P473" s="148"/>
      <c r="Q473" s="148"/>
      <c r="R473" s="148"/>
      <c r="S473" s="148"/>
      <c r="T473" s="148"/>
      <c r="U473" s="148"/>
      <c r="V473" s="148"/>
      <c r="W473" s="148"/>
      <c r="X473" s="148"/>
      <c r="Y473" s="148"/>
      <c r="Z473" s="144"/>
    </row>
    <row r="474">
      <c r="A474" s="144"/>
      <c r="B474" s="144"/>
      <c r="C474" s="144"/>
      <c r="D474" s="144"/>
      <c r="E474" s="144"/>
      <c r="F474" s="144"/>
      <c r="G474" s="144"/>
      <c r="H474" s="144"/>
      <c r="I474" s="144"/>
      <c r="J474" s="144"/>
      <c r="K474" s="153"/>
      <c r="L474" s="148"/>
      <c r="M474" s="148"/>
      <c r="N474" s="148"/>
      <c r="O474" s="148"/>
      <c r="P474" s="148"/>
      <c r="Q474" s="148"/>
      <c r="R474" s="148"/>
      <c r="S474" s="148"/>
      <c r="T474" s="148"/>
      <c r="U474" s="148"/>
      <c r="V474" s="148"/>
      <c r="W474" s="148"/>
      <c r="X474" s="148"/>
      <c r="Y474" s="148"/>
      <c r="Z474" s="144"/>
    </row>
    <row r="475">
      <c r="A475" s="144"/>
      <c r="B475" s="144"/>
      <c r="C475" s="144"/>
      <c r="D475" s="144"/>
      <c r="E475" s="144"/>
      <c r="F475" s="144"/>
      <c r="G475" s="144"/>
      <c r="H475" s="144"/>
      <c r="I475" s="144"/>
      <c r="J475" s="144"/>
      <c r="K475" s="153"/>
      <c r="L475" s="148"/>
      <c r="M475" s="148"/>
      <c r="N475" s="148"/>
      <c r="O475" s="148"/>
      <c r="P475" s="148"/>
      <c r="Q475" s="148"/>
      <c r="R475" s="148"/>
      <c r="S475" s="148"/>
      <c r="T475" s="148"/>
      <c r="U475" s="148"/>
      <c r="V475" s="148"/>
      <c r="W475" s="148"/>
      <c r="X475" s="148"/>
      <c r="Y475" s="148"/>
      <c r="Z475" s="144"/>
    </row>
  </sheetData>
  <autoFilter ref="$A$1:$Y$433">
    <filterColumn colId="2">
      <filters>
        <filter val="SMES"/>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1.22" defaultRowHeight="15.0"/>
  <cols>
    <col customWidth="1" min="1" max="1" width="13.33"/>
    <col customWidth="1" min="2" max="2" width="24.67"/>
    <col customWidth="1" min="3" max="3" width="13.0"/>
    <col customWidth="1" min="5" max="5" width="16.44"/>
    <col customWidth="1" min="6" max="6" width="15.44"/>
    <col customWidth="1" min="7" max="8" width="16.33"/>
    <col customWidth="1" min="9" max="9" width="15.67"/>
    <col customWidth="1" min="10" max="10" width="16.44"/>
    <col customWidth="1" min="11" max="11" width="15.67"/>
    <col customWidth="1" min="12" max="12" width="15.89"/>
    <col customWidth="1" min="13" max="13" width="15.11"/>
    <col customWidth="1" min="14" max="14" width="13.67"/>
    <col customWidth="1" min="15" max="15" width="14.89"/>
    <col customWidth="1" min="16" max="16" width="15.0"/>
    <col customWidth="1" min="17" max="17" width="18.56"/>
    <col customWidth="1" min="18" max="18" width="14.78"/>
  </cols>
  <sheetData>
    <row r="1">
      <c r="A1" s="154" t="s">
        <v>96</v>
      </c>
      <c r="B1" s="154" t="s">
        <v>97</v>
      </c>
      <c r="C1" s="154" t="s">
        <v>98</v>
      </c>
      <c r="D1" s="155" t="s">
        <v>99</v>
      </c>
      <c r="E1" s="156" t="s">
        <v>100</v>
      </c>
      <c r="F1" s="156" t="s">
        <v>101</v>
      </c>
      <c r="G1" s="156" t="s">
        <v>102</v>
      </c>
      <c r="H1" s="156" t="s">
        <v>103</v>
      </c>
      <c r="I1" s="156" t="s">
        <v>104</v>
      </c>
      <c r="J1" s="156" t="s">
        <v>105</v>
      </c>
      <c r="K1" s="156" t="s">
        <v>106</v>
      </c>
      <c r="L1" s="156" t="s">
        <v>107</v>
      </c>
      <c r="M1" s="156" t="s">
        <v>108</v>
      </c>
      <c r="N1" s="156" t="s">
        <v>109</v>
      </c>
      <c r="O1" s="156" t="s">
        <v>110</v>
      </c>
      <c r="P1" s="156" t="s">
        <v>111</v>
      </c>
      <c r="Q1" s="155" t="s">
        <v>7</v>
      </c>
      <c r="R1" s="157" t="s">
        <v>112</v>
      </c>
    </row>
    <row r="2" hidden="1">
      <c r="A2" s="158"/>
      <c r="B2" s="159" t="s">
        <v>113</v>
      </c>
      <c r="C2" s="159" t="s">
        <v>114</v>
      </c>
      <c r="D2" s="159" t="s">
        <v>99</v>
      </c>
      <c r="E2" s="160">
        <v>45682.0</v>
      </c>
      <c r="F2" s="160">
        <v>45713.0</v>
      </c>
      <c r="G2" s="160">
        <v>45741.0</v>
      </c>
      <c r="H2" s="160">
        <v>45772.0</v>
      </c>
      <c r="I2" s="161">
        <v>45802.0</v>
      </c>
      <c r="J2" s="160">
        <v>45833.0</v>
      </c>
      <c r="K2" s="160">
        <v>45863.0</v>
      </c>
      <c r="L2" s="160">
        <v>45894.0</v>
      </c>
      <c r="M2" s="160">
        <v>45925.0</v>
      </c>
      <c r="N2" s="160">
        <v>45955.0</v>
      </c>
      <c r="O2" s="160">
        <v>45986.0</v>
      </c>
      <c r="P2" s="160">
        <v>46016.0</v>
      </c>
      <c r="Q2" s="159" t="s">
        <v>56</v>
      </c>
      <c r="R2" s="162"/>
    </row>
    <row r="3" hidden="1">
      <c r="A3" s="158"/>
      <c r="B3" s="163" t="s">
        <v>115</v>
      </c>
      <c r="C3" s="163" t="s">
        <v>116</v>
      </c>
      <c r="D3" s="164" t="s">
        <v>117</v>
      </c>
      <c r="E3" s="163" t="s">
        <v>118</v>
      </c>
      <c r="F3" s="163" t="s">
        <v>119</v>
      </c>
      <c r="G3" s="163" t="s">
        <v>120</v>
      </c>
      <c r="H3" s="163" t="s">
        <v>121</v>
      </c>
      <c r="I3" s="163" t="s">
        <v>122</v>
      </c>
      <c r="J3" s="163" t="s">
        <v>123</v>
      </c>
      <c r="K3" s="163" t="s">
        <v>124</v>
      </c>
      <c r="L3" s="163" t="s">
        <v>125</v>
      </c>
      <c r="M3" s="163" t="s">
        <v>126</v>
      </c>
      <c r="N3" s="163" t="s">
        <v>127</v>
      </c>
      <c r="O3" s="163" t="s">
        <v>128</v>
      </c>
      <c r="P3" s="163" t="s">
        <v>129</v>
      </c>
      <c r="Q3" s="163" t="s">
        <v>130</v>
      </c>
      <c r="R3" s="162"/>
    </row>
    <row r="4" hidden="1">
      <c r="A4" s="158"/>
      <c r="B4" s="163" t="s">
        <v>115</v>
      </c>
      <c r="C4" s="163" t="s">
        <v>131</v>
      </c>
      <c r="D4" s="164" t="s">
        <v>117</v>
      </c>
      <c r="E4" s="163" t="s">
        <v>132</v>
      </c>
      <c r="F4" s="163" t="s">
        <v>133</v>
      </c>
      <c r="G4" s="163" t="s">
        <v>134</v>
      </c>
      <c r="H4" s="163" t="s">
        <v>135</v>
      </c>
      <c r="I4" s="163" t="s">
        <v>136</v>
      </c>
      <c r="J4" s="163" t="s">
        <v>137</v>
      </c>
      <c r="K4" s="163" t="s">
        <v>138</v>
      </c>
      <c r="L4" s="163" t="s">
        <v>139</v>
      </c>
      <c r="M4" s="163" t="s">
        <v>140</v>
      </c>
      <c r="N4" s="163" t="s">
        <v>141</v>
      </c>
      <c r="O4" s="163" t="s">
        <v>142</v>
      </c>
      <c r="P4" s="163" t="s">
        <v>143</v>
      </c>
      <c r="Q4" s="163" t="s">
        <v>144</v>
      </c>
      <c r="R4" s="162"/>
    </row>
    <row r="5" hidden="1">
      <c r="A5" s="158"/>
      <c r="B5" s="163" t="s">
        <v>115</v>
      </c>
      <c r="C5" s="163" t="s">
        <v>145</v>
      </c>
      <c r="D5" s="164" t="s">
        <v>117</v>
      </c>
      <c r="E5" s="163" t="s">
        <v>146</v>
      </c>
      <c r="F5" s="163" t="s">
        <v>147</v>
      </c>
      <c r="G5" s="163" t="s">
        <v>148</v>
      </c>
      <c r="H5" s="163" t="s">
        <v>149</v>
      </c>
      <c r="I5" s="163" t="s">
        <v>150</v>
      </c>
      <c r="J5" s="163" t="s">
        <v>151</v>
      </c>
      <c r="K5" s="163" t="s">
        <v>152</v>
      </c>
      <c r="L5" s="163" t="s">
        <v>153</v>
      </c>
      <c r="M5" s="163" t="s">
        <v>154</v>
      </c>
      <c r="N5" s="163" t="s">
        <v>155</v>
      </c>
      <c r="O5" s="163" t="s">
        <v>156</v>
      </c>
      <c r="P5" s="163" t="s">
        <v>157</v>
      </c>
      <c r="Q5" s="163" t="s">
        <v>158</v>
      </c>
      <c r="R5" s="162"/>
    </row>
    <row r="6">
      <c r="A6" s="158"/>
      <c r="B6" s="163" t="s">
        <v>115</v>
      </c>
      <c r="C6" s="163" t="s">
        <v>61</v>
      </c>
      <c r="D6" s="164" t="s">
        <v>117</v>
      </c>
      <c r="E6" s="165">
        <v>6.100819415E9</v>
      </c>
      <c r="F6" s="165">
        <v>6.032407455E9</v>
      </c>
      <c r="G6" s="165">
        <v>6.08896337E9</v>
      </c>
      <c r="H6" s="165">
        <v>6.30493976E9</v>
      </c>
      <c r="I6" s="165">
        <v>6.3707321E9</v>
      </c>
      <c r="J6" s="165">
        <v>6.305389812E9</v>
      </c>
      <c r="K6" s="165">
        <v>6.536544705E9</v>
      </c>
      <c r="L6" s="165">
        <v>6.650513851E9</v>
      </c>
      <c r="M6" s="165">
        <v>6.589439445E9</v>
      </c>
      <c r="N6" s="165">
        <v>6.835715478E9</v>
      </c>
      <c r="O6" s="165">
        <v>6.919370146E9</v>
      </c>
      <c r="P6" s="165">
        <v>6.862625708E9</v>
      </c>
      <c r="Q6" s="165">
        <f>SUM(E6:P6)</f>
        <v>77597461245</v>
      </c>
      <c r="R6" s="166">
        <f>SUM(E6:J6)</f>
        <v>37203251912</v>
      </c>
      <c r="U6" s="167"/>
    </row>
    <row r="7" hidden="1">
      <c r="A7" s="158"/>
      <c r="B7" s="163" t="s">
        <v>115</v>
      </c>
      <c r="C7" s="163" t="s">
        <v>159</v>
      </c>
      <c r="D7" s="164" t="s">
        <v>117</v>
      </c>
      <c r="E7" s="165">
        <v>6.713180324E9</v>
      </c>
      <c r="F7" s="165">
        <v>6.790563891E9</v>
      </c>
      <c r="G7" s="165">
        <v>6.78164937E9</v>
      </c>
      <c r="H7" s="165">
        <v>6.944351408E9</v>
      </c>
      <c r="I7" s="165">
        <v>7.017628343E9</v>
      </c>
      <c r="J7" s="165">
        <v>6.944852657E9</v>
      </c>
      <c r="K7" s="165">
        <v>7.202303941E9</v>
      </c>
      <c r="L7" s="165">
        <v>7.341607334E9</v>
      </c>
      <c r="M7" s="165">
        <v>7.27347103E9</v>
      </c>
      <c r="N7" s="165">
        <v>7.548223414E9</v>
      </c>
      <c r="O7" s="165">
        <v>7.641550887E9</v>
      </c>
      <c r="P7" s="165">
        <v>7.578245215E9</v>
      </c>
      <c r="Q7" s="163" t="s">
        <v>160</v>
      </c>
      <c r="R7" s="162"/>
    </row>
    <row r="8" hidden="1">
      <c r="A8" s="158"/>
      <c r="B8" s="168" t="s">
        <v>115</v>
      </c>
      <c r="C8" s="168" t="s">
        <v>161</v>
      </c>
      <c r="D8" s="169" t="s">
        <v>117</v>
      </c>
      <c r="E8" s="170">
        <v>2.976127426E10</v>
      </c>
      <c r="F8" s="170">
        <v>3.0095950625E10</v>
      </c>
      <c r="G8" s="170">
        <v>2.9689295051E10</v>
      </c>
      <c r="H8" s="170">
        <v>3.062048055E10</v>
      </c>
      <c r="I8" s="170">
        <v>3.0941278697E10</v>
      </c>
      <c r="J8" s="170">
        <v>3.0622674964E10</v>
      </c>
      <c r="K8" s="170">
        <v>3.1749767609E10</v>
      </c>
      <c r="L8" s="170">
        <v>3.2163521429E10</v>
      </c>
      <c r="M8" s="170">
        <v>3.1867036055E10</v>
      </c>
      <c r="N8" s="170">
        <v>3.3062581732E10</v>
      </c>
      <c r="O8" s="170">
        <v>3.3468682873E10</v>
      </c>
      <c r="P8" s="170">
        <v>3.31932173E10</v>
      </c>
      <c r="Q8" s="168" t="s">
        <v>162</v>
      </c>
      <c r="R8" s="162"/>
    </row>
    <row r="9" hidden="1">
      <c r="A9" s="158"/>
      <c r="B9" s="163" t="s">
        <v>163</v>
      </c>
      <c r="C9" s="163" t="s">
        <v>116</v>
      </c>
      <c r="D9" s="164" t="s">
        <v>117</v>
      </c>
      <c r="E9" s="165">
        <v>2.601835646E9</v>
      </c>
      <c r="F9" s="165">
        <v>2.483685195E9</v>
      </c>
      <c r="G9" s="165">
        <v>2.24993407E9</v>
      </c>
      <c r="H9" s="165">
        <v>2.266952168E9</v>
      </c>
      <c r="I9" s="165">
        <v>2.226912232E9</v>
      </c>
      <c r="J9" s="165">
        <v>2.129393084E9</v>
      </c>
      <c r="K9" s="165">
        <v>2.149393222E9</v>
      </c>
      <c r="L9" s="165">
        <v>2.058026049E9</v>
      </c>
      <c r="M9" s="165">
        <v>1.960678256E9</v>
      </c>
      <c r="N9" s="165">
        <v>1.98582104E9</v>
      </c>
      <c r="O9" s="165">
        <v>1.949452186E9</v>
      </c>
      <c r="P9" s="165">
        <v>1.853894734E9</v>
      </c>
      <c r="Q9" s="163" t="s">
        <v>164</v>
      </c>
      <c r="R9" s="162"/>
    </row>
    <row r="10" hidden="1">
      <c r="A10" s="158"/>
      <c r="B10" s="163" t="s">
        <v>163</v>
      </c>
      <c r="C10" s="163" t="s">
        <v>131</v>
      </c>
      <c r="D10" s="164" t="s">
        <v>117</v>
      </c>
      <c r="E10" s="165">
        <v>2.44710547E9</v>
      </c>
      <c r="F10" s="165">
        <v>2.358370497E9</v>
      </c>
      <c r="G10" s="165">
        <v>2.180722098E9</v>
      </c>
      <c r="H10" s="165">
        <v>2.197216689E9</v>
      </c>
      <c r="I10" s="165">
        <v>2.158408453E9</v>
      </c>
      <c r="J10" s="165">
        <v>2.063889166E9</v>
      </c>
      <c r="K10" s="165">
        <v>2.083274065E9</v>
      </c>
      <c r="L10" s="165">
        <v>2.005469648E9</v>
      </c>
      <c r="M10" s="165">
        <v>1.910607854E9</v>
      </c>
      <c r="N10" s="165">
        <v>1.935108559E9</v>
      </c>
      <c r="O10" s="165">
        <v>1.899668467E9</v>
      </c>
      <c r="P10" s="165">
        <v>1.806551293E9</v>
      </c>
      <c r="Q10" s="163" t="s">
        <v>165</v>
      </c>
      <c r="R10" s="162"/>
    </row>
    <row r="11" hidden="1">
      <c r="A11" s="158"/>
      <c r="B11" s="163" t="s">
        <v>163</v>
      </c>
      <c r="C11" s="163" t="s">
        <v>145</v>
      </c>
      <c r="D11" s="164" t="s">
        <v>117</v>
      </c>
      <c r="E11" s="165">
        <v>1.1468512575E10</v>
      </c>
      <c r="F11" s="165">
        <v>1.1506650973E10</v>
      </c>
      <c r="G11" s="165">
        <v>1.1010978667E10</v>
      </c>
      <c r="H11" s="165">
        <v>1.1116687152E10</v>
      </c>
      <c r="I11" s="165">
        <v>1.092011081E10</v>
      </c>
      <c r="J11" s="165">
        <v>1.0442122972E10</v>
      </c>
      <c r="K11" s="165">
        <v>1.053944502E10</v>
      </c>
      <c r="L11" s="165">
        <v>1.0381348789E10</v>
      </c>
      <c r="M11" s="165">
        <v>9.890471196E9</v>
      </c>
      <c r="N11" s="165">
        <v>1.0016601935E10</v>
      </c>
      <c r="O11" s="165">
        <v>9.832933024E9</v>
      </c>
      <c r="P11" s="165">
        <v>9.351089098E9</v>
      </c>
      <c r="Q11" s="163" t="s">
        <v>166</v>
      </c>
      <c r="R11" s="162"/>
    </row>
    <row r="12">
      <c r="A12" s="158"/>
      <c r="B12" s="163" t="s">
        <v>163</v>
      </c>
      <c r="C12" s="163" t="s">
        <v>61</v>
      </c>
      <c r="D12" s="164" t="s">
        <v>117</v>
      </c>
      <c r="E12" s="165">
        <v>5.946088973E9</v>
      </c>
      <c r="F12" s="165">
        <v>5.709614906E9</v>
      </c>
      <c r="G12" s="165">
        <v>5.590423028E9</v>
      </c>
      <c r="H12" s="165">
        <v>5.655131401E9</v>
      </c>
      <c r="I12" s="165">
        <v>5.555019531E9</v>
      </c>
      <c r="J12" s="165">
        <v>5.311975453E9</v>
      </c>
      <c r="K12" s="165">
        <v>5.361113038E9</v>
      </c>
      <c r="L12" s="165">
        <v>5.286639282E9</v>
      </c>
      <c r="M12" s="165">
        <v>5.036749273E9</v>
      </c>
      <c r="N12" s="165">
        <v>5.100638245E9</v>
      </c>
      <c r="O12" s="165">
        <v>5.007001598E9</v>
      </c>
      <c r="P12" s="165">
        <v>4.76171321E9</v>
      </c>
      <c r="Q12" s="165">
        <f>SUM(E12:P12)</f>
        <v>64322107938</v>
      </c>
      <c r="R12" s="166">
        <f>SUM(E12:J12)</f>
        <v>33768253292</v>
      </c>
      <c r="U12" s="167"/>
    </row>
    <row r="13" hidden="1">
      <c r="A13" s="158"/>
      <c r="B13" s="163" t="s">
        <v>163</v>
      </c>
      <c r="C13" s="163" t="s">
        <v>159</v>
      </c>
      <c r="D13" s="164" t="s">
        <v>117</v>
      </c>
      <c r="E13" s="165">
        <v>6.542919038E9</v>
      </c>
      <c r="F13" s="165">
        <v>6.427202589E9</v>
      </c>
      <c r="G13" s="165">
        <v>6.226394626E9</v>
      </c>
      <c r="H13" s="165">
        <v>6.228643127E9</v>
      </c>
      <c r="I13" s="165">
        <v>6.11908677E9</v>
      </c>
      <c r="J13" s="165">
        <v>5.850690908E9</v>
      </c>
      <c r="K13" s="165">
        <v>5.907152373E9</v>
      </c>
      <c r="L13" s="165">
        <v>5.836004645E9</v>
      </c>
      <c r="M13" s="165">
        <v>5.559600362E9</v>
      </c>
      <c r="N13" s="165">
        <v>5.632293672E9</v>
      </c>
      <c r="O13" s="165">
        <v>5.529586754E9</v>
      </c>
      <c r="P13" s="165">
        <v>5.258254184E9</v>
      </c>
      <c r="Q13" s="163" t="s">
        <v>167</v>
      </c>
      <c r="R13" s="162"/>
    </row>
    <row r="14" hidden="1">
      <c r="A14" s="158"/>
      <c r="B14" s="168" t="s">
        <v>163</v>
      </c>
      <c r="C14" s="168" t="s">
        <v>161</v>
      </c>
      <c r="D14" s="169" t="s">
        <v>117</v>
      </c>
      <c r="E14" s="170">
        <v>2.9006461702E10</v>
      </c>
      <c r="F14" s="170">
        <v>2.8485524161E10</v>
      </c>
      <c r="G14" s="170">
        <v>2.7258452489E10</v>
      </c>
      <c r="H14" s="170">
        <v>2.7464630538E10</v>
      </c>
      <c r="I14" s="170">
        <v>2.6979537795E10</v>
      </c>
      <c r="J14" s="170">
        <v>2.5798071583E10</v>
      </c>
      <c r="K14" s="170">
        <v>2.6040377718E10</v>
      </c>
      <c r="L14" s="170">
        <v>2.5567488413E10</v>
      </c>
      <c r="M14" s="170">
        <v>2.4358106941E10</v>
      </c>
      <c r="N14" s="170">
        <v>2.467046345E10</v>
      </c>
      <c r="O14" s="170">
        <v>2.4218642029E10</v>
      </c>
      <c r="P14" s="170">
        <v>2.303150252E10</v>
      </c>
      <c r="Q14" s="168" t="s">
        <v>168</v>
      </c>
      <c r="R14" s="162"/>
    </row>
    <row r="15" hidden="1">
      <c r="A15" s="158"/>
      <c r="B15" s="163" t="s">
        <v>169</v>
      </c>
      <c r="C15" s="163" t="s">
        <v>116</v>
      </c>
      <c r="D15" s="164" t="s">
        <v>117</v>
      </c>
      <c r="E15" s="165">
        <v>6.7705542E7</v>
      </c>
      <c r="F15" s="165">
        <v>1.40414912E8</v>
      </c>
      <c r="G15" s="165">
        <v>2.00643654E8</v>
      </c>
      <c r="H15" s="165">
        <v>2.60486338E8</v>
      </c>
      <c r="I15" s="165">
        <v>3.27005205E8</v>
      </c>
      <c r="J15" s="165">
        <v>3.98226551E8</v>
      </c>
      <c r="K15" s="165">
        <v>4.71257524E8</v>
      </c>
      <c r="L15" s="165">
        <v>5.30940214E8</v>
      </c>
      <c r="M15" s="165">
        <v>6.04422752E8</v>
      </c>
      <c r="N15" s="165">
        <v>6.75514065E8</v>
      </c>
      <c r="O15" s="165">
        <v>7.44571571E8</v>
      </c>
      <c r="P15" s="165">
        <v>8.17955733E8</v>
      </c>
      <c r="Q15" s="163" t="s">
        <v>170</v>
      </c>
      <c r="R15" s="162"/>
    </row>
    <row r="16" hidden="1">
      <c r="A16" s="158"/>
      <c r="B16" s="163" t="s">
        <v>169</v>
      </c>
      <c r="C16" s="163" t="s">
        <v>131</v>
      </c>
      <c r="D16" s="164" t="s">
        <v>117</v>
      </c>
      <c r="E16" s="165">
        <v>6.3679119E7</v>
      </c>
      <c r="F16" s="165">
        <v>1.33330257E8</v>
      </c>
      <c r="G16" s="165">
        <v>1.94471498E8</v>
      </c>
      <c r="H16" s="165">
        <v>2.52473315E8</v>
      </c>
      <c r="I16" s="165">
        <v>3.16945943E8</v>
      </c>
      <c r="J16" s="165">
        <v>3.85976394E8</v>
      </c>
      <c r="K16" s="165">
        <v>4.56760805E8</v>
      </c>
      <c r="L16" s="165">
        <v>5.17381442E8</v>
      </c>
      <c r="M16" s="165">
        <v>5.88987435E8</v>
      </c>
      <c r="N16" s="165">
        <v>6.58263269E8</v>
      </c>
      <c r="O16" s="165">
        <v>7.25557233E8</v>
      </c>
      <c r="P16" s="165">
        <v>7.97067363E8</v>
      </c>
      <c r="Q16" s="163" t="s">
        <v>171</v>
      </c>
      <c r="R16" s="162"/>
    </row>
    <row r="17" hidden="1">
      <c r="A17" s="158"/>
      <c r="B17" s="163" t="s">
        <v>169</v>
      </c>
      <c r="C17" s="163" t="s">
        <v>145</v>
      </c>
      <c r="D17" s="164" t="s">
        <v>117</v>
      </c>
      <c r="E17" s="165">
        <v>2.98436169E8</v>
      </c>
      <c r="F17" s="165">
        <v>6.50527445E8</v>
      </c>
      <c r="G17" s="165">
        <v>9.81932324E8</v>
      </c>
      <c r="H17" s="165">
        <v>1.27737372E9</v>
      </c>
      <c r="I17" s="165">
        <v>1.603535612E9</v>
      </c>
      <c r="J17" s="165">
        <v>1.952824328E9</v>
      </c>
      <c r="K17" s="165">
        <v>2.310788327E9</v>
      </c>
      <c r="L17" s="165">
        <v>2.678234102E9</v>
      </c>
      <c r="M17" s="165">
        <v>3.048958086E9</v>
      </c>
      <c r="N17" s="165">
        <v>3.407333972E9</v>
      </c>
      <c r="O17" s="165">
        <v>3.755579358E9</v>
      </c>
      <c r="P17" s="165">
        <v>4.125788156E9</v>
      </c>
      <c r="Q17" s="163" t="s">
        <v>172</v>
      </c>
      <c r="R17" s="162"/>
    </row>
    <row r="18">
      <c r="A18" s="158"/>
      <c r="B18" s="163" t="s">
        <v>169</v>
      </c>
      <c r="C18" s="163" t="s">
        <v>61</v>
      </c>
      <c r="D18" s="164" t="s">
        <v>117</v>
      </c>
      <c r="E18" s="165">
        <v>1.54730442E8</v>
      </c>
      <c r="F18" s="165">
        <v>3.22792549E8</v>
      </c>
      <c r="G18" s="165">
        <v>4.98540342E8</v>
      </c>
      <c r="H18" s="165">
        <v>6.49808359E8</v>
      </c>
      <c r="I18" s="165">
        <v>8.15712569E8</v>
      </c>
      <c r="J18" s="165">
        <v>9.93414358E8</v>
      </c>
      <c r="K18" s="165">
        <v>1.175431667E9</v>
      </c>
      <c r="L18" s="165">
        <v>1.363874569E9</v>
      </c>
      <c r="M18" s="165">
        <v>1.552690172E9</v>
      </c>
      <c r="N18" s="165">
        <v>1.735077233E9</v>
      </c>
      <c r="O18" s="165">
        <v>1.912368548E9</v>
      </c>
      <c r="P18" s="165">
        <v>2.100912498E9</v>
      </c>
      <c r="Q18" s="165">
        <f>SUM(E18:P18)</f>
        <v>13275353306</v>
      </c>
      <c r="R18" s="166">
        <f>SUM(E18:J18)</f>
        <v>3434998619</v>
      </c>
      <c r="U18" s="167"/>
    </row>
    <row r="19" hidden="1">
      <c r="A19" s="158"/>
      <c r="B19" s="163" t="s">
        <v>169</v>
      </c>
      <c r="C19" s="163" t="s">
        <v>159</v>
      </c>
      <c r="D19" s="164" t="s">
        <v>117</v>
      </c>
      <c r="E19" s="165">
        <v>1.70261285E8</v>
      </c>
      <c r="F19" s="165">
        <v>3.63361302E8</v>
      </c>
      <c r="G19" s="165">
        <v>5.55254744E8</v>
      </c>
      <c r="H19" s="165">
        <v>7.1570828E8</v>
      </c>
      <c r="I19" s="165">
        <v>8.98541573E8</v>
      </c>
      <c r="J19" s="165">
        <v>1.094161749E9</v>
      </c>
      <c r="K19" s="165">
        <v>1.295151568E9</v>
      </c>
      <c r="L19" s="165">
        <v>1.505602689E9</v>
      </c>
      <c r="M19" s="165">
        <v>1.713870668E9</v>
      </c>
      <c r="N19" s="165">
        <v>1.915929743E9</v>
      </c>
      <c r="O19" s="165">
        <v>2.111964133E9</v>
      </c>
      <c r="P19" s="165">
        <v>2.31999103E9</v>
      </c>
      <c r="Q19" s="163" t="s">
        <v>173</v>
      </c>
      <c r="R19" s="162"/>
    </row>
    <row r="20" hidden="1">
      <c r="A20" s="158"/>
      <c r="B20" s="168" t="s">
        <v>169</v>
      </c>
      <c r="C20" s="168" t="s">
        <v>161</v>
      </c>
      <c r="D20" s="169" t="s">
        <v>117</v>
      </c>
      <c r="E20" s="170">
        <v>7.54812558E8</v>
      </c>
      <c r="F20" s="170">
        <v>1.610426464E9</v>
      </c>
      <c r="G20" s="170">
        <v>2.430842562E9</v>
      </c>
      <c r="H20" s="170">
        <v>3.155850012E9</v>
      </c>
      <c r="I20" s="170">
        <v>3.961740902E9</v>
      </c>
      <c r="J20" s="170">
        <v>4.824603381E9</v>
      </c>
      <c r="K20" s="170">
        <v>5.709389891E9</v>
      </c>
      <c r="L20" s="170">
        <v>6.596033016E9</v>
      </c>
      <c r="M20" s="170">
        <v>7.508929114E9</v>
      </c>
      <c r="N20" s="170">
        <v>8.392118282E9</v>
      </c>
      <c r="O20" s="170">
        <v>9.250040844E9</v>
      </c>
      <c r="P20" s="170">
        <v>1.016171478E10</v>
      </c>
      <c r="Q20" s="168" t="s">
        <v>174</v>
      </c>
      <c r="R20" s="162"/>
    </row>
    <row r="21" hidden="1">
      <c r="A21" s="158"/>
      <c r="B21" s="163" t="s">
        <v>10</v>
      </c>
      <c r="C21" s="163" t="s">
        <v>116</v>
      </c>
      <c r="D21" s="164" t="s">
        <v>117</v>
      </c>
      <c r="E21" s="165">
        <v>1.2758863E7</v>
      </c>
      <c r="F21" s="165">
        <v>1.2195238E7</v>
      </c>
      <c r="G21" s="165">
        <v>1.035887E7</v>
      </c>
      <c r="H21" s="165">
        <v>1.0369182E7</v>
      </c>
      <c r="I21" s="165">
        <v>1.098793E7</v>
      </c>
      <c r="J21" s="165">
        <v>1.1121992E7</v>
      </c>
      <c r="K21" s="165">
        <v>1.2704955E7</v>
      </c>
      <c r="L21" s="165">
        <v>1.1585349E7</v>
      </c>
      <c r="M21" s="165">
        <v>1.1434498E7</v>
      </c>
      <c r="N21" s="165">
        <v>1.2354689E7</v>
      </c>
      <c r="O21" s="165">
        <v>1.1157938E7</v>
      </c>
      <c r="P21" s="165">
        <v>1.1484782E7</v>
      </c>
      <c r="Q21" s="163" t="s">
        <v>175</v>
      </c>
      <c r="R21" s="162"/>
    </row>
    <row r="22" hidden="1">
      <c r="A22" s="158"/>
      <c r="B22" s="163" t="s">
        <v>10</v>
      </c>
      <c r="C22" s="163" t="s">
        <v>131</v>
      </c>
      <c r="D22" s="164" t="s">
        <v>117</v>
      </c>
      <c r="E22" s="165">
        <v>1.2000099E7</v>
      </c>
      <c r="F22" s="165">
        <v>1.1579925E7</v>
      </c>
      <c r="G22" s="165">
        <v>1.0040213E7</v>
      </c>
      <c r="H22" s="165">
        <v>1.0050208E7</v>
      </c>
      <c r="I22" s="165">
        <v>1.0649922E7</v>
      </c>
      <c r="J22" s="165">
        <v>1.077986E7</v>
      </c>
      <c r="K22" s="165">
        <v>1.2314128E7</v>
      </c>
      <c r="L22" s="165">
        <v>1.1289491E7</v>
      </c>
      <c r="M22" s="165">
        <v>1.1142492E7</v>
      </c>
      <c r="N22" s="165">
        <v>1.2039183E7</v>
      </c>
      <c r="O22" s="165">
        <v>1.0872995E7</v>
      </c>
      <c r="P22" s="165">
        <v>1.1191492E7</v>
      </c>
      <c r="Q22" s="163" t="s">
        <v>176</v>
      </c>
      <c r="R22" s="162"/>
    </row>
    <row r="23" hidden="1">
      <c r="A23" s="158"/>
      <c r="B23" s="163" t="s">
        <v>10</v>
      </c>
      <c r="C23" s="163" t="s">
        <v>145</v>
      </c>
      <c r="D23" s="164" t="s">
        <v>117</v>
      </c>
      <c r="E23" s="165">
        <v>5.6239211E7</v>
      </c>
      <c r="F23" s="165">
        <v>5.6499248E7</v>
      </c>
      <c r="G23" s="165">
        <v>5.0695395E7</v>
      </c>
      <c r="H23" s="165">
        <v>5.0848429E7</v>
      </c>
      <c r="I23" s="165">
        <v>5.388152E7</v>
      </c>
      <c r="J23" s="165">
        <v>5.4540053E7</v>
      </c>
      <c r="K23" s="165">
        <v>6.2298131E7</v>
      </c>
      <c r="L23" s="165">
        <v>5.8440246E7</v>
      </c>
      <c r="M23" s="165">
        <v>5.7680333E7</v>
      </c>
      <c r="N23" s="165">
        <v>6.23178E7</v>
      </c>
      <c r="O23" s="165">
        <v>5.6280046E7</v>
      </c>
      <c r="P23" s="165">
        <v>5.7929512E7</v>
      </c>
      <c r="Q23" s="163" t="s">
        <v>177</v>
      </c>
      <c r="R23" s="162"/>
    </row>
    <row r="24">
      <c r="A24" s="158"/>
      <c r="B24" s="163" t="s">
        <v>10</v>
      </c>
      <c r="C24" s="163" t="s">
        <v>61</v>
      </c>
      <c r="D24" s="164" t="s">
        <v>117</v>
      </c>
      <c r="E24" s="165">
        <v>2.9158389E7</v>
      </c>
      <c r="F24" s="165">
        <v>2.8034999E7</v>
      </c>
      <c r="G24" s="165">
        <v>2.5738739E7</v>
      </c>
      <c r="H24" s="165">
        <v>2.5866928E7</v>
      </c>
      <c r="I24" s="165">
        <v>2.7409328E7</v>
      </c>
      <c r="J24" s="165">
        <v>2.7744877E7</v>
      </c>
      <c r="K24" s="165">
        <v>3.168927E7</v>
      </c>
      <c r="L24" s="165">
        <v>2.9760343E7</v>
      </c>
      <c r="M24" s="165">
        <v>2.9373866E7</v>
      </c>
      <c r="N24" s="165">
        <v>3.1733372E7</v>
      </c>
      <c r="O24" s="165">
        <v>2.8658212E7</v>
      </c>
      <c r="P24" s="165">
        <v>2.9498566E7</v>
      </c>
      <c r="Q24" s="165">
        <f>SUM(E24:P24)</f>
        <v>344666889</v>
      </c>
      <c r="R24" s="166">
        <f>SUM(E24:J24)</f>
        <v>163953260</v>
      </c>
    </row>
    <row r="25" hidden="1">
      <c r="A25" s="158"/>
      <c r="B25" s="163" t="s">
        <v>10</v>
      </c>
      <c r="C25" s="163" t="s">
        <v>159</v>
      </c>
      <c r="D25" s="164" t="s">
        <v>117</v>
      </c>
      <c r="E25" s="163" t="s">
        <v>178</v>
      </c>
      <c r="F25" s="163" t="s">
        <v>179</v>
      </c>
      <c r="G25" s="163" t="s">
        <v>180</v>
      </c>
      <c r="H25" s="163" t="s">
        <v>181</v>
      </c>
      <c r="I25" s="163" t="s">
        <v>182</v>
      </c>
      <c r="J25" s="163" t="s">
        <v>183</v>
      </c>
      <c r="K25" s="163" t="s">
        <v>184</v>
      </c>
      <c r="L25" s="163" t="s">
        <v>185</v>
      </c>
      <c r="M25" s="163" t="s">
        <v>186</v>
      </c>
      <c r="N25" s="163" t="s">
        <v>187</v>
      </c>
      <c r="O25" s="163" t="s">
        <v>188</v>
      </c>
      <c r="P25" s="163" t="s">
        <v>189</v>
      </c>
      <c r="Q25" s="163" t="s">
        <v>190</v>
      </c>
      <c r="R25" s="162"/>
    </row>
    <row r="26" hidden="1">
      <c r="A26" s="158"/>
      <c r="B26" s="168" t="s">
        <v>10</v>
      </c>
      <c r="C26" s="168" t="s">
        <v>161</v>
      </c>
      <c r="D26" s="169" t="s">
        <v>117</v>
      </c>
      <c r="E26" s="168" t="s">
        <v>191</v>
      </c>
      <c r="F26" s="168" t="s">
        <v>192</v>
      </c>
      <c r="G26" s="168" t="s">
        <v>193</v>
      </c>
      <c r="H26" s="168" t="s">
        <v>194</v>
      </c>
      <c r="I26" s="168" t="s">
        <v>195</v>
      </c>
      <c r="J26" s="168" t="s">
        <v>196</v>
      </c>
      <c r="K26" s="168" t="s">
        <v>197</v>
      </c>
      <c r="L26" s="168" t="s">
        <v>198</v>
      </c>
      <c r="M26" s="168" t="s">
        <v>199</v>
      </c>
      <c r="N26" s="168" t="s">
        <v>200</v>
      </c>
      <c r="O26" s="168" t="s">
        <v>201</v>
      </c>
      <c r="P26" s="168" t="s">
        <v>202</v>
      </c>
      <c r="Q26" s="168" t="s">
        <v>203</v>
      </c>
      <c r="R26" s="162"/>
    </row>
    <row r="27" hidden="1">
      <c r="A27" s="158"/>
      <c r="B27" s="163" t="s">
        <v>204</v>
      </c>
      <c r="C27" s="163" t="s">
        <v>116</v>
      </c>
      <c r="D27" s="164" t="s">
        <v>205</v>
      </c>
      <c r="E27" s="171">
        <v>118.0</v>
      </c>
      <c r="F27" s="171">
        <v>116.0</v>
      </c>
      <c r="G27" s="171">
        <v>104.0</v>
      </c>
      <c r="H27" s="171">
        <v>104.0</v>
      </c>
      <c r="I27" s="171">
        <v>110.0</v>
      </c>
      <c r="J27" s="171">
        <v>112.0</v>
      </c>
      <c r="K27" s="171">
        <v>128.0</v>
      </c>
      <c r="L27" s="171">
        <v>119.0</v>
      </c>
      <c r="M27" s="171">
        <v>118.0</v>
      </c>
      <c r="N27" s="171">
        <v>127.0</v>
      </c>
      <c r="O27" s="171">
        <v>115.0</v>
      </c>
      <c r="P27" s="171">
        <v>118.0</v>
      </c>
      <c r="Q27" s="171">
        <v>1389.0</v>
      </c>
      <c r="R27" s="162"/>
    </row>
    <row r="28" hidden="1">
      <c r="A28" s="158"/>
      <c r="B28" s="163" t="s">
        <v>204</v>
      </c>
      <c r="C28" s="163" t="s">
        <v>131</v>
      </c>
      <c r="D28" s="164" t="s">
        <v>205</v>
      </c>
      <c r="E28" s="171">
        <v>110.0</v>
      </c>
      <c r="F28" s="171">
        <v>108.0</v>
      </c>
      <c r="G28" s="171">
        <v>97.0</v>
      </c>
      <c r="H28" s="171">
        <v>98.0</v>
      </c>
      <c r="I28" s="171">
        <v>103.0</v>
      </c>
      <c r="J28" s="171">
        <v>104.0</v>
      </c>
      <c r="K28" s="171">
        <v>119.0</v>
      </c>
      <c r="L28" s="171">
        <v>111.0</v>
      </c>
      <c r="M28" s="171">
        <v>110.0</v>
      </c>
      <c r="N28" s="171">
        <v>119.0</v>
      </c>
      <c r="O28" s="171">
        <v>107.0</v>
      </c>
      <c r="P28" s="171">
        <v>111.0</v>
      </c>
      <c r="Q28" s="171">
        <v>1297.0</v>
      </c>
      <c r="R28" s="162"/>
    </row>
    <row r="29" hidden="1">
      <c r="A29" s="158"/>
      <c r="B29" s="163" t="s">
        <v>204</v>
      </c>
      <c r="C29" s="163" t="s">
        <v>145</v>
      </c>
      <c r="D29" s="164" t="s">
        <v>205</v>
      </c>
      <c r="E29" s="171">
        <v>524.0</v>
      </c>
      <c r="F29" s="171">
        <v>515.0</v>
      </c>
      <c r="G29" s="171">
        <v>463.0</v>
      </c>
      <c r="H29" s="171">
        <v>463.0</v>
      </c>
      <c r="I29" s="171">
        <v>491.0</v>
      </c>
      <c r="J29" s="171">
        <v>497.0</v>
      </c>
      <c r="K29" s="171">
        <v>567.0</v>
      </c>
      <c r="L29" s="171">
        <v>530.0</v>
      </c>
      <c r="M29" s="171">
        <v>523.0</v>
      </c>
      <c r="N29" s="171">
        <v>566.0</v>
      </c>
      <c r="O29" s="171">
        <v>511.0</v>
      </c>
      <c r="P29" s="171">
        <v>526.0</v>
      </c>
      <c r="Q29" s="171">
        <v>6176.0</v>
      </c>
      <c r="R29" s="162"/>
    </row>
    <row r="30">
      <c r="A30" s="158"/>
      <c r="B30" s="163" t="s">
        <v>204</v>
      </c>
      <c r="C30" s="163" t="s">
        <v>61</v>
      </c>
      <c r="D30" s="164" t="s">
        <v>205</v>
      </c>
      <c r="E30" s="171">
        <v>306.0</v>
      </c>
      <c r="F30" s="171">
        <v>301.0</v>
      </c>
      <c r="G30" s="171">
        <v>270.0</v>
      </c>
      <c r="H30" s="171">
        <v>270.0</v>
      </c>
      <c r="I30" s="171">
        <v>286.0</v>
      </c>
      <c r="J30" s="171">
        <v>290.0</v>
      </c>
      <c r="K30" s="171">
        <v>331.0</v>
      </c>
      <c r="L30" s="171">
        <v>310.0</v>
      </c>
      <c r="M30" s="171">
        <v>306.0</v>
      </c>
      <c r="N30" s="171">
        <v>330.0</v>
      </c>
      <c r="O30" s="171">
        <v>298.0</v>
      </c>
      <c r="P30" s="171">
        <v>307.0</v>
      </c>
      <c r="Q30" s="163">
        <f>SUM(E30:P30)</f>
        <v>3605</v>
      </c>
      <c r="R30" s="162">
        <f>SUM(E30:J30)</f>
        <v>1723</v>
      </c>
    </row>
    <row r="31" hidden="1">
      <c r="A31" s="158"/>
      <c r="B31" s="163" t="s">
        <v>204</v>
      </c>
      <c r="C31" s="163" t="s">
        <v>159</v>
      </c>
      <c r="D31" s="164" t="s">
        <v>205</v>
      </c>
      <c r="E31" s="171">
        <v>312.0</v>
      </c>
      <c r="F31" s="171">
        <v>307.0</v>
      </c>
      <c r="G31" s="171">
        <v>275.0</v>
      </c>
      <c r="H31" s="171">
        <v>275.0</v>
      </c>
      <c r="I31" s="171">
        <v>292.0</v>
      </c>
      <c r="J31" s="171">
        <v>295.0</v>
      </c>
      <c r="K31" s="171">
        <v>338.0</v>
      </c>
      <c r="L31" s="171">
        <v>316.0</v>
      </c>
      <c r="M31" s="171">
        <v>311.0</v>
      </c>
      <c r="N31" s="171">
        <v>336.0</v>
      </c>
      <c r="O31" s="171">
        <v>304.0</v>
      </c>
      <c r="P31" s="171">
        <v>313.0</v>
      </c>
      <c r="Q31" s="171">
        <v>3674.0</v>
      </c>
      <c r="R31" s="162"/>
    </row>
    <row r="32" hidden="1">
      <c r="A32" s="158"/>
      <c r="B32" s="168" t="s">
        <v>204</v>
      </c>
      <c r="C32" s="168" t="s">
        <v>161</v>
      </c>
      <c r="D32" s="169" t="s">
        <v>205</v>
      </c>
      <c r="E32" s="168">
        <v>1.37</v>
      </c>
      <c r="F32" s="168">
        <v>1.347</v>
      </c>
      <c r="G32" s="168">
        <v>1.209</v>
      </c>
      <c r="H32" s="168">
        <v>1.21</v>
      </c>
      <c r="I32" s="168">
        <v>1.282</v>
      </c>
      <c r="J32" s="168">
        <v>1.298</v>
      </c>
      <c r="K32" s="168">
        <v>1.483</v>
      </c>
      <c r="L32" s="168">
        <v>1.386</v>
      </c>
      <c r="M32" s="168">
        <v>1.368</v>
      </c>
      <c r="N32" s="168">
        <v>1.478</v>
      </c>
      <c r="O32" s="168">
        <v>1.335</v>
      </c>
      <c r="P32" s="168">
        <v>1.375</v>
      </c>
      <c r="Q32" s="168">
        <v>16.141</v>
      </c>
      <c r="R32" s="162"/>
    </row>
    <row r="33" hidden="1">
      <c r="A33" s="158"/>
      <c r="B33" s="163" t="s">
        <v>206</v>
      </c>
      <c r="C33" s="163" t="s">
        <v>116</v>
      </c>
      <c r="D33" s="164" t="s">
        <v>207</v>
      </c>
      <c r="E33" s="171">
        <v>4.0</v>
      </c>
      <c r="F33" s="171">
        <v>4.0</v>
      </c>
      <c r="G33" s="171">
        <v>3.0</v>
      </c>
      <c r="H33" s="171">
        <v>3.0</v>
      </c>
      <c r="I33" s="171">
        <v>3.0</v>
      </c>
      <c r="J33" s="171">
        <v>4.0</v>
      </c>
      <c r="K33" s="171">
        <v>4.0</v>
      </c>
      <c r="L33" s="171">
        <v>4.0</v>
      </c>
      <c r="M33" s="171">
        <v>3.0</v>
      </c>
      <c r="N33" s="171">
        <v>4.0</v>
      </c>
      <c r="O33" s="171">
        <v>4.0</v>
      </c>
      <c r="P33" s="171">
        <v>4.0</v>
      </c>
      <c r="Q33" s="171">
        <v>44.0</v>
      </c>
      <c r="R33" s="162"/>
    </row>
    <row r="34" hidden="1">
      <c r="A34" s="158"/>
      <c r="B34" s="163" t="s">
        <v>206</v>
      </c>
      <c r="C34" s="163" t="s">
        <v>131</v>
      </c>
      <c r="D34" s="164" t="s">
        <v>207</v>
      </c>
      <c r="E34" s="171">
        <v>4.0</v>
      </c>
      <c r="F34" s="171">
        <v>4.0</v>
      </c>
      <c r="G34" s="171">
        <v>4.0</v>
      </c>
      <c r="H34" s="171">
        <v>4.0</v>
      </c>
      <c r="I34" s="171">
        <v>4.0</v>
      </c>
      <c r="J34" s="171">
        <v>4.0</v>
      </c>
      <c r="K34" s="171">
        <v>3.0</v>
      </c>
      <c r="L34" s="171">
        <v>4.0</v>
      </c>
      <c r="M34" s="171">
        <v>4.0</v>
      </c>
      <c r="N34" s="171">
        <v>3.0</v>
      </c>
      <c r="O34" s="171">
        <v>4.0</v>
      </c>
      <c r="P34" s="171">
        <v>4.0</v>
      </c>
      <c r="Q34" s="171">
        <v>46.0</v>
      </c>
      <c r="R34" s="162"/>
    </row>
    <row r="35" hidden="1">
      <c r="A35" s="158"/>
      <c r="B35" s="163" t="s">
        <v>206</v>
      </c>
      <c r="C35" s="163" t="s">
        <v>145</v>
      </c>
      <c r="D35" s="164" t="s">
        <v>207</v>
      </c>
      <c r="E35" s="171">
        <v>18.0</v>
      </c>
      <c r="F35" s="171">
        <v>18.0</v>
      </c>
      <c r="G35" s="171">
        <v>15.0</v>
      </c>
      <c r="H35" s="171">
        <v>15.0</v>
      </c>
      <c r="I35" s="171">
        <v>17.0</v>
      </c>
      <c r="J35" s="171">
        <v>17.0</v>
      </c>
      <c r="K35" s="171">
        <v>20.0</v>
      </c>
      <c r="L35" s="171">
        <v>18.0</v>
      </c>
      <c r="M35" s="171">
        <v>18.0</v>
      </c>
      <c r="N35" s="171">
        <v>20.0</v>
      </c>
      <c r="O35" s="171">
        <v>18.0</v>
      </c>
      <c r="P35" s="171">
        <v>18.0</v>
      </c>
      <c r="Q35" s="171">
        <v>212.0</v>
      </c>
      <c r="R35" s="162"/>
    </row>
    <row r="36">
      <c r="A36" s="158"/>
      <c r="B36" s="163" t="s">
        <v>206</v>
      </c>
      <c r="C36" s="163" t="s">
        <v>61</v>
      </c>
      <c r="D36" s="164" t="s">
        <v>207</v>
      </c>
      <c r="E36" s="171">
        <v>10.0</v>
      </c>
      <c r="F36" s="171">
        <v>10.0</v>
      </c>
      <c r="G36" s="171">
        <v>10.0</v>
      </c>
      <c r="H36" s="171">
        <v>10.0</v>
      </c>
      <c r="I36" s="171">
        <v>10.0</v>
      </c>
      <c r="J36" s="171">
        <v>10.0</v>
      </c>
      <c r="K36" s="171">
        <v>12.0</v>
      </c>
      <c r="L36" s="171">
        <v>11.0</v>
      </c>
      <c r="M36" s="171">
        <v>11.0</v>
      </c>
      <c r="N36" s="171">
        <v>12.0</v>
      </c>
      <c r="O36" s="171">
        <v>10.0</v>
      </c>
      <c r="P36" s="171">
        <v>10.0</v>
      </c>
      <c r="Q36" s="163">
        <f>SUM(E36:P36)</f>
        <v>126</v>
      </c>
      <c r="R36" s="162">
        <f>SUM(E36:J36)</f>
        <v>60</v>
      </c>
    </row>
    <row r="37" hidden="1">
      <c r="A37" s="158"/>
      <c r="B37" s="163" t="s">
        <v>206</v>
      </c>
      <c r="C37" s="163" t="s">
        <v>159</v>
      </c>
      <c r="D37" s="164" t="s">
        <v>207</v>
      </c>
      <c r="E37" s="171">
        <v>11.0</v>
      </c>
      <c r="F37" s="171">
        <v>10.0</v>
      </c>
      <c r="G37" s="171">
        <v>10.0</v>
      </c>
      <c r="H37" s="171">
        <v>10.0</v>
      </c>
      <c r="I37" s="171">
        <v>10.0</v>
      </c>
      <c r="J37" s="171">
        <v>10.0</v>
      </c>
      <c r="K37" s="171">
        <v>12.0</v>
      </c>
      <c r="L37" s="171">
        <v>11.0</v>
      </c>
      <c r="M37" s="171">
        <v>11.0</v>
      </c>
      <c r="N37" s="171">
        <v>12.0</v>
      </c>
      <c r="O37" s="171">
        <v>10.0</v>
      </c>
      <c r="P37" s="171">
        <v>10.0</v>
      </c>
      <c r="Q37" s="171">
        <v>127.0</v>
      </c>
      <c r="R37" s="162"/>
    </row>
    <row r="38" hidden="1">
      <c r="A38" s="158"/>
      <c r="B38" s="168" t="s">
        <v>206</v>
      </c>
      <c r="C38" s="168" t="s">
        <v>161</v>
      </c>
      <c r="D38" s="169" t="s">
        <v>207</v>
      </c>
      <c r="E38" s="168">
        <v>47.0</v>
      </c>
      <c r="F38" s="168">
        <v>46.0</v>
      </c>
      <c r="G38" s="168">
        <v>42.0</v>
      </c>
      <c r="H38" s="168">
        <v>42.0</v>
      </c>
      <c r="I38" s="168">
        <v>44.0</v>
      </c>
      <c r="J38" s="168">
        <v>45.0</v>
      </c>
      <c r="K38" s="168">
        <v>51.0</v>
      </c>
      <c r="L38" s="168">
        <v>48.0</v>
      </c>
      <c r="M38" s="168">
        <v>47.0</v>
      </c>
      <c r="N38" s="168">
        <v>51.0</v>
      </c>
      <c r="O38" s="168">
        <v>46.0</v>
      </c>
      <c r="P38" s="168">
        <v>46.0</v>
      </c>
      <c r="Q38" s="168">
        <v>555.0</v>
      </c>
      <c r="R38" s="162"/>
    </row>
    <row r="39" hidden="1">
      <c r="A39" s="158"/>
      <c r="B39" s="163" t="s">
        <v>208</v>
      </c>
      <c r="C39" s="163" t="s">
        <v>116</v>
      </c>
      <c r="D39" s="164" t="s">
        <v>209</v>
      </c>
      <c r="E39" s="171">
        <v>1.0</v>
      </c>
      <c r="F39" s="171">
        <v>0.0</v>
      </c>
      <c r="G39" s="171">
        <v>1.0</v>
      </c>
      <c r="H39" s="171">
        <v>0.0</v>
      </c>
      <c r="I39" s="171">
        <v>0.0</v>
      </c>
      <c r="J39" s="171">
        <v>0.0</v>
      </c>
      <c r="K39" s="171">
        <v>1.0</v>
      </c>
      <c r="L39" s="171">
        <v>0.0</v>
      </c>
      <c r="M39" s="171">
        <v>0.0</v>
      </c>
      <c r="N39" s="171">
        <v>0.0</v>
      </c>
      <c r="O39" s="171">
        <v>0.0</v>
      </c>
      <c r="P39" s="171">
        <v>0.0</v>
      </c>
      <c r="Q39" s="171">
        <v>3.0</v>
      </c>
      <c r="R39" s="162"/>
    </row>
    <row r="40" hidden="1">
      <c r="A40" s="158"/>
      <c r="B40" s="163" t="s">
        <v>208</v>
      </c>
      <c r="C40" s="163" t="s">
        <v>131</v>
      </c>
      <c r="D40" s="164" t="s">
        <v>209</v>
      </c>
      <c r="E40" s="171">
        <v>0.0</v>
      </c>
      <c r="F40" s="171">
        <v>1.0</v>
      </c>
      <c r="G40" s="171">
        <v>0.0</v>
      </c>
      <c r="H40" s="171">
        <v>0.0</v>
      </c>
      <c r="I40" s="171">
        <v>1.0</v>
      </c>
      <c r="J40" s="171">
        <v>0.0</v>
      </c>
      <c r="K40" s="171">
        <v>0.0</v>
      </c>
      <c r="L40" s="171">
        <v>0.0</v>
      </c>
      <c r="M40" s="171">
        <v>0.0</v>
      </c>
      <c r="N40" s="171">
        <v>0.0</v>
      </c>
      <c r="O40" s="171">
        <v>0.0</v>
      </c>
      <c r="P40" s="171">
        <v>1.0</v>
      </c>
      <c r="Q40" s="171">
        <v>3.0</v>
      </c>
      <c r="R40" s="162"/>
    </row>
    <row r="41" hidden="1">
      <c r="A41" s="158"/>
      <c r="B41" s="163" t="s">
        <v>208</v>
      </c>
      <c r="C41" s="163" t="s">
        <v>145</v>
      </c>
      <c r="D41" s="164" t="s">
        <v>209</v>
      </c>
      <c r="E41" s="171">
        <v>1.0</v>
      </c>
      <c r="F41" s="171">
        <v>1.0</v>
      </c>
      <c r="G41" s="171">
        <v>1.0</v>
      </c>
      <c r="H41" s="171">
        <v>1.0</v>
      </c>
      <c r="I41" s="171">
        <v>1.0</v>
      </c>
      <c r="J41" s="171">
        <v>2.0</v>
      </c>
      <c r="K41" s="171">
        <v>2.0</v>
      </c>
      <c r="L41" s="171">
        <v>2.0</v>
      </c>
      <c r="M41" s="171">
        <v>2.0</v>
      </c>
      <c r="N41" s="171">
        <v>2.0</v>
      </c>
      <c r="O41" s="171">
        <v>2.0</v>
      </c>
      <c r="P41" s="171">
        <v>2.0</v>
      </c>
      <c r="Q41" s="171">
        <v>19.0</v>
      </c>
      <c r="R41" s="162"/>
    </row>
    <row r="42">
      <c r="A42" s="158"/>
      <c r="B42" s="163" t="s">
        <v>208</v>
      </c>
      <c r="C42" s="163" t="s">
        <v>61</v>
      </c>
      <c r="D42" s="164" t="s">
        <v>209</v>
      </c>
      <c r="E42" s="171">
        <v>1.0</v>
      </c>
      <c r="F42" s="171">
        <v>1.0</v>
      </c>
      <c r="G42" s="171">
        <v>0.0</v>
      </c>
      <c r="H42" s="171">
        <v>1.0</v>
      </c>
      <c r="I42" s="171">
        <v>1.0</v>
      </c>
      <c r="J42" s="171">
        <v>1.0</v>
      </c>
      <c r="K42" s="171">
        <v>0.0</v>
      </c>
      <c r="L42" s="171">
        <v>1.0</v>
      </c>
      <c r="M42" s="171">
        <v>1.0</v>
      </c>
      <c r="N42" s="171">
        <v>1.0</v>
      </c>
      <c r="O42" s="171">
        <v>1.0</v>
      </c>
      <c r="P42" s="171">
        <v>1.0</v>
      </c>
      <c r="Q42" s="163">
        <f>SUM(E42:P42)</f>
        <v>10</v>
      </c>
      <c r="R42" s="162">
        <f>SUM(E42:J42)</f>
        <v>5</v>
      </c>
    </row>
    <row r="43" hidden="1">
      <c r="A43" s="158"/>
      <c r="B43" s="163" t="s">
        <v>208</v>
      </c>
      <c r="C43" s="163" t="s">
        <v>159</v>
      </c>
      <c r="D43" s="164" t="s">
        <v>209</v>
      </c>
      <c r="E43" s="171">
        <v>1.0</v>
      </c>
      <c r="F43" s="171">
        <v>1.0</v>
      </c>
      <c r="G43" s="171">
        <v>1.0</v>
      </c>
      <c r="H43" s="171">
        <v>1.0</v>
      </c>
      <c r="I43" s="171">
        <v>1.0</v>
      </c>
      <c r="J43" s="171">
        <v>1.0</v>
      </c>
      <c r="K43" s="171">
        <v>1.0</v>
      </c>
      <c r="L43" s="171">
        <v>1.0</v>
      </c>
      <c r="M43" s="171">
        <v>1.0</v>
      </c>
      <c r="N43" s="171">
        <v>1.0</v>
      </c>
      <c r="O43" s="171">
        <v>1.0</v>
      </c>
      <c r="P43" s="171">
        <v>0.0</v>
      </c>
      <c r="Q43" s="171">
        <v>11.0</v>
      </c>
      <c r="R43" s="162"/>
    </row>
    <row r="44" hidden="1">
      <c r="A44" s="158"/>
      <c r="B44" s="168" t="s">
        <v>208</v>
      </c>
      <c r="C44" s="168" t="s">
        <v>161</v>
      </c>
      <c r="D44" s="169" t="s">
        <v>209</v>
      </c>
      <c r="E44" s="168">
        <v>4.0</v>
      </c>
      <c r="F44" s="168">
        <v>4.0</v>
      </c>
      <c r="G44" s="168">
        <v>3.0</v>
      </c>
      <c r="H44" s="168">
        <v>3.0</v>
      </c>
      <c r="I44" s="168">
        <v>4.0</v>
      </c>
      <c r="J44" s="168">
        <v>4.0</v>
      </c>
      <c r="K44" s="168">
        <v>4.0</v>
      </c>
      <c r="L44" s="168">
        <v>4.0</v>
      </c>
      <c r="M44" s="168">
        <v>4.0</v>
      </c>
      <c r="N44" s="168">
        <v>4.0</v>
      </c>
      <c r="O44" s="168">
        <v>4.0</v>
      </c>
      <c r="P44" s="168">
        <v>4.0</v>
      </c>
      <c r="Q44" s="168">
        <v>46.0</v>
      </c>
      <c r="R44" s="162"/>
    </row>
    <row r="45" hidden="1">
      <c r="A45" s="158"/>
      <c r="B45" s="163" t="s">
        <v>210</v>
      </c>
      <c r="C45" s="163" t="s">
        <v>116</v>
      </c>
      <c r="D45" s="164" t="s">
        <v>209</v>
      </c>
      <c r="E45" s="171">
        <v>117.0</v>
      </c>
      <c r="F45" s="171">
        <v>115.0</v>
      </c>
      <c r="G45" s="171">
        <v>103.0</v>
      </c>
      <c r="H45" s="171">
        <v>102.0</v>
      </c>
      <c r="I45" s="171">
        <v>108.0</v>
      </c>
      <c r="J45" s="171">
        <v>110.0</v>
      </c>
      <c r="K45" s="171">
        <v>125.0</v>
      </c>
      <c r="L45" s="171">
        <v>117.0</v>
      </c>
      <c r="M45" s="171">
        <v>116.0</v>
      </c>
      <c r="N45" s="171">
        <v>125.0</v>
      </c>
      <c r="O45" s="171">
        <v>113.0</v>
      </c>
      <c r="P45" s="171">
        <v>118.0</v>
      </c>
      <c r="Q45" s="171">
        <v>1.369</v>
      </c>
      <c r="R45" s="162"/>
    </row>
    <row r="46" hidden="1">
      <c r="A46" s="158"/>
      <c r="B46" s="163" t="s">
        <v>210</v>
      </c>
      <c r="C46" s="163" t="s">
        <v>131</v>
      </c>
      <c r="D46" s="164" t="s">
        <v>209</v>
      </c>
      <c r="E46" s="171">
        <v>122.0</v>
      </c>
      <c r="F46" s="171">
        <v>120.0</v>
      </c>
      <c r="G46" s="171">
        <v>108.0</v>
      </c>
      <c r="H46" s="171">
        <v>108.0</v>
      </c>
      <c r="I46" s="171">
        <v>114.0</v>
      </c>
      <c r="J46" s="171">
        <v>116.0</v>
      </c>
      <c r="K46" s="171">
        <v>132.0</v>
      </c>
      <c r="L46" s="171">
        <v>124.0</v>
      </c>
      <c r="M46" s="171">
        <v>122.0</v>
      </c>
      <c r="N46" s="171">
        <v>132.0</v>
      </c>
      <c r="O46" s="171">
        <v>119.0</v>
      </c>
      <c r="P46" s="171">
        <v>122.0</v>
      </c>
      <c r="Q46" s="171">
        <v>1.439</v>
      </c>
      <c r="R46" s="162"/>
    </row>
    <row r="47" hidden="1">
      <c r="A47" s="158"/>
      <c r="B47" s="163" t="s">
        <v>210</v>
      </c>
      <c r="C47" s="163" t="s">
        <v>145</v>
      </c>
      <c r="D47" s="164" t="s">
        <v>209</v>
      </c>
      <c r="E47" s="171">
        <v>725.0</v>
      </c>
      <c r="F47" s="171">
        <v>713.0</v>
      </c>
      <c r="G47" s="171">
        <v>640.0</v>
      </c>
      <c r="H47" s="171">
        <v>641.0</v>
      </c>
      <c r="I47" s="171">
        <v>679.0</v>
      </c>
      <c r="J47" s="171">
        <v>687.0</v>
      </c>
      <c r="K47" s="171">
        <v>785.0</v>
      </c>
      <c r="L47" s="171">
        <v>734.0</v>
      </c>
      <c r="M47" s="171">
        <v>724.0</v>
      </c>
      <c r="N47" s="171">
        <v>783.0</v>
      </c>
      <c r="O47" s="171">
        <v>707.0</v>
      </c>
      <c r="P47" s="171">
        <v>727.0</v>
      </c>
      <c r="Q47" s="171">
        <v>8.545</v>
      </c>
      <c r="R47" s="162"/>
    </row>
    <row r="48">
      <c r="A48" s="158"/>
      <c r="B48" s="163" t="s">
        <v>210</v>
      </c>
      <c r="C48" s="163" t="s">
        <v>61</v>
      </c>
      <c r="D48" s="164" t="s">
        <v>209</v>
      </c>
      <c r="E48" s="171">
        <v>321.0</v>
      </c>
      <c r="F48" s="171">
        <v>316.0</v>
      </c>
      <c r="G48" s="171">
        <v>283.0</v>
      </c>
      <c r="H48" s="171">
        <v>284.0</v>
      </c>
      <c r="I48" s="171">
        <v>301.0</v>
      </c>
      <c r="J48" s="171">
        <v>304.0</v>
      </c>
      <c r="K48" s="171">
        <v>348.0</v>
      </c>
      <c r="L48" s="171">
        <v>325.0</v>
      </c>
      <c r="M48" s="171">
        <v>321.0</v>
      </c>
      <c r="N48" s="171">
        <v>347.0</v>
      </c>
      <c r="O48" s="171">
        <v>313.0</v>
      </c>
      <c r="P48" s="171">
        <v>322.0</v>
      </c>
      <c r="Q48" s="163">
        <f>SUM(E48:P48)</f>
        <v>3785</v>
      </c>
      <c r="R48" s="162">
        <f>SUM(E48:J48)</f>
        <v>1809</v>
      </c>
    </row>
    <row r="49" hidden="1">
      <c r="A49" s="158"/>
      <c r="B49" s="163" t="s">
        <v>210</v>
      </c>
      <c r="C49" s="163" t="s">
        <v>159</v>
      </c>
      <c r="D49" s="164" t="s">
        <v>209</v>
      </c>
      <c r="E49" s="171">
        <v>396.0</v>
      </c>
      <c r="F49" s="171">
        <v>389.0</v>
      </c>
      <c r="G49" s="171">
        <v>349.0</v>
      </c>
      <c r="H49" s="171">
        <v>350.0</v>
      </c>
      <c r="I49" s="171">
        <v>371.0</v>
      </c>
      <c r="J49" s="171">
        <v>375.0</v>
      </c>
      <c r="K49" s="171">
        <v>429.0</v>
      </c>
      <c r="L49" s="171">
        <v>401.0</v>
      </c>
      <c r="M49" s="171">
        <v>396.0</v>
      </c>
      <c r="N49" s="171">
        <v>427.0</v>
      </c>
      <c r="O49" s="171">
        <v>386.0</v>
      </c>
      <c r="P49" s="171">
        <v>397.0</v>
      </c>
      <c r="Q49" s="171">
        <v>4.666</v>
      </c>
      <c r="R49" s="162"/>
    </row>
    <row r="50" hidden="1">
      <c r="A50" s="158"/>
      <c r="B50" s="168" t="s">
        <v>210</v>
      </c>
      <c r="C50" s="168" t="s">
        <v>161</v>
      </c>
      <c r="D50" s="169" t="s">
        <v>209</v>
      </c>
      <c r="E50" s="168">
        <v>1.681</v>
      </c>
      <c r="F50" s="168">
        <v>1.653</v>
      </c>
      <c r="G50" s="168">
        <v>1.483</v>
      </c>
      <c r="H50" s="168">
        <v>1.485</v>
      </c>
      <c r="I50" s="168">
        <v>1.573</v>
      </c>
      <c r="J50" s="168">
        <v>1.592</v>
      </c>
      <c r="K50" s="168">
        <v>1.819</v>
      </c>
      <c r="L50" s="168">
        <v>1.701</v>
      </c>
      <c r="M50" s="168">
        <v>1.679</v>
      </c>
      <c r="N50" s="168">
        <v>1.814</v>
      </c>
      <c r="O50" s="168">
        <v>1.638</v>
      </c>
      <c r="P50" s="168">
        <v>1.686</v>
      </c>
      <c r="Q50" s="168">
        <v>19.804</v>
      </c>
      <c r="R50" s="162"/>
    </row>
    <row r="51" hidden="1">
      <c r="A51" s="158"/>
      <c r="B51" s="163" t="s">
        <v>15</v>
      </c>
      <c r="C51" s="163" t="s">
        <v>116</v>
      </c>
      <c r="D51" s="164" t="s">
        <v>211</v>
      </c>
      <c r="E51" s="171">
        <v>0.0</v>
      </c>
      <c r="F51" s="171">
        <v>0.0</v>
      </c>
      <c r="G51" s="171">
        <v>0.0</v>
      </c>
      <c r="H51" s="171">
        <v>0.0</v>
      </c>
      <c r="I51" s="171">
        <v>1.0</v>
      </c>
      <c r="J51" s="171">
        <v>0.0</v>
      </c>
      <c r="K51" s="171">
        <v>0.0</v>
      </c>
      <c r="L51" s="171">
        <v>0.0</v>
      </c>
      <c r="M51" s="171">
        <v>0.0</v>
      </c>
      <c r="N51" s="171">
        <v>0.0</v>
      </c>
      <c r="O51" s="171">
        <v>0.0</v>
      </c>
      <c r="P51" s="171">
        <v>0.0</v>
      </c>
      <c r="Q51" s="171">
        <v>1.0</v>
      </c>
      <c r="R51" s="162"/>
    </row>
    <row r="52" hidden="1">
      <c r="A52" s="158"/>
      <c r="B52" s="163" t="s">
        <v>15</v>
      </c>
      <c r="C52" s="163" t="s">
        <v>131</v>
      </c>
      <c r="D52" s="172" t="s">
        <v>211</v>
      </c>
      <c r="E52" s="171">
        <v>0.0</v>
      </c>
      <c r="F52" s="171">
        <v>0.0</v>
      </c>
      <c r="G52" s="171">
        <v>0.0</v>
      </c>
      <c r="H52" s="171">
        <v>0.0</v>
      </c>
      <c r="I52" s="171">
        <v>0.0</v>
      </c>
      <c r="J52" s="171">
        <v>1.0</v>
      </c>
      <c r="K52" s="171">
        <v>0.0</v>
      </c>
      <c r="L52" s="171">
        <v>0.0</v>
      </c>
      <c r="M52" s="171">
        <v>0.0</v>
      </c>
      <c r="N52" s="171">
        <v>0.0</v>
      </c>
      <c r="O52" s="171">
        <v>0.0</v>
      </c>
      <c r="P52" s="171">
        <v>0.0</v>
      </c>
      <c r="Q52" s="171">
        <v>1.0</v>
      </c>
      <c r="R52" s="162"/>
    </row>
    <row r="53" hidden="1">
      <c r="A53" s="158"/>
      <c r="B53" s="163" t="s">
        <v>15</v>
      </c>
      <c r="C53" s="163" t="s">
        <v>145</v>
      </c>
      <c r="D53" s="172" t="s">
        <v>211</v>
      </c>
      <c r="E53" s="171">
        <v>1.0</v>
      </c>
      <c r="F53" s="171">
        <v>0.0</v>
      </c>
      <c r="G53" s="171">
        <v>0.0</v>
      </c>
      <c r="H53" s="171">
        <v>0.0</v>
      </c>
      <c r="I53" s="171">
        <v>0.0</v>
      </c>
      <c r="J53" s="171">
        <v>0.0</v>
      </c>
      <c r="K53" s="171">
        <v>0.0</v>
      </c>
      <c r="L53" s="171">
        <v>0.0</v>
      </c>
      <c r="M53" s="171">
        <v>1.0</v>
      </c>
      <c r="N53" s="171">
        <v>0.0</v>
      </c>
      <c r="O53" s="171">
        <v>0.0</v>
      </c>
      <c r="P53" s="171">
        <v>1.0</v>
      </c>
      <c r="Q53" s="171">
        <v>3.0</v>
      </c>
      <c r="R53" s="162"/>
    </row>
    <row r="54">
      <c r="A54" s="158"/>
      <c r="B54" s="163" t="s">
        <v>15</v>
      </c>
      <c r="C54" s="163" t="s">
        <v>61</v>
      </c>
      <c r="D54" s="172" t="s">
        <v>211</v>
      </c>
      <c r="E54" s="171">
        <v>0.0</v>
      </c>
      <c r="F54" s="171">
        <v>1.0</v>
      </c>
      <c r="G54" s="171">
        <v>0.0</v>
      </c>
      <c r="H54" s="171">
        <v>0.0</v>
      </c>
      <c r="I54" s="171">
        <v>0.0</v>
      </c>
      <c r="J54" s="171">
        <v>0.0</v>
      </c>
      <c r="K54" s="171">
        <v>0.0</v>
      </c>
      <c r="L54" s="171">
        <v>1.0</v>
      </c>
      <c r="M54" s="171">
        <v>0.0</v>
      </c>
      <c r="N54" s="171">
        <v>0.0</v>
      </c>
      <c r="O54" s="171">
        <v>1.0</v>
      </c>
      <c r="P54" s="171">
        <v>1.0</v>
      </c>
      <c r="Q54" s="163">
        <f>SUM(E54:P54)</f>
        <v>4</v>
      </c>
      <c r="R54" s="162">
        <f>SUM(E54:J54)</f>
        <v>1</v>
      </c>
    </row>
    <row r="55" hidden="1">
      <c r="A55" s="158"/>
      <c r="B55" s="163" t="s">
        <v>15</v>
      </c>
      <c r="C55" s="163" t="s">
        <v>159</v>
      </c>
      <c r="D55" s="172" t="s">
        <v>211</v>
      </c>
      <c r="E55" s="171">
        <v>0.0</v>
      </c>
      <c r="F55" s="171">
        <v>0.0</v>
      </c>
      <c r="G55" s="171">
        <v>1.0</v>
      </c>
      <c r="H55" s="171">
        <v>0.0</v>
      </c>
      <c r="I55" s="171">
        <v>0.0</v>
      </c>
      <c r="J55" s="171">
        <v>0.0</v>
      </c>
      <c r="K55" s="171">
        <v>1.0</v>
      </c>
      <c r="L55" s="171">
        <v>0.0</v>
      </c>
      <c r="M55" s="171">
        <v>0.0</v>
      </c>
      <c r="N55" s="171">
        <v>1.0</v>
      </c>
      <c r="O55" s="171">
        <v>0.0</v>
      </c>
      <c r="P55" s="171">
        <v>0.0</v>
      </c>
      <c r="Q55" s="171">
        <v>3.0</v>
      </c>
      <c r="R55" s="162"/>
    </row>
    <row r="56" hidden="1">
      <c r="A56" s="158"/>
      <c r="B56" s="168" t="s">
        <v>15</v>
      </c>
      <c r="C56" s="168" t="s">
        <v>161</v>
      </c>
      <c r="D56" s="173" t="s">
        <v>211</v>
      </c>
      <c r="E56" s="168">
        <v>1.0</v>
      </c>
      <c r="F56" s="168">
        <v>1.0</v>
      </c>
      <c r="G56" s="168">
        <v>1.0</v>
      </c>
      <c r="H56" s="168" t="s">
        <v>75</v>
      </c>
      <c r="I56" s="168">
        <v>1.0</v>
      </c>
      <c r="J56" s="168">
        <v>1.0</v>
      </c>
      <c r="K56" s="168">
        <v>1.0</v>
      </c>
      <c r="L56" s="168">
        <v>1.0</v>
      </c>
      <c r="M56" s="168">
        <v>1.0</v>
      </c>
      <c r="N56" s="168">
        <v>1.0</v>
      </c>
      <c r="O56" s="168">
        <v>1.0</v>
      </c>
      <c r="P56" s="168">
        <v>2.0</v>
      </c>
      <c r="Q56" s="168">
        <v>12.0</v>
      </c>
      <c r="R56" s="162"/>
    </row>
    <row r="57" hidden="1">
      <c r="A57" s="158"/>
      <c r="B57" s="163" t="s">
        <v>17</v>
      </c>
      <c r="C57" s="163" t="s">
        <v>116</v>
      </c>
      <c r="D57" s="172" t="s">
        <v>212</v>
      </c>
      <c r="E57" s="171">
        <v>1.0</v>
      </c>
      <c r="F57" s="171">
        <v>0.0</v>
      </c>
      <c r="G57" s="171">
        <v>1.0</v>
      </c>
      <c r="H57" s="171">
        <v>0.0</v>
      </c>
      <c r="I57" s="171">
        <v>1.0</v>
      </c>
      <c r="J57" s="171">
        <v>1.0</v>
      </c>
      <c r="K57" s="171">
        <v>1.0</v>
      </c>
      <c r="L57" s="171">
        <v>1.0</v>
      </c>
      <c r="M57" s="171">
        <v>1.0</v>
      </c>
      <c r="N57" s="171">
        <v>1.0</v>
      </c>
      <c r="O57" s="171">
        <v>1.0</v>
      </c>
      <c r="P57" s="171">
        <v>1.0</v>
      </c>
      <c r="Q57" s="171">
        <v>10.0</v>
      </c>
      <c r="R57" s="162"/>
    </row>
    <row r="58" hidden="1">
      <c r="A58" s="158"/>
      <c r="B58" s="163" t="s">
        <v>17</v>
      </c>
      <c r="C58" s="163" t="s">
        <v>131</v>
      </c>
      <c r="D58" s="172" t="s">
        <v>212</v>
      </c>
      <c r="E58" s="171">
        <v>1.0</v>
      </c>
      <c r="F58" s="171">
        <v>1.0</v>
      </c>
      <c r="G58" s="171">
        <v>0.0</v>
      </c>
      <c r="H58" s="171">
        <v>1.0</v>
      </c>
      <c r="I58" s="171">
        <v>0.0</v>
      </c>
      <c r="J58" s="171">
        <v>1.0</v>
      </c>
      <c r="K58" s="171">
        <v>1.0</v>
      </c>
      <c r="L58" s="171">
        <v>1.0</v>
      </c>
      <c r="M58" s="171">
        <v>1.0</v>
      </c>
      <c r="N58" s="171">
        <v>1.0</v>
      </c>
      <c r="O58" s="171">
        <v>1.0</v>
      </c>
      <c r="P58" s="171">
        <v>1.0</v>
      </c>
      <c r="Q58" s="171">
        <v>10.0</v>
      </c>
      <c r="R58" s="162"/>
    </row>
    <row r="59" hidden="1">
      <c r="A59" s="158"/>
      <c r="B59" s="163" t="s">
        <v>17</v>
      </c>
      <c r="C59" s="163" t="s">
        <v>145</v>
      </c>
      <c r="D59" s="172" t="s">
        <v>212</v>
      </c>
      <c r="E59" s="171">
        <v>3.0</v>
      </c>
      <c r="F59" s="171">
        <v>4.0</v>
      </c>
      <c r="G59" s="171">
        <v>3.0</v>
      </c>
      <c r="H59" s="171">
        <v>3.0</v>
      </c>
      <c r="I59" s="171">
        <v>3.0</v>
      </c>
      <c r="J59" s="171">
        <v>3.0</v>
      </c>
      <c r="K59" s="171">
        <v>4.0</v>
      </c>
      <c r="L59" s="171">
        <v>3.0</v>
      </c>
      <c r="M59" s="171">
        <v>3.0</v>
      </c>
      <c r="N59" s="171">
        <v>4.0</v>
      </c>
      <c r="O59" s="171">
        <v>3.0</v>
      </c>
      <c r="P59" s="171">
        <v>3.0</v>
      </c>
      <c r="Q59" s="171">
        <v>39.0</v>
      </c>
      <c r="R59" s="162"/>
    </row>
    <row r="60">
      <c r="A60" s="158"/>
      <c r="B60" s="163" t="s">
        <v>17</v>
      </c>
      <c r="C60" s="163" t="s">
        <v>61</v>
      </c>
      <c r="D60" s="172" t="s">
        <v>212</v>
      </c>
      <c r="E60" s="171">
        <v>2.0</v>
      </c>
      <c r="F60" s="171">
        <v>2.0</v>
      </c>
      <c r="G60" s="171">
        <v>2.0</v>
      </c>
      <c r="H60" s="171">
        <v>2.0</v>
      </c>
      <c r="I60" s="171">
        <v>2.0</v>
      </c>
      <c r="J60" s="171">
        <v>2.0</v>
      </c>
      <c r="K60" s="171">
        <v>2.0</v>
      </c>
      <c r="L60" s="171">
        <v>2.0</v>
      </c>
      <c r="M60" s="171">
        <v>2.0</v>
      </c>
      <c r="N60" s="171">
        <v>2.0</v>
      </c>
      <c r="O60" s="171">
        <v>2.0</v>
      </c>
      <c r="P60" s="171">
        <v>2.0</v>
      </c>
      <c r="Q60" s="163">
        <f>SUM(E60:P60)</f>
        <v>24</v>
      </c>
      <c r="R60" s="162">
        <f>SUM(E60:J60)</f>
        <v>12</v>
      </c>
    </row>
    <row r="61" hidden="1">
      <c r="A61" s="158"/>
      <c r="B61" s="163" t="s">
        <v>17</v>
      </c>
      <c r="C61" s="163" t="s">
        <v>159</v>
      </c>
      <c r="D61" s="172" t="s">
        <v>212</v>
      </c>
      <c r="E61" s="171">
        <v>3.0</v>
      </c>
      <c r="F61" s="171">
        <v>3.0</v>
      </c>
      <c r="G61" s="171">
        <v>3.0</v>
      </c>
      <c r="H61" s="171">
        <v>3.0</v>
      </c>
      <c r="I61" s="171">
        <v>3.0</v>
      </c>
      <c r="J61" s="171">
        <v>3.0</v>
      </c>
      <c r="K61" s="171">
        <v>3.0</v>
      </c>
      <c r="L61" s="171">
        <v>3.0</v>
      </c>
      <c r="M61" s="171">
        <v>3.0</v>
      </c>
      <c r="N61" s="171">
        <v>3.0</v>
      </c>
      <c r="O61" s="171">
        <v>3.0</v>
      </c>
      <c r="P61" s="171">
        <v>2.0</v>
      </c>
      <c r="Q61" s="171">
        <v>35.0</v>
      </c>
      <c r="R61" s="162"/>
    </row>
    <row r="62" hidden="1">
      <c r="A62" s="158"/>
      <c r="B62" s="168" t="s">
        <v>17</v>
      </c>
      <c r="C62" s="168" t="s">
        <v>161</v>
      </c>
      <c r="D62" s="173" t="s">
        <v>212</v>
      </c>
      <c r="E62" s="168">
        <v>10.0</v>
      </c>
      <c r="F62" s="168">
        <v>10.0</v>
      </c>
      <c r="G62" s="168">
        <v>9.0</v>
      </c>
      <c r="H62" s="168">
        <v>9.0</v>
      </c>
      <c r="I62" s="168">
        <v>9.0</v>
      </c>
      <c r="J62" s="168">
        <v>10.0</v>
      </c>
      <c r="K62" s="168">
        <v>11.0</v>
      </c>
      <c r="L62" s="168">
        <v>10.0</v>
      </c>
      <c r="M62" s="168">
        <v>10.0</v>
      </c>
      <c r="N62" s="168">
        <v>11.0</v>
      </c>
      <c r="O62" s="168">
        <v>10.0</v>
      </c>
      <c r="P62" s="168">
        <v>9.0</v>
      </c>
      <c r="Q62" s="168">
        <v>118.0</v>
      </c>
      <c r="R62" s="162"/>
    </row>
    <row r="63" hidden="1">
      <c r="A63" s="158"/>
      <c r="B63" s="163" t="s">
        <v>18</v>
      </c>
      <c r="C63" s="163" t="s">
        <v>116</v>
      </c>
      <c r="D63" s="172" t="s">
        <v>212</v>
      </c>
      <c r="E63" s="171">
        <v>11.0</v>
      </c>
      <c r="F63" s="171">
        <v>11.0</v>
      </c>
      <c r="G63" s="171">
        <v>10.0</v>
      </c>
      <c r="H63" s="171">
        <v>10.0</v>
      </c>
      <c r="I63" s="171">
        <v>10.0</v>
      </c>
      <c r="J63" s="171">
        <v>11.0</v>
      </c>
      <c r="K63" s="171">
        <v>12.0</v>
      </c>
      <c r="L63" s="171">
        <v>12.0</v>
      </c>
      <c r="M63" s="171">
        <v>11.0</v>
      </c>
      <c r="N63" s="171">
        <v>12.0</v>
      </c>
      <c r="O63" s="171">
        <v>11.0</v>
      </c>
      <c r="P63" s="171">
        <v>11.0</v>
      </c>
      <c r="Q63" s="171">
        <v>132.0</v>
      </c>
      <c r="R63" s="162"/>
    </row>
    <row r="64" hidden="1">
      <c r="A64" s="158"/>
      <c r="B64" s="163" t="s">
        <v>18</v>
      </c>
      <c r="C64" s="163" t="s">
        <v>131</v>
      </c>
      <c r="D64" s="172" t="s">
        <v>212</v>
      </c>
      <c r="E64" s="171">
        <v>15.0</v>
      </c>
      <c r="F64" s="171">
        <v>15.0</v>
      </c>
      <c r="G64" s="171">
        <v>12.0</v>
      </c>
      <c r="H64" s="171">
        <v>12.0</v>
      </c>
      <c r="I64" s="171">
        <v>14.0</v>
      </c>
      <c r="J64" s="171">
        <v>13.0</v>
      </c>
      <c r="K64" s="171">
        <v>16.0</v>
      </c>
      <c r="L64" s="171">
        <v>15.0</v>
      </c>
      <c r="M64" s="171">
        <v>15.0</v>
      </c>
      <c r="N64" s="171">
        <v>16.0</v>
      </c>
      <c r="O64" s="171">
        <v>15.0</v>
      </c>
      <c r="P64" s="171">
        <v>15.0</v>
      </c>
      <c r="Q64" s="171">
        <v>173.0</v>
      </c>
      <c r="R64" s="162"/>
    </row>
    <row r="65" hidden="1">
      <c r="A65" s="158"/>
      <c r="B65" s="163" t="s">
        <v>18</v>
      </c>
      <c r="C65" s="163" t="s">
        <v>145</v>
      </c>
      <c r="D65" s="172" t="s">
        <v>212</v>
      </c>
      <c r="E65" s="171">
        <v>65.0</v>
      </c>
      <c r="F65" s="171">
        <v>64.0</v>
      </c>
      <c r="G65" s="171">
        <v>58.0</v>
      </c>
      <c r="H65" s="171">
        <v>58.0</v>
      </c>
      <c r="I65" s="171">
        <v>61.0</v>
      </c>
      <c r="J65" s="171">
        <v>62.0</v>
      </c>
      <c r="K65" s="171">
        <v>71.0</v>
      </c>
      <c r="L65" s="171">
        <v>66.0</v>
      </c>
      <c r="M65" s="171">
        <v>65.0</v>
      </c>
      <c r="N65" s="171">
        <v>70.0</v>
      </c>
      <c r="O65" s="171">
        <v>64.0</v>
      </c>
      <c r="P65" s="171">
        <v>65.0</v>
      </c>
      <c r="Q65" s="171">
        <v>769.0</v>
      </c>
      <c r="R65" s="162"/>
    </row>
    <row r="66">
      <c r="A66" s="158"/>
      <c r="B66" s="163" t="s">
        <v>18</v>
      </c>
      <c r="C66" s="163" t="s">
        <v>61</v>
      </c>
      <c r="D66" s="172" t="s">
        <v>212</v>
      </c>
      <c r="E66" s="171">
        <v>35.0</v>
      </c>
      <c r="F66" s="171">
        <v>34.0</v>
      </c>
      <c r="G66" s="171">
        <v>31.0</v>
      </c>
      <c r="H66" s="171">
        <v>31.0</v>
      </c>
      <c r="I66" s="171">
        <v>33.0</v>
      </c>
      <c r="J66" s="171">
        <v>33.0</v>
      </c>
      <c r="K66" s="171">
        <v>38.0</v>
      </c>
      <c r="L66" s="171">
        <v>35.0</v>
      </c>
      <c r="M66" s="171">
        <v>35.0</v>
      </c>
      <c r="N66" s="171">
        <v>38.0</v>
      </c>
      <c r="O66" s="171">
        <v>34.0</v>
      </c>
      <c r="P66" s="171">
        <v>35.0</v>
      </c>
      <c r="Q66" s="163">
        <f>SUM(E66:P66)</f>
        <v>412</v>
      </c>
      <c r="R66" s="162">
        <f>SUM(E66:J66)</f>
        <v>197</v>
      </c>
    </row>
    <row r="67" hidden="1">
      <c r="A67" s="158"/>
      <c r="B67" s="163" t="s">
        <v>18</v>
      </c>
      <c r="C67" s="163" t="s">
        <v>159</v>
      </c>
      <c r="D67" s="172" t="s">
        <v>212</v>
      </c>
      <c r="E67" s="171">
        <v>34.0</v>
      </c>
      <c r="F67" s="171">
        <v>33.0</v>
      </c>
      <c r="G67" s="171">
        <v>30.0</v>
      </c>
      <c r="H67" s="171">
        <v>30.0</v>
      </c>
      <c r="I67" s="171">
        <v>32.0</v>
      </c>
      <c r="J67" s="171">
        <v>32.0</v>
      </c>
      <c r="K67" s="171">
        <v>36.0</v>
      </c>
      <c r="L67" s="171">
        <v>34.0</v>
      </c>
      <c r="M67" s="171">
        <v>34.0</v>
      </c>
      <c r="N67" s="171">
        <v>36.0</v>
      </c>
      <c r="O67" s="171">
        <v>33.0</v>
      </c>
      <c r="P67" s="171">
        <v>33.0</v>
      </c>
      <c r="Q67" s="171">
        <v>397.0</v>
      </c>
      <c r="R67" s="162"/>
    </row>
    <row r="68" hidden="1">
      <c r="A68" s="158"/>
      <c r="B68" s="168" t="s">
        <v>18</v>
      </c>
      <c r="C68" s="168" t="s">
        <v>161</v>
      </c>
      <c r="D68" s="173" t="s">
        <v>212</v>
      </c>
      <c r="E68" s="168">
        <v>160.0</v>
      </c>
      <c r="F68" s="168">
        <v>157.0</v>
      </c>
      <c r="G68" s="168">
        <v>141.0</v>
      </c>
      <c r="H68" s="168">
        <v>141.0</v>
      </c>
      <c r="I68" s="168">
        <v>150.0</v>
      </c>
      <c r="J68" s="168">
        <v>151.0</v>
      </c>
      <c r="K68" s="168">
        <v>173.0</v>
      </c>
      <c r="L68" s="168">
        <v>162.0</v>
      </c>
      <c r="M68" s="168">
        <v>160.0</v>
      </c>
      <c r="N68" s="168">
        <v>172.0</v>
      </c>
      <c r="O68" s="168">
        <v>157.0</v>
      </c>
      <c r="P68" s="168">
        <v>159.0</v>
      </c>
      <c r="Q68" s="168">
        <v>1.883</v>
      </c>
      <c r="R68" s="162"/>
    </row>
    <row r="69" hidden="1">
      <c r="A69" s="158"/>
      <c r="B69" s="163" t="s">
        <v>44</v>
      </c>
      <c r="C69" s="163" t="s">
        <v>116</v>
      </c>
      <c r="D69" s="172" t="s">
        <v>212</v>
      </c>
      <c r="E69" s="171">
        <v>5.0</v>
      </c>
      <c r="F69" s="171">
        <v>3.0</v>
      </c>
      <c r="G69" s="171">
        <v>3.0</v>
      </c>
      <c r="H69" s="171">
        <v>3.0</v>
      </c>
      <c r="I69" s="171">
        <v>3.0</v>
      </c>
      <c r="J69" s="171">
        <v>3.0</v>
      </c>
      <c r="K69" s="171">
        <v>4.0</v>
      </c>
      <c r="L69" s="171">
        <v>3.0</v>
      </c>
      <c r="M69" s="171">
        <v>3.0</v>
      </c>
      <c r="N69" s="171">
        <v>4.0</v>
      </c>
      <c r="O69" s="171">
        <v>3.0</v>
      </c>
      <c r="P69" s="171">
        <v>3.0</v>
      </c>
      <c r="Q69" s="171">
        <v>40.0</v>
      </c>
      <c r="R69" s="162"/>
    </row>
    <row r="70" hidden="1">
      <c r="A70" s="158"/>
      <c r="B70" s="163" t="s">
        <v>44</v>
      </c>
      <c r="C70" s="163" t="s">
        <v>131</v>
      </c>
      <c r="D70" s="172" t="s">
        <v>212</v>
      </c>
      <c r="E70" s="171">
        <v>4.0</v>
      </c>
      <c r="F70" s="171">
        <v>3.0</v>
      </c>
      <c r="G70" s="171">
        <v>3.0</v>
      </c>
      <c r="H70" s="171">
        <v>3.0</v>
      </c>
      <c r="I70" s="171">
        <v>3.0</v>
      </c>
      <c r="J70" s="171">
        <v>3.0</v>
      </c>
      <c r="K70" s="171">
        <v>3.0</v>
      </c>
      <c r="L70" s="171">
        <v>3.0</v>
      </c>
      <c r="M70" s="171">
        <v>3.0</v>
      </c>
      <c r="N70" s="171">
        <v>3.0</v>
      </c>
      <c r="O70" s="171">
        <v>3.0</v>
      </c>
      <c r="P70" s="171">
        <v>3.0</v>
      </c>
      <c r="Q70" s="171">
        <v>37.0</v>
      </c>
      <c r="R70" s="162"/>
    </row>
    <row r="71" hidden="1">
      <c r="A71" s="158"/>
      <c r="B71" s="163" t="s">
        <v>44</v>
      </c>
      <c r="C71" s="163" t="s">
        <v>145</v>
      </c>
      <c r="D71" s="172" t="s">
        <v>212</v>
      </c>
      <c r="E71" s="171">
        <v>15.0</v>
      </c>
      <c r="F71" s="171">
        <v>15.0</v>
      </c>
      <c r="G71" s="171">
        <v>13.0</v>
      </c>
      <c r="H71" s="171">
        <v>13.0</v>
      </c>
      <c r="I71" s="171">
        <v>14.0</v>
      </c>
      <c r="J71" s="171">
        <v>14.0</v>
      </c>
      <c r="K71" s="171">
        <v>16.0</v>
      </c>
      <c r="L71" s="171">
        <v>15.0</v>
      </c>
      <c r="M71" s="171">
        <v>15.0</v>
      </c>
      <c r="N71" s="171">
        <v>16.0</v>
      </c>
      <c r="O71" s="171">
        <v>15.0</v>
      </c>
      <c r="P71" s="171">
        <v>15.0</v>
      </c>
      <c r="Q71" s="171">
        <v>176.0</v>
      </c>
      <c r="R71" s="162"/>
    </row>
    <row r="72">
      <c r="A72" s="158"/>
      <c r="B72" s="163" t="s">
        <v>44</v>
      </c>
      <c r="C72" s="163" t="s">
        <v>61</v>
      </c>
      <c r="D72" s="172" t="s">
        <v>212</v>
      </c>
      <c r="E72" s="171">
        <v>9.0</v>
      </c>
      <c r="F72" s="171">
        <v>8.0</v>
      </c>
      <c r="G72" s="171">
        <v>8.0</v>
      </c>
      <c r="H72" s="171">
        <v>8.0</v>
      </c>
      <c r="I72" s="171">
        <v>8.0</v>
      </c>
      <c r="J72" s="171">
        <v>8.0</v>
      </c>
      <c r="K72" s="171">
        <v>9.0</v>
      </c>
      <c r="L72" s="171">
        <v>9.0</v>
      </c>
      <c r="M72" s="171">
        <v>9.0</v>
      </c>
      <c r="N72" s="171">
        <v>9.0</v>
      </c>
      <c r="O72" s="171">
        <v>8.0</v>
      </c>
      <c r="P72" s="171">
        <v>9.0</v>
      </c>
      <c r="Q72" s="163">
        <f>SUM(E72:P72)</f>
        <v>102</v>
      </c>
      <c r="R72" s="162">
        <f>SUM(E72:J72)</f>
        <v>49</v>
      </c>
    </row>
    <row r="73" hidden="1">
      <c r="A73" s="158"/>
      <c r="B73" s="163" t="s">
        <v>44</v>
      </c>
      <c r="C73" s="163" t="s">
        <v>159</v>
      </c>
      <c r="D73" s="172" t="s">
        <v>212</v>
      </c>
      <c r="E73" s="171">
        <v>7.0</v>
      </c>
      <c r="F73" s="171">
        <v>9.0</v>
      </c>
      <c r="G73" s="171">
        <v>8.0</v>
      </c>
      <c r="H73" s="171">
        <v>8.0</v>
      </c>
      <c r="I73" s="171">
        <v>8.0</v>
      </c>
      <c r="J73" s="171">
        <v>8.0</v>
      </c>
      <c r="K73" s="171">
        <v>10.0</v>
      </c>
      <c r="L73" s="171">
        <v>9.0</v>
      </c>
      <c r="M73" s="171">
        <v>9.0</v>
      </c>
      <c r="N73" s="171">
        <v>10.0</v>
      </c>
      <c r="O73" s="171">
        <v>9.0</v>
      </c>
      <c r="P73" s="171">
        <v>9.0</v>
      </c>
      <c r="Q73" s="171">
        <v>104.0</v>
      </c>
      <c r="R73" s="162"/>
    </row>
    <row r="74" hidden="1">
      <c r="A74" s="158"/>
      <c r="B74" s="168" t="s">
        <v>44</v>
      </c>
      <c r="C74" s="168" t="s">
        <v>161</v>
      </c>
      <c r="D74" s="173" t="s">
        <v>212</v>
      </c>
      <c r="E74" s="168">
        <v>40.0</v>
      </c>
      <c r="F74" s="168">
        <v>38.0</v>
      </c>
      <c r="G74" s="168">
        <v>35.0</v>
      </c>
      <c r="H74" s="168">
        <v>35.0</v>
      </c>
      <c r="I74" s="168">
        <v>36.0</v>
      </c>
      <c r="J74" s="168">
        <v>36.0</v>
      </c>
      <c r="K74" s="168">
        <v>42.0</v>
      </c>
      <c r="L74" s="168">
        <v>39.0</v>
      </c>
      <c r="M74" s="168">
        <v>39.0</v>
      </c>
      <c r="N74" s="168">
        <v>42.0</v>
      </c>
      <c r="O74" s="168">
        <v>38.0</v>
      </c>
      <c r="P74" s="168">
        <v>39.0</v>
      </c>
      <c r="Q74" s="168">
        <v>459.0</v>
      </c>
      <c r="R74" s="162"/>
    </row>
    <row r="75" hidden="1">
      <c r="A75" s="158"/>
      <c r="B75" s="163" t="s">
        <v>20</v>
      </c>
      <c r="C75" s="163" t="s">
        <v>116</v>
      </c>
      <c r="D75" s="172" t="s">
        <v>213</v>
      </c>
      <c r="E75" s="171">
        <v>1.0</v>
      </c>
      <c r="F75" s="171">
        <v>1.0</v>
      </c>
      <c r="G75" s="171">
        <v>0.0</v>
      </c>
      <c r="H75" s="171">
        <v>1.0</v>
      </c>
      <c r="I75" s="171">
        <v>0.0</v>
      </c>
      <c r="J75" s="171">
        <v>1.0</v>
      </c>
      <c r="K75" s="171">
        <v>1.0</v>
      </c>
      <c r="L75" s="171">
        <v>1.0</v>
      </c>
      <c r="M75" s="171">
        <v>1.0</v>
      </c>
      <c r="N75" s="171">
        <v>1.0</v>
      </c>
      <c r="O75" s="171">
        <v>1.0</v>
      </c>
      <c r="P75" s="171">
        <v>1.0</v>
      </c>
      <c r="Q75" s="171">
        <v>10.0</v>
      </c>
      <c r="R75" s="162"/>
    </row>
    <row r="76" hidden="1">
      <c r="A76" s="158"/>
      <c r="B76" s="163" t="s">
        <v>20</v>
      </c>
      <c r="C76" s="163" t="s">
        <v>131</v>
      </c>
      <c r="D76" s="172" t="s">
        <v>213</v>
      </c>
      <c r="E76" s="171">
        <v>1.0</v>
      </c>
      <c r="F76" s="171">
        <v>1.0</v>
      </c>
      <c r="G76" s="171">
        <v>1.0</v>
      </c>
      <c r="H76" s="171">
        <v>0.0</v>
      </c>
      <c r="I76" s="171">
        <v>1.0</v>
      </c>
      <c r="J76" s="171">
        <v>0.0</v>
      </c>
      <c r="K76" s="171">
        <v>1.0</v>
      </c>
      <c r="L76" s="171">
        <v>1.0</v>
      </c>
      <c r="M76" s="171">
        <v>1.0</v>
      </c>
      <c r="N76" s="171">
        <v>1.0</v>
      </c>
      <c r="O76" s="171">
        <v>1.0</v>
      </c>
      <c r="P76" s="171">
        <v>1.0</v>
      </c>
      <c r="Q76" s="171">
        <v>10.0</v>
      </c>
      <c r="R76" s="162"/>
    </row>
    <row r="77" hidden="1">
      <c r="A77" s="158"/>
      <c r="B77" s="163" t="s">
        <v>20</v>
      </c>
      <c r="C77" s="163" t="s">
        <v>145</v>
      </c>
      <c r="D77" s="172" t="s">
        <v>213</v>
      </c>
      <c r="E77" s="171">
        <v>3.0</v>
      </c>
      <c r="F77" s="171">
        <v>3.0</v>
      </c>
      <c r="G77" s="171">
        <v>3.0</v>
      </c>
      <c r="H77" s="171">
        <v>3.0</v>
      </c>
      <c r="I77" s="171">
        <v>3.0</v>
      </c>
      <c r="J77" s="171">
        <v>3.0</v>
      </c>
      <c r="K77" s="171">
        <v>4.0</v>
      </c>
      <c r="L77" s="171">
        <v>3.0</v>
      </c>
      <c r="M77" s="171">
        <v>3.0</v>
      </c>
      <c r="N77" s="171">
        <v>4.0</v>
      </c>
      <c r="O77" s="171">
        <v>3.0</v>
      </c>
      <c r="P77" s="171">
        <v>3.0</v>
      </c>
      <c r="Q77" s="171">
        <v>38.0</v>
      </c>
      <c r="R77" s="162"/>
    </row>
    <row r="78">
      <c r="A78" s="158"/>
      <c r="B78" s="163" t="s">
        <v>20</v>
      </c>
      <c r="C78" s="163" t="s">
        <v>61</v>
      </c>
      <c r="D78" s="172" t="s">
        <v>213</v>
      </c>
      <c r="E78" s="171">
        <v>2.0</v>
      </c>
      <c r="F78" s="171">
        <v>2.0</v>
      </c>
      <c r="G78" s="171">
        <v>2.0</v>
      </c>
      <c r="H78" s="171">
        <v>2.0</v>
      </c>
      <c r="I78" s="171">
        <v>2.0</v>
      </c>
      <c r="J78" s="171">
        <v>2.0</v>
      </c>
      <c r="K78" s="171">
        <v>2.0</v>
      </c>
      <c r="L78" s="171">
        <v>2.0</v>
      </c>
      <c r="M78" s="171">
        <v>2.0</v>
      </c>
      <c r="N78" s="171">
        <v>2.0</v>
      </c>
      <c r="O78" s="171">
        <v>2.0</v>
      </c>
      <c r="P78" s="171">
        <v>2.0</v>
      </c>
      <c r="Q78" s="163">
        <f>SUM(E78:P78)</f>
        <v>24</v>
      </c>
      <c r="R78" s="162">
        <f>SUM(E78:J78)</f>
        <v>12</v>
      </c>
    </row>
    <row r="79" hidden="1">
      <c r="A79" s="158"/>
      <c r="B79" s="163" t="s">
        <v>20</v>
      </c>
      <c r="C79" s="163" t="s">
        <v>159</v>
      </c>
      <c r="D79" s="172" t="s">
        <v>213</v>
      </c>
      <c r="E79" s="171">
        <v>2.0</v>
      </c>
      <c r="F79" s="171">
        <v>2.0</v>
      </c>
      <c r="G79" s="171">
        <v>2.0</v>
      </c>
      <c r="H79" s="171">
        <v>2.0</v>
      </c>
      <c r="I79" s="171">
        <v>2.0</v>
      </c>
      <c r="J79" s="171">
        <v>2.0</v>
      </c>
      <c r="K79" s="171">
        <v>2.0</v>
      </c>
      <c r="L79" s="171">
        <v>2.0</v>
      </c>
      <c r="M79" s="171">
        <v>2.0</v>
      </c>
      <c r="N79" s="171">
        <v>2.0</v>
      </c>
      <c r="O79" s="171">
        <v>2.0</v>
      </c>
      <c r="P79" s="171">
        <v>2.0</v>
      </c>
      <c r="Q79" s="171">
        <v>24.0</v>
      </c>
      <c r="R79" s="162"/>
    </row>
    <row r="80" hidden="1">
      <c r="A80" s="158"/>
      <c r="B80" s="168" t="s">
        <v>20</v>
      </c>
      <c r="C80" s="168" t="s">
        <v>161</v>
      </c>
      <c r="D80" s="173" t="s">
        <v>213</v>
      </c>
      <c r="E80" s="168">
        <v>9.0</v>
      </c>
      <c r="F80" s="168">
        <v>9.0</v>
      </c>
      <c r="G80" s="168">
        <v>8.0</v>
      </c>
      <c r="H80" s="168">
        <v>8.0</v>
      </c>
      <c r="I80" s="168">
        <v>8.0</v>
      </c>
      <c r="J80" s="168">
        <v>8.0</v>
      </c>
      <c r="K80" s="168">
        <v>10.0</v>
      </c>
      <c r="L80" s="168">
        <v>9.0</v>
      </c>
      <c r="M80" s="168">
        <v>9.0</v>
      </c>
      <c r="N80" s="168">
        <v>10.0</v>
      </c>
      <c r="O80" s="168">
        <v>9.0</v>
      </c>
      <c r="P80" s="168">
        <v>9.0</v>
      </c>
      <c r="Q80" s="168">
        <v>106.0</v>
      </c>
      <c r="R80" s="162"/>
    </row>
    <row r="81" hidden="1">
      <c r="A81" s="158"/>
      <c r="B81" s="163" t="s">
        <v>21</v>
      </c>
      <c r="C81" s="163" t="s">
        <v>116</v>
      </c>
      <c r="D81" s="172" t="s">
        <v>117</v>
      </c>
      <c r="E81" s="174" t="s">
        <v>214</v>
      </c>
      <c r="F81" s="174" t="s">
        <v>215</v>
      </c>
      <c r="G81" s="174" t="s">
        <v>216</v>
      </c>
      <c r="H81" s="174" t="s">
        <v>217</v>
      </c>
      <c r="I81" s="174" t="s">
        <v>218</v>
      </c>
      <c r="J81" s="174" t="s">
        <v>219</v>
      </c>
      <c r="K81" s="174" t="s">
        <v>220</v>
      </c>
      <c r="L81" s="174" t="s">
        <v>221</v>
      </c>
      <c r="M81" s="174" t="s">
        <v>222</v>
      </c>
      <c r="N81" s="174" t="s">
        <v>223</v>
      </c>
      <c r="O81" s="174" t="s">
        <v>224</v>
      </c>
      <c r="P81" s="174" t="s">
        <v>225</v>
      </c>
      <c r="Q81" s="171" t="s">
        <v>226</v>
      </c>
      <c r="R81" s="162"/>
    </row>
    <row r="82" hidden="1">
      <c r="A82" s="158"/>
      <c r="B82" s="163" t="s">
        <v>21</v>
      </c>
      <c r="C82" s="163" t="s">
        <v>131</v>
      </c>
      <c r="D82" s="172" t="s">
        <v>117</v>
      </c>
      <c r="E82" s="174" t="s">
        <v>227</v>
      </c>
      <c r="F82" s="174" t="s">
        <v>228</v>
      </c>
      <c r="G82" s="174" t="s">
        <v>229</v>
      </c>
      <c r="H82" s="174" t="s">
        <v>230</v>
      </c>
      <c r="I82" s="174" t="s">
        <v>231</v>
      </c>
      <c r="J82" s="174" t="s">
        <v>232</v>
      </c>
      <c r="K82" s="174" t="s">
        <v>233</v>
      </c>
      <c r="L82" s="174" t="s">
        <v>234</v>
      </c>
      <c r="M82" s="174" t="s">
        <v>235</v>
      </c>
      <c r="N82" s="174" t="s">
        <v>236</v>
      </c>
      <c r="O82" s="174" t="s">
        <v>237</v>
      </c>
      <c r="P82" s="174" t="s">
        <v>238</v>
      </c>
      <c r="Q82" s="171" t="s">
        <v>239</v>
      </c>
      <c r="R82" s="162"/>
    </row>
    <row r="83" hidden="1">
      <c r="A83" s="158"/>
      <c r="B83" s="163" t="s">
        <v>21</v>
      </c>
      <c r="C83" s="163" t="s">
        <v>145</v>
      </c>
      <c r="D83" s="172" t="s">
        <v>117</v>
      </c>
      <c r="E83" s="174" t="s">
        <v>240</v>
      </c>
      <c r="F83" s="174" t="s">
        <v>241</v>
      </c>
      <c r="G83" s="174" t="s">
        <v>242</v>
      </c>
      <c r="H83" s="174" t="s">
        <v>243</v>
      </c>
      <c r="I83" s="174" t="s">
        <v>244</v>
      </c>
      <c r="J83" s="174" t="s">
        <v>245</v>
      </c>
      <c r="K83" s="174" t="s">
        <v>246</v>
      </c>
      <c r="L83" s="174" t="s">
        <v>247</v>
      </c>
      <c r="M83" s="174" t="s">
        <v>248</v>
      </c>
      <c r="N83" s="174" t="s">
        <v>249</v>
      </c>
      <c r="O83" s="174" t="s">
        <v>250</v>
      </c>
      <c r="P83" s="174" t="s">
        <v>251</v>
      </c>
      <c r="Q83" s="171" t="s">
        <v>252</v>
      </c>
      <c r="R83" s="162"/>
    </row>
    <row r="84">
      <c r="A84" s="158"/>
      <c r="B84" s="163" t="s">
        <v>21</v>
      </c>
      <c r="C84" s="163" t="s">
        <v>61</v>
      </c>
      <c r="D84" s="172" t="s">
        <v>117</v>
      </c>
      <c r="E84" s="175">
        <v>7028287.0</v>
      </c>
      <c r="F84" s="175">
        <v>6851379.0</v>
      </c>
      <c r="G84" s="175">
        <v>6679253.0</v>
      </c>
      <c r="H84" s="175">
        <v>6511869.0</v>
      </c>
      <c r="I84" s="175">
        <v>6346689.0</v>
      </c>
      <c r="J84" s="175">
        <v>6183673.0</v>
      </c>
      <c r="K84" s="175">
        <v>6020285.0</v>
      </c>
      <c r="L84" s="175">
        <v>5856486.0</v>
      </c>
      <c r="M84" s="175">
        <v>5694736.0</v>
      </c>
      <c r="N84" s="175">
        <v>5534999.0</v>
      </c>
      <c r="O84" s="175">
        <v>5379735.0</v>
      </c>
      <c r="P84" s="175">
        <v>5226412.0</v>
      </c>
      <c r="Q84" s="165">
        <f>SUM(E84:P84)</f>
        <v>73313803</v>
      </c>
      <c r="R84" s="166">
        <f>SUM(E84:J84)</f>
        <v>39601150</v>
      </c>
    </row>
    <row r="85" hidden="1">
      <c r="A85" s="158"/>
      <c r="B85" s="163" t="s">
        <v>21</v>
      </c>
      <c r="C85" s="163" t="s">
        <v>159</v>
      </c>
      <c r="D85" s="172" t="s">
        <v>117</v>
      </c>
      <c r="E85" s="175">
        <v>9108947.0</v>
      </c>
      <c r="F85" s="175">
        <v>8879667.0</v>
      </c>
      <c r="G85" s="175">
        <v>8656585.0</v>
      </c>
      <c r="H85" s="175">
        <v>8439649.0</v>
      </c>
      <c r="I85" s="175">
        <v>8225568.0</v>
      </c>
      <c r="J85" s="175">
        <v>8014293.0</v>
      </c>
      <c r="K85" s="175">
        <v>7802535.0</v>
      </c>
      <c r="L85" s="175">
        <v>7590245.0</v>
      </c>
      <c r="M85" s="175">
        <v>7380610.0</v>
      </c>
      <c r="N85" s="175">
        <v>7173584.0</v>
      </c>
      <c r="O85" s="175">
        <v>6972356.0</v>
      </c>
      <c r="P85" s="175">
        <v>6773643.0</v>
      </c>
      <c r="Q85" s="171" t="s">
        <v>253</v>
      </c>
      <c r="R85" s="162"/>
    </row>
    <row r="86" hidden="1">
      <c r="A86" s="158"/>
      <c r="B86" s="168" t="s">
        <v>21</v>
      </c>
      <c r="C86" s="168" t="s">
        <v>161</v>
      </c>
      <c r="D86" s="173" t="s">
        <v>117</v>
      </c>
      <c r="E86" s="170">
        <v>3.5904403E7</v>
      </c>
      <c r="F86" s="170">
        <v>3.5000658E7</v>
      </c>
      <c r="G86" s="170">
        <v>3.4121344E7</v>
      </c>
      <c r="H86" s="170">
        <v>3.3266254E7</v>
      </c>
      <c r="I86" s="170">
        <v>3.2422422E7</v>
      </c>
      <c r="J86" s="170">
        <v>3.1589645E7</v>
      </c>
      <c r="K86" s="170">
        <v>3.0754967E7</v>
      </c>
      <c r="L86" s="170">
        <v>2.9918191E7</v>
      </c>
      <c r="M86" s="170">
        <v>2.9091881E7</v>
      </c>
      <c r="N86" s="170">
        <v>2.8275855E7</v>
      </c>
      <c r="O86" s="170">
        <v>2.7482681E7</v>
      </c>
      <c r="P86" s="170">
        <v>2.6699422E7</v>
      </c>
      <c r="Q86" s="168" t="s">
        <v>254</v>
      </c>
      <c r="R86" s="162"/>
    </row>
    <row r="87" hidden="1">
      <c r="A87" s="158"/>
      <c r="B87" s="163" t="s">
        <v>22</v>
      </c>
      <c r="C87" s="163" t="s">
        <v>116</v>
      </c>
      <c r="D87" s="172" t="s">
        <v>117</v>
      </c>
      <c r="E87" s="175">
        <v>5270368.0</v>
      </c>
      <c r="F87" s="175">
        <v>5600638.0</v>
      </c>
      <c r="G87" s="175">
        <v>5907479.0</v>
      </c>
      <c r="H87" s="175">
        <v>6194868.0</v>
      </c>
      <c r="I87" s="175">
        <v>6495584.0</v>
      </c>
      <c r="J87" s="175">
        <v>6812267.0</v>
      </c>
      <c r="K87" s="175">
        <v>7162292.0</v>
      </c>
      <c r="L87" s="175">
        <v>7528210.0</v>
      </c>
      <c r="M87" s="175">
        <v>7877835.0</v>
      </c>
      <c r="N87" s="175">
        <v>8243279.0</v>
      </c>
      <c r="O87" s="175">
        <v>8605754.0</v>
      </c>
      <c r="P87" s="175">
        <v>8953840.0</v>
      </c>
      <c r="Q87" s="171" t="s">
        <v>255</v>
      </c>
      <c r="R87" s="162"/>
    </row>
    <row r="88" hidden="1">
      <c r="A88" s="158"/>
      <c r="B88" s="163" t="s">
        <v>22</v>
      </c>
      <c r="C88" s="163" t="s">
        <v>131</v>
      </c>
      <c r="D88" s="172" t="s">
        <v>117</v>
      </c>
      <c r="E88" s="175">
        <v>9628823.0</v>
      </c>
      <c r="F88" s="175">
        <v>1.0232218E7</v>
      </c>
      <c r="G88" s="175">
        <v>1.0792807E7</v>
      </c>
      <c r="H88" s="175">
        <v>1.1317859E7</v>
      </c>
      <c r="I88" s="175">
        <v>1.1867259E7</v>
      </c>
      <c r="J88" s="175">
        <v>1.2445831E7</v>
      </c>
      <c r="K88" s="175">
        <v>1.3085319E7</v>
      </c>
      <c r="L88" s="175">
        <v>1.375384E7</v>
      </c>
      <c r="M88" s="175">
        <v>1.4392595E7</v>
      </c>
      <c r="N88" s="175">
        <v>1.5060252E7</v>
      </c>
      <c r="O88" s="175">
        <v>1.5722484E7</v>
      </c>
      <c r="P88" s="175">
        <v>1.6358428E7</v>
      </c>
      <c r="Q88" s="171" t="s">
        <v>256</v>
      </c>
      <c r="R88" s="162"/>
    </row>
    <row r="89" hidden="1">
      <c r="A89" s="158"/>
      <c r="B89" s="163" t="s">
        <v>22</v>
      </c>
      <c r="C89" s="163" t="s">
        <v>145</v>
      </c>
      <c r="D89" s="172" t="s">
        <v>117</v>
      </c>
      <c r="E89" s="175">
        <v>2.080141E7</v>
      </c>
      <c r="F89" s="175">
        <v>2.2104941E7</v>
      </c>
      <c r="G89" s="175">
        <v>2.3315998E7</v>
      </c>
      <c r="H89" s="175">
        <v>2.4450282E7</v>
      </c>
      <c r="I89" s="175">
        <v>2.5637166E7</v>
      </c>
      <c r="J89" s="175">
        <v>2.688707E7</v>
      </c>
      <c r="K89" s="175">
        <v>2.8268573E7</v>
      </c>
      <c r="L89" s="175">
        <v>2.9712799E7</v>
      </c>
      <c r="M89" s="175">
        <v>3.1092718E7</v>
      </c>
      <c r="N89" s="175">
        <v>3.2535075E7</v>
      </c>
      <c r="O89" s="175">
        <v>3.3965714E7</v>
      </c>
      <c r="P89" s="175">
        <v>3.5339561E7</v>
      </c>
      <c r="Q89" s="171" t="s">
        <v>257</v>
      </c>
      <c r="R89" s="162"/>
    </row>
    <row r="90">
      <c r="A90" s="158"/>
      <c r="B90" s="163" t="s">
        <v>22</v>
      </c>
      <c r="C90" s="163" t="s">
        <v>61</v>
      </c>
      <c r="D90" s="172" t="s">
        <v>117</v>
      </c>
      <c r="E90" s="175">
        <v>1.8889287E7</v>
      </c>
      <c r="F90" s="175">
        <v>2.0072994E7</v>
      </c>
      <c r="G90" s="175">
        <v>2.1172727E7</v>
      </c>
      <c r="H90" s="175">
        <v>2.2202745E7</v>
      </c>
      <c r="I90" s="175">
        <v>2.3280527E7</v>
      </c>
      <c r="J90" s="175">
        <v>2.4415536E7</v>
      </c>
      <c r="K90" s="175">
        <v>2.5670048E7</v>
      </c>
      <c r="L90" s="175">
        <v>2.6981517E7</v>
      </c>
      <c r="M90" s="175">
        <v>2.823459E7</v>
      </c>
      <c r="N90" s="175">
        <v>2.9544361E7</v>
      </c>
      <c r="O90" s="175">
        <v>3.0843492E7</v>
      </c>
      <c r="P90" s="175">
        <v>3.2091051E7</v>
      </c>
      <c r="Q90" s="165">
        <f>SUM(E90:P90)</f>
        <v>303398875</v>
      </c>
      <c r="R90" s="166">
        <f>SUM(E90:J90)</f>
        <v>130033816</v>
      </c>
    </row>
    <row r="91" hidden="1">
      <c r="A91" s="158"/>
      <c r="B91" s="163" t="s">
        <v>22</v>
      </c>
      <c r="C91" s="163" t="s">
        <v>159</v>
      </c>
      <c r="D91" s="172" t="s">
        <v>117</v>
      </c>
      <c r="E91" s="175">
        <v>1.4158008E7</v>
      </c>
      <c r="F91" s="175">
        <v>1.5045226E7</v>
      </c>
      <c r="G91" s="175">
        <v>1.5869505E7</v>
      </c>
      <c r="H91" s="175">
        <v>1.664153E7</v>
      </c>
      <c r="I91" s="175">
        <v>1.7449355E7</v>
      </c>
      <c r="J91" s="175">
        <v>1.8300074E7</v>
      </c>
      <c r="K91" s="175">
        <v>1.9240363E7</v>
      </c>
      <c r="L91" s="175">
        <v>2.0223342E7</v>
      </c>
      <c r="M91" s="175">
        <v>2.1162553E7</v>
      </c>
      <c r="N91" s="175">
        <v>2.214426E7</v>
      </c>
      <c r="O91" s="175">
        <v>2.3117992E7</v>
      </c>
      <c r="P91" s="175">
        <v>2.405307E7</v>
      </c>
      <c r="Q91" s="171" t="s">
        <v>258</v>
      </c>
      <c r="R91" s="162"/>
    </row>
    <row r="92" hidden="1">
      <c r="A92" s="158"/>
      <c r="B92" s="168" t="s">
        <v>22</v>
      </c>
      <c r="C92" s="168" t="s">
        <v>161</v>
      </c>
      <c r="D92" s="173" t="s">
        <v>117</v>
      </c>
      <c r="E92" s="170">
        <v>6.8747896E7</v>
      </c>
      <c r="F92" s="170">
        <v>7.3056017E7</v>
      </c>
      <c r="G92" s="170">
        <v>7.7058516E7</v>
      </c>
      <c r="H92" s="170">
        <v>8.0807284E7</v>
      </c>
      <c r="I92" s="170">
        <v>8.4729891E7</v>
      </c>
      <c r="J92" s="170">
        <v>8.8860778E7</v>
      </c>
      <c r="K92" s="170">
        <v>9.3426595E7</v>
      </c>
      <c r="L92" s="170">
        <v>9.8199708E7</v>
      </c>
      <c r="M92" s="170">
        <v>1.02760291E8</v>
      </c>
      <c r="N92" s="170">
        <v>1.07527227E8</v>
      </c>
      <c r="O92" s="170">
        <v>1.12255436E8</v>
      </c>
      <c r="P92" s="170">
        <v>1.1679595E8</v>
      </c>
      <c r="Q92" s="168" t="s">
        <v>259</v>
      </c>
      <c r="R92" s="162"/>
    </row>
    <row r="93" hidden="1">
      <c r="A93" s="158"/>
      <c r="B93" s="163" t="s">
        <v>23</v>
      </c>
      <c r="C93" s="163" t="s">
        <v>116</v>
      </c>
      <c r="D93" s="172" t="s">
        <v>117</v>
      </c>
      <c r="E93" s="175">
        <v>511695.0</v>
      </c>
      <c r="F93" s="175">
        <v>503156.0</v>
      </c>
      <c r="G93" s="175">
        <v>451469.0</v>
      </c>
      <c r="H93" s="175">
        <v>451919.0</v>
      </c>
      <c r="I93" s="175">
        <v>478885.0</v>
      </c>
      <c r="J93" s="175">
        <v>484728.0</v>
      </c>
      <c r="K93" s="175">
        <v>553718.0</v>
      </c>
      <c r="L93" s="175">
        <v>517763.0</v>
      </c>
      <c r="M93" s="175">
        <v>511021.0</v>
      </c>
      <c r="N93" s="175">
        <v>552145.0</v>
      </c>
      <c r="O93" s="175">
        <v>498661.0</v>
      </c>
      <c r="P93" s="175">
        <v>513268.0</v>
      </c>
      <c r="Q93" s="171" t="s">
        <v>260</v>
      </c>
      <c r="R93" s="162"/>
    </row>
    <row r="94" hidden="1">
      <c r="A94" s="158"/>
      <c r="B94" s="163" t="s">
        <v>23</v>
      </c>
      <c r="C94" s="163" t="s">
        <v>131</v>
      </c>
      <c r="D94" s="172" t="s">
        <v>117</v>
      </c>
      <c r="E94" s="175">
        <v>548504.0</v>
      </c>
      <c r="F94" s="175">
        <v>539351.0</v>
      </c>
      <c r="G94" s="175">
        <v>483946.0</v>
      </c>
      <c r="H94" s="175">
        <v>484428.0</v>
      </c>
      <c r="I94" s="175">
        <v>513335.0</v>
      </c>
      <c r="J94" s="175">
        <v>519598.0</v>
      </c>
      <c r="K94" s="175">
        <v>593551.0</v>
      </c>
      <c r="L94" s="175">
        <v>555008.0</v>
      </c>
      <c r="M94" s="175">
        <v>547782.0</v>
      </c>
      <c r="N94" s="175">
        <v>591864.0</v>
      </c>
      <c r="O94" s="175">
        <v>534533.0</v>
      </c>
      <c r="P94" s="175">
        <v>550191.0</v>
      </c>
      <c r="Q94" s="171" t="s">
        <v>261</v>
      </c>
      <c r="R94" s="162"/>
    </row>
    <row r="95" hidden="1">
      <c r="A95" s="158"/>
      <c r="B95" s="163" t="s">
        <v>23</v>
      </c>
      <c r="C95" s="163" t="s">
        <v>145</v>
      </c>
      <c r="D95" s="172" t="s">
        <v>117</v>
      </c>
      <c r="E95" s="175">
        <v>961918.0</v>
      </c>
      <c r="F95" s="175">
        <v>945865.0</v>
      </c>
      <c r="G95" s="175">
        <v>848702.0</v>
      </c>
      <c r="H95" s="175">
        <v>849546.0</v>
      </c>
      <c r="I95" s="175">
        <v>900241.0</v>
      </c>
      <c r="J95" s="175">
        <v>911224.0</v>
      </c>
      <c r="K95" s="175">
        <v>1040916.0</v>
      </c>
      <c r="L95" s="175">
        <v>973324.0</v>
      </c>
      <c r="M95" s="175">
        <v>960651.0</v>
      </c>
      <c r="N95" s="175">
        <v>1037959.0</v>
      </c>
      <c r="O95" s="175">
        <v>937416.0</v>
      </c>
      <c r="P95" s="175">
        <v>964875.0</v>
      </c>
      <c r="Q95" s="171" t="s">
        <v>262</v>
      </c>
      <c r="R95" s="162"/>
    </row>
    <row r="96">
      <c r="A96" s="158"/>
      <c r="B96" s="163" t="s">
        <v>23</v>
      </c>
      <c r="C96" s="163" t="s">
        <v>61</v>
      </c>
      <c r="D96" s="172" t="s">
        <v>117</v>
      </c>
      <c r="E96" s="175">
        <v>884326.0</v>
      </c>
      <c r="F96" s="175">
        <v>869568.0</v>
      </c>
      <c r="G96" s="175">
        <v>780242.0</v>
      </c>
      <c r="H96" s="175">
        <v>781019.0</v>
      </c>
      <c r="I96" s="175">
        <v>827624.0</v>
      </c>
      <c r="J96" s="175">
        <v>837721.0</v>
      </c>
      <c r="K96" s="175">
        <v>956952.0</v>
      </c>
      <c r="L96" s="175">
        <v>894812.0</v>
      </c>
      <c r="M96" s="175">
        <v>883161.0</v>
      </c>
      <c r="N96" s="175">
        <v>954233.0</v>
      </c>
      <c r="O96" s="176">
        <v>861800.0</v>
      </c>
      <c r="P96" s="175">
        <v>887045.0</v>
      </c>
      <c r="Q96" s="165">
        <f>SUM(E96:P96)</f>
        <v>10418503</v>
      </c>
      <c r="R96" s="166">
        <f>SUM(E96:J96)</f>
        <v>4980500</v>
      </c>
    </row>
    <row r="97" hidden="1">
      <c r="A97" s="158"/>
      <c r="B97" s="163" t="s">
        <v>23</v>
      </c>
      <c r="C97" s="163" t="s">
        <v>159</v>
      </c>
      <c r="D97" s="172" t="s">
        <v>117</v>
      </c>
      <c r="E97" s="175">
        <v>1264993.0</v>
      </c>
      <c r="F97" s="175">
        <v>1243883.0</v>
      </c>
      <c r="G97" s="175">
        <v>1116105.0</v>
      </c>
      <c r="H97" s="175">
        <v>1117216.0</v>
      </c>
      <c r="I97" s="175">
        <v>1183883.0</v>
      </c>
      <c r="J97" s="175">
        <v>1198327.0</v>
      </c>
      <c r="K97" s="175">
        <v>1368882.0</v>
      </c>
      <c r="L97" s="175">
        <v>1279993.0</v>
      </c>
      <c r="M97" s="175">
        <v>1263327.0</v>
      </c>
      <c r="N97" s="175">
        <v>1364993.0</v>
      </c>
      <c r="O97" s="175">
        <v>1232771.0</v>
      </c>
      <c r="P97" s="175">
        <v>1268882.0</v>
      </c>
      <c r="Q97" s="171" t="s">
        <v>263</v>
      </c>
      <c r="R97" s="162"/>
    </row>
    <row r="98" hidden="1">
      <c r="A98" s="158"/>
      <c r="B98" s="168" t="s">
        <v>23</v>
      </c>
      <c r="C98" s="168" t="s">
        <v>161</v>
      </c>
      <c r="D98" s="173" t="s">
        <v>117</v>
      </c>
      <c r="E98" s="170">
        <v>4171436.0</v>
      </c>
      <c r="F98" s="170">
        <v>4101823.0</v>
      </c>
      <c r="G98" s="170">
        <v>3680464.0</v>
      </c>
      <c r="H98" s="170">
        <v>3684128.0</v>
      </c>
      <c r="I98" s="170">
        <v>3903968.0</v>
      </c>
      <c r="J98" s="170">
        <v>3951598.0</v>
      </c>
      <c r="K98" s="170">
        <v>4514019.0</v>
      </c>
      <c r="L98" s="170">
        <v>4220900.0</v>
      </c>
      <c r="M98" s="170">
        <v>4165942.0</v>
      </c>
      <c r="N98" s="170">
        <v>4501194.0</v>
      </c>
      <c r="O98" s="170">
        <v>4065181.0</v>
      </c>
      <c r="P98" s="170">
        <v>4184261.0</v>
      </c>
      <c r="Q98" s="168" t="s">
        <v>264</v>
      </c>
      <c r="R98" s="162"/>
    </row>
    <row r="99" hidden="1">
      <c r="A99" s="158"/>
      <c r="B99" s="163" t="s">
        <v>24</v>
      </c>
      <c r="C99" s="163" t="s">
        <v>116</v>
      </c>
      <c r="D99" s="172" t="s">
        <v>117</v>
      </c>
      <c r="E99" s="175">
        <v>3518510.0</v>
      </c>
      <c r="F99" s="175">
        <v>3654885.0</v>
      </c>
      <c r="G99" s="175">
        <v>3781077.0</v>
      </c>
      <c r="H99" s="175">
        <v>3896994.0</v>
      </c>
      <c r="I99" s="175">
        <v>4029032.0</v>
      </c>
      <c r="J99" s="175">
        <v>4177105.0</v>
      </c>
      <c r="K99" s="175">
        <v>4341127.0</v>
      </c>
      <c r="L99" s="175">
        <v>4507777.0</v>
      </c>
      <c r="M99" s="175">
        <v>4663733.0</v>
      </c>
      <c r="N99" s="175">
        <v>4835404.0</v>
      </c>
      <c r="O99" s="175">
        <v>5009472.0</v>
      </c>
      <c r="P99" s="175">
        <v>5172623.0</v>
      </c>
      <c r="Q99" s="171" t="s">
        <v>265</v>
      </c>
      <c r="R99" s="162"/>
    </row>
    <row r="100" hidden="1">
      <c r="A100" s="158"/>
      <c r="B100" s="163" t="s">
        <v>24</v>
      </c>
      <c r="C100" s="163" t="s">
        <v>131</v>
      </c>
      <c r="D100" s="172" t="s">
        <v>117</v>
      </c>
      <c r="E100" s="175">
        <v>3686119.0</v>
      </c>
      <c r="F100" s="175">
        <v>3828989.0</v>
      </c>
      <c r="G100" s="175">
        <v>3961192.0</v>
      </c>
      <c r="H100" s="175">
        <v>4082632.0</v>
      </c>
      <c r="I100" s="175">
        <v>4220960.0</v>
      </c>
      <c r="J100" s="175">
        <v>4376086.0</v>
      </c>
      <c r="K100" s="175">
        <v>4547922.0</v>
      </c>
      <c r="L100" s="175">
        <v>4722510.0</v>
      </c>
      <c r="M100" s="175">
        <v>4885895.0</v>
      </c>
      <c r="N100" s="175">
        <v>5065743.0</v>
      </c>
      <c r="O100" s="175">
        <v>5248103.0</v>
      </c>
      <c r="P100" s="175">
        <v>5419027.0</v>
      </c>
      <c r="Q100" s="171" t="s">
        <v>266</v>
      </c>
      <c r="R100" s="162"/>
    </row>
    <row r="101" hidden="1">
      <c r="A101" s="158"/>
      <c r="B101" s="163" t="s">
        <v>24</v>
      </c>
      <c r="C101" s="163" t="s">
        <v>145</v>
      </c>
      <c r="D101" s="172" t="s">
        <v>117</v>
      </c>
      <c r="E101" s="175">
        <v>2.9553806E7</v>
      </c>
      <c r="F101" s="175">
        <v>3.0699286E7</v>
      </c>
      <c r="G101" s="175">
        <v>3.1759238E7</v>
      </c>
      <c r="H101" s="175">
        <v>3.273289E7</v>
      </c>
      <c r="I101" s="175">
        <v>3.3841947E7</v>
      </c>
      <c r="J101" s="175">
        <v>3.5085683E7</v>
      </c>
      <c r="K101" s="175">
        <v>3.6463395E7</v>
      </c>
      <c r="L101" s="175">
        <v>3.7863174E7</v>
      </c>
      <c r="M101" s="175">
        <v>3.9173132E7</v>
      </c>
      <c r="N101" s="175">
        <v>4.0615079E7</v>
      </c>
      <c r="O101" s="175">
        <v>4.2077167E7</v>
      </c>
      <c r="P101" s="175">
        <v>4.3447565E7</v>
      </c>
      <c r="Q101" s="171" t="s">
        <v>267</v>
      </c>
      <c r="R101" s="162"/>
    </row>
    <row r="102">
      <c r="A102" s="158"/>
      <c r="B102" s="163" t="s">
        <v>24</v>
      </c>
      <c r="C102" s="163" t="s">
        <v>61</v>
      </c>
      <c r="D102" s="172" t="s">
        <v>117</v>
      </c>
      <c r="E102" s="175">
        <v>1.5470515E7</v>
      </c>
      <c r="F102" s="175">
        <v>1.6070138E7</v>
      </c>
      <c r="G102" s="175">
        <v>1.6624991E7</v>
      </c>
      <c r="H102" s="175">
        <v>1.7134668E7</v>
      </c>
      <c r="I102" s="175">
        <v>1.7715225E7</v>
      </c>
      <c r="J102" s="175">
        <v>1.8366283E7</v>
      </c>
      <c r="K102" s="175">
        <v>1.9087473E7</v>
      </c>
      <c r="L102" s="175">
        <v>1.9820215E7</v>
      </c>
      <c r="M102" s="175">
        <v>2.0505938E7</v>
      </c>
      <c r="N102" s="175">
        <v>2.1260753E7</v>
      </c>
      <c r="O102" s="175">
        <v>2.2026111E7</v>
      </c>
      <c r="P102" s="175">
        <v>2.2743473E7</v>
      </c>
      <c r="Q102" s="165">
        <f>SUM(E102:P102)</f>
        <v>226825783</v>
      </c>
      <c r="R102" s="166">
        <f>SUM(E102:J102)</f>
        <v>101381820</v>
      </c>
    </row>
    <row r="103" hidden="1">
      <c r="A103" s="158"/>
      <c r="B103" s="163" t="s">
        <v>24</v>
      </c>
      <c r="C103" s="163" t="s">
        <v>159</v>
      </c>
      <c r="D103" s="172" t="s">
        <v>117</v>
      </c>
      <c r="E103" s="174" t="s">
        <v>268</v>
      </c>
      <c r="F103" s="174" t="s">
        <v>269</v>
      </c>
      <c r="G103" s="174" t="s">
        <v>270</v>
      </c>
      <c r="H103" s="174" t="s">
        <v>271</v>
      </c>
      <c r="I103" s="174" t="s">
        <v>272</v>
      </c>
      <c r="J103" s="174" t="s">
        <v>273</v>
      </c>
      <c r="K103" s="174" t="s">
        <v>274</v>
      </c>
      <c r="L103" s="174" t="s">
        <v>275</v>
      </c>
      <c r="M103" s="174" t="s">
        <v>276</v>
      </c>
      <c r="N103" s="174" t="s">
        <v>277</v>
      </c>
      <c r="O103" s="174" t="s">
        <v>278</v>
      </c>
      <c r="P103" s="174" t="s">
        <v>279</v>
      </c>
      <c r="Q103" s="171" t="s">
        <v>280</v>
      </c>
      <c r="R103" s="162"/>
    </row>
    <row r="104" hidden="1">
      <c r="A104" s="158"/>
      <c r="B104" s="168" t="s">
        <v>24</v>
      </c>
      <c r="C104" s="168" t="s">
        <v>161</v>
      </c>
      <c r="D104" s="173" t="s">
        <v>117</v>
      </c>
      <c r="E104" s="168" t="s">
        <v>281</v>
      </c>
      <c r="F104" s="168" t="s">
        <v>282</v>
      </c>
      <c r="G104" s="168" t="s">
        <v>283</v>
      </c>
      <c r="H104" s="168" t="s">
        <v>284</v>
      </c>
      <c r="I104" s="168" t="s">
        <v>285</v>
      </c>
      <c r="J104" s="168" t="s">
        <v>286</v>
      </c>
      <c r="K104" s="168" t="s">
        <v>287</v>
      </c>
      <c r="L104" s="168" t="s">
        <v>288</v>
      </c>
      <c r="M104" s="168" t="s">
        <v>289</v>
      </c>
      <c r="N104" s="168" t="s">
        <v>290</v>
      </c>
      <c r="O104" s="168" t="s">
        <v>291</v>
      </c>
      <c r="P104" s="168" t="s">
        <v>292</v>
      </c>
      <c r="Q104" s="168" t="s">
        <v>293</v>
      </c>
      <c r="R104" s="162"/>
    </row>
    <row r="105" hidden="1">
      <c r="A105" s="177">
        <v>0.18</v>
      </c>
      <c r="B105" s="163" t="s">
        <v>294</v>
      </c>
      <c r="C105" s="163" t="s">
        <v>116</v>
      </c>
      <c r="D105" s="172" t="s">
        <v>205</v>
      </c>
      <c r="E105" s="174">
        <v>21.0</v>
      </c>
      <c r="F105" s="174">
        <v>21.0</v>
      </c>
      <c r="G105" s="174">
        <v>19.0</v>
      </c>
      <c r="H105" s="174">
        <v>19.0</v>
      </c>
      <c r="I105" s="174">
        <v>20.0</v>
      </c>
      <c r="J105" s="174">
        <v>20.0</v>
      </c>
      <c r="K105" s="174">
        <v>23.0</v>
      </c>
      <c r="L105" s="174">
        <v>21.0</v>
      </c>
      <c r="M105" s="174">
        <v>21.0</v>
      </c>
      <c r="N105" s="174">
        <v>23.0</v>
      </c>
      <c r="O105" s="174">
        <v>21.0</v>
      </c>
      <c r="P105" s="174">
        <v>21.0</v>
      </c>
      <c r="Q105" s="171">
        <v>250.0</v>
      </c>
      <c r="R105" s="162"/>
    </row>
    <row r="106" hidden="1">
      <c r="A106" s="177">
        <v>0.18</v>
      </c>
      <c r="B106" s="163" t="s">
        <v>294</v>
      </c>
      <c r="C106" s="163" t="s">
        <v>131</v>
      </c>
      <c r="D106" s="172" t="s">
        <v>205</v>
      </c>
      <c r="E106" s="174">
        <v>20.0</v>
      </c>
      <c r="F106" s="174">
        <v>19.0</v>
      </c>
      <c r="G106" s="174">
        <v>17.0</v>
      </c>
      <c r="H106" s="174">
        <v>18.0</v>
      </c>
      <c r="I106" s="174">
        <v>19.0</v>
      </c>
      <c r="J106" s="174">
        <v>19.0</v>
      </c>
      <c r="K106" s="174">
        <v>21.0</v>
      </c>
      <c r="L106" s="174">
        <v>20.0</v>
      </c>
      <c r="M106" s="174">
        <v>20.0</v>
      </c>
      <c r="N106" s="174">
        <v>21.0</v>
      </c>
      <c r="O106" s="174">
        <v>19.0</v>
      </c>
      <c r="P106" s="174">
        <v>20.0</v>
      </c>
      <c r="Q106" s="171">
        <v>233.0</v>
      </c>
      <c r="R106" s="162"/>
    </row>
    <row r="107" hidden="1">
      <c r="A107" s="177">
        <v>0.18</v>
      </c>
      <c r="B107" s="163" t="s">
        <v>294</v>
      </c>
      <c r="C107" s="163" t="s">
        <v>145</v>
      </c>
      <c r="D107" s="172" t="s">
        <v>205</v>
      </c>
      <c r="E107" s="174">
        <v>94.0</v>
      </c>
      <c r="F107" s="174">
        <v>93.0</v>
      </c>
      <c r="G107" s="174">
        <v>83.0</v>
      </c>
      <c r="H107" s="174">
        <v>83.0</v>
      </c>
      <c r="I107" s="174">
        <v>88.0</v>
      </c>
      <c r="J107" s="174">
        <v>89.0</v>
      </c>
      <c r="K107" s="174">
        <v>102.0</v>
      </c>
      <c r="L107" s="174">
        <v>95.0</v>
      </c>
      <c r="M107" s="174">
        <v>94.0</v>
      </c>
      <c r="N107" s="174">
        <v>102.0</v>
      </c>
      <c r="O107" s="174">
        <v>92.0</v>
      </c>
      <c r="P107" s="174">
        <v>95.0</v>
      </c>
      <c r="Q107" s="171">
        <v>1.11</v>
      </c>
      <c r="R107" s="162"/>
    </row>
    <row r="108">
      <c r="A108" s="177">
        <v>0.18</v>
      </c>
      <c r="B108" s="163" t="s">
        <v>294</v>
      </c>
      <c r="C108" s="163" t="s">
        <v>61</v>
      </c>
      <c r="D108" s="172" t="s">
        <v>205</v>
      </c>
      <c r="E108" s="174">
        <v>55.0</v>
      </c>
      <c r="F108" s="174">
        <v>54.0</v>
      </c>
      <c r="G108" s="174">
        <v>49.0</v>
      </c>
      <c r="H108" s="174">
        <v>49.0</v>
      </c>
      <c r="I108" s="174">
        <v>51.0</v>
      </c>
      <c r="J108" s="174">
        <v>52.0</v>
      </c>
      <c r="K108" s="174">
        <v>60.0</v>
      </c>
      <c r="L108" s="174">
        <v>56.0</v>
      </c>
      <c r="M108" s="174">
        <v>55.0</v>
      </c>
      <c r="N108" s="174">
        <v>59.0</v>
      </c>
      <c r="O108" s="174">
        <v>54.0</v>
      </c>
      <c r="P108" s="174">
        <v>55.0</v>
      </c>
      <c r="Q108" s="163">
        <f>SUM(E108:P108)</f>
        <v>649</v>
      </c>
      <c r="R108" s="162">
        <f>SUM(E108:J108)</f>
        <v>310</v>
      </c>
    </row>
    <row r="109" hidden="1">
      <c r="A109" s="177">
        <v>0.18</v>
      </c>
      <c r="B109" s="163" t="s">
        <v>294</v>
      </c>
      <c r="C109" s="163" t="s">
        <v>159</v>
      </c>
      <c r="D109" s="172" t="s">
        <v>205</v>
      </c>
      <c r="E109" s="174">
        <v>56.0</v>
      </c>
      <c r="F109" s="174">
        <v>55.0</v>
      </c>
      <c r="G109" s="174">
        <v>50.0</v>
      </c>
      <c r="H109" s="174">
        <v>50.0</v>
      </c>
      <c r="I109" s="174">
        <v>53.0</v>
      </c>
      <c r="J109" s="174">
        <v>53.0</v>
      </c>
      <c r="K109" s="174">
        <v>61.0</v>
      </c>
      <c r="L109" s="174">
        <v>57.0</v>
      </c>
      <c r="M109" s="174">
        <v>56.0</v>
      </c>
      <c r="N109" s="174">
        <v>60.0</v>
      </c>
      <c r="O109" s="174">
        <v>55.0</v>
      </c>
      <c r="P109" s="174">
        <v>56.0</v>
      </c>
      <c r="Q109" s="171">
        <v>662.0</v>
      </c>
      <c r="R109" s="162"/>
    </row>
    <row r="110" hidden="1">
      <c r="A110" s="177">
        <v>0.18</v>
      </c>
      <c r="B110" s="178" t="s">
        <v>294</v>
      </c>
      <c r="C110" s="178" t="s">
        <v>161</v>
      </c>
      <c r="D110" s="179" t="s">
        <v>205</v>
      </c>
      <c r="E110" s="178">
        <v>246.0</v>
      </c>
      <c r="F110" s="178">
        <v>242.0</v>
      </c>
      <c r="G110" s="178">
        <v>218.0</v>
      </c>
      <c r="H110" s="178">
        <v>219.0</v>
      </c>
      <c r="I110" s="178">
        <v>231.0</v>
      </c>
      <c r="J110" s="178">
        <v>233.0</v>
      </c>
      <c r="K110" s="178">
        <v>267.0</v>
      </c>
      <c r="L110" s="178">
        <v>249.0</v>
      </c>
      <c r="M110" s="178">
        <v>246.0</v>
      </c>
      <c r="N110" s="178">
        <v>265.0</v>
      </c>
      <c r="O110" s="178">
        <v>241.0</v>
      </c>
      <c r="P110" s="178">
        <v>247.0</v>
      </c>
      <c r="Q110" s="180">
        <v>2904.0</v>
      </c>
      <c r="R110" s="162"/>
    </row>
    <row r="111" hidden="1">
      <c r="A111" s="177">
        <v>0.4</v>
      </c>
      <c r="B111" s="163" t="s">
        <v>295</v>
      </c>
      <c r="C111" s="163" t="s">
        <v>116</v>
      </c>
      <c r="D111" s="172" t="s">
        <v>207</v>
      </c>
      <c r="E111" s="174">
        <v>2.0</v>
      </c>
      <c r="F111" s="174">
        <v>2.0</v>
      </c>
      <c r="G111" s="174">
        <v>1.0</v>
      </c>
      <c r="H111" s="174">
        <v>1.0</v>
      </c>
      <c r="I111" s="174">
        <v>1.0</v>
      </c>
      <c r="J111" s="174">
        <v>2.0</v>
      </c>
      <c r="K111" s="174">
        <v>2.0</v>
      </c>
      <c r="L111" s="174">
        <v>2.0</v>
      </c>
      <c r="M111" s="174">
        <v>1.0</v>
      </c>
      <c r="N111" s="174">
        <v>2.0</v>
      </c>
      <c r="O111" s="174">
        <v>2.0</v>
      </c>
      <c r="P111" s="174">
        <v>2.0</v>
      </c>
      <c r="Q111" s="171">
        <v>20.0</v>
      </c>
      <c r="R111" s="162"/>
    </row>
    <row r="112" hidden="1">
      <c r="A112" s="177">
        <v>0.4</v>
      </c>
      <c r="B112" s="163" t="s">
        <v>295</v>
      </c>
      <c r="C112" s="163" t="s">
        <v>131</v>
      </c>
      <c r="D112" s="172" t="s">
        <v>207</v>
      </c>
      <c r="E112" s="174">
        <v>2.0</v>
      </c>
      <c r="F112" s="174">
        <v>2.0</v>
      </c>
      <c r="G112" s="174">
        <v>2.0</v>
      </c>
      <c r="H112" s="174">
        <v>2.0</v>
      </c>
      <c r="I112" s="174">
        <v>2.0</v>
      </c>
      <c r="J112" s="174">
        <v>2.0</v>
      </c>
      <c r="K112" s="174">
        <v>1.0</v>
      </c>
      <c r="L112" s="174">
        <v>2.0</v>
      </c>
      <c r="M112" s="174">
        <v>2.0</v>
      </c>
      <c r="N112" s="174">
        <v>1.0</v>
      </c>
      <c r="O112" s="174">
        <v>2.0</v>
      </c>
      <c r="P112" s="174">
        <v>2.0</v>
      </c>
      <c r="Q112" s="171">
        <v>22.0</v>
      </c>
      <c r="R112" s="162"/>
    </row>
    <row r="113" hidden="1">
      <c r="A113" s="177">
        <v>0.4</v>
      </c>
      <c r="B113" s="163" t="s">
        <v>295</v>
      </c>
      <c r="C113" s="163" t="s">
        <v>145</v>
      </c>
      <c r="D113" s="172" t="s">
        <v>207</v>
      </c>
      <c r="E113" s="174">
        <v>7.0</v>
      </c>
      <c r="F113" s="174">
        <v>7.0</v>
      </c>
      <c r="G113" s="174">
        <v>6.0</v>
      </c>
      <c r="H113" s="174">
        <v>6.0</v>
      </c>
      <c r="I113" s="174">
        <v>7.0</v>
      </c>
      <c r="J113" s="174">
        <v>7.0</v>
      </c>
      <c r="K113" s="174">
        <v>8.0</v>
      </c>
      <c r="L113" s="174">
        <v>7.0</v>
      </c>
      <c r="M113" s="174">
        <v>7.0</v>
      </c>
      <c r="N113" s="174">
        <v>8.0</v>
      </c>
      <c r="O113" s="174">
        <v>7.0</v>
      </c>
      <c r="P113" s="174">
        <v>7.0</v>
      </c>
      <c r="Q113" s="171">
        <v>84.0</v>
      </c>
      <c r="R113" s="162"/>
    </row>
    <row r="114">
      <c r="A114" s="177">
        <v>0.4</v>
      </c>
      <c r="B114" s="163" t="s">
        <v>295</v>
      </c>
      <c r="C114" s="163" t="s">
        <v>61</v>
      </c>
      <c r="D114" s="172" t="s">
        <v>207</v>
      </c>
      <c r="E114" s="174">
        <v>4.0</v>
      </c>
      <c r="F114" s="174">
        <v>4.0</v>
      </c>
      <c r="G114" s="174">
        <v>4.0</v>
      </c>
      <c r="H114" s="174">
        <v>4.0</v>
      </c>
      <c r="I114" s="174">
        <v>4.0</v>
      </c>
      <c r="J114" s="174">
        <v>4.0</v>
      </c>
      <c r="K114" s="174">
        <v>5.0</v>
      </c>
      <c r="L114" s="174">
        <v>4.0</v>
      </c>
      <c r="M114" s="174">
        <v>4.0</v>
      </c>
      <c r="N114" s="174">
        <v>5.0</v>
      </c>
      <c r="O114" s="174">
        <v>4.0</v>
      </c>
      <c r="P114" s="174">
        <v>4.0</v>
      </c>
      <c r="Q114" s="163">
        <f>SUM(E114:P114)</f>
        <v>50</v>
      </c>
      <c r="R114" s="162">
        <f>SUM(E114:J114)</f>
        <v>24</v>
      </c>
    </row>
    <row r="115" hidden="1">
      <c r="A115" s="177">
        <v>0.4</v>
      </c>
      <c r="B115" s="163" t="s">
        <v>295</v>
      </c>
      <c r="C115" s="163" t="s">
        <v>159</v>
      </c>
      <c r="D115" s="172" t="s">
        <v>207</v>
      </c>
      <c r="E115" s="174">
        <v>4.0</v>
      </c>
      <c r="F115" s="174">
        <v>4.0</v>
      </c>
      <c r="G115" s="174">
        <v>4.0</v>
      </c>
      <c r="H115" s="174">
        <v>4.0</v>
      </c>
      <c r="I115" s="174">
        <v>4.0</v>
      </c>
      <c r="J115" s="174">
        <v>4.0</v>
      </c>
      <c r="K115" s="174">
        <v>5.0</v>
      </c>
      <c r="L115" s="174">
        <v>4.0</v>
      </c>
      <c r="M115" s="174">
        <v>4.0</v>
      </c>
      <c r="N115" s="174">
        <v>5.0</v>
      </c>
      <c r="O115" s="174">
        <v>4.0</v>
      </c>
      <c r="P115" s="174">
        <v>4.0</v>
      </c>
      <c r="Q115" s="171">
        <v>50.0</v>
      </c>
      <c r="R115" s="162"/>
    </row>
    <row r="116" hidden="1">
      <c r="A116" s="177">
        <v>0.4</v>
      </c>
      <c r="B116" s="178" t="s">
        <v>295</v>
      </c>
      <c r="C116" s="178" t="s">
        <v>161</v>
      </c>
      <c r="D116" s="179" t="s">
        <v>207</v>
      </c>
      <c r="E116" s="178">
        <v>19.0</v>
      </c>
      <c r="F116" s="178">
        <v>19.0</v>
      </c>
      <c r="G116" s="178">
        <v>17.0</v>
      </c>
      <c r="H116" s="178">
        <v>17.0</v>
      </c>
      <c r="I116" s="178">
        <v>18.0</v>
      </c>
      <c r="J116" s="178">
        <v>19.0</v>
      </c>
      <c r="K116" s="178">
        <v>21.0</v>
      </c>
      <c r="L116" s="178">
        <v>19.0</v>
      </c>
      <c r="M116" s="178">
        <v>18.0</v>
      </c>
      <c r="N116" s="178">
        <v>21.0</v>
      </c>
      <c r="O116" s="178">
        <v>19.0</v>
      </c>
      <c r="P116" s="178">
        <v>19.0</v>
      </c>
      <c r="Q116" s="180">
        <v>226.0</v>
      </c>
      <c r="R116" s="162"/>
    </row>
    <row r="117" hidden="1">
      <c r="A117" s="177">
        <v>0.45</v>
      </c>
      <c r="B117" s="163" t="s">
        <v>296</v>
      </c>
      <c r="C117" s="163" t="s">
        <v>116</v>
      </c>
      <c r="D117" s="172" t="s">
        <v>209</v>
      </c>
      <c r="E117" s="174">
        <v>53.0</v>
      </c>
      <c r="F117" s="174">
        <v>52.0</v>
      </c>
      <c r="G117" s="174">
        <v>46.0</v>
      </c>
      <c r="H117" s="174">
        <v>46.0</v>
      </c>
      <c r="I117" s="174">
        <v>49.0</v>
      </c>
      <c r="J117" s="174">
        <v>50.0</v>
      </c>
      <c r="K117" s="174">
        <v>56.0</v>
      </c>
      <c r="L117" s="174">
        <v>53.0</v>
      </c>
      <c r="M117" s="174">
        <v>52.0</v>
      </c>
      <c r="N117" s="174">
        <v>56.0</v>
      </c>
      <c r="O117" s="174">
        <v>51.0</v>
      </c>
      <c r="P117" s="174">
        <v>53.0</v>
      </c>
      <c r="Q117" s="171">
        <v>616.0</v>
      </c>
      <c r="R117" s="162"/>
    </row>
    <row r="118" hidden="1">
      <c r="A118" s="177">
        <v>0.45</v>
      </c>
      <c r="B118" s="163" t="s">
        <v>296</v>
      </c>
      <c r="C118" s="163" t="s">
        <v>131</v>
      </c>
      <c r="D118" s="172" t="s">
        <v>209</v>
      </c>
      <c r="E118" s="174">
        <v>55.0</v>
      </c>
      <c r="F118" s="174">
        <v>54.0</v>
      </c>
      <c r="G118" s="174">
        <v>49.0</v>
      </c>
      <c r="H118" s="174">
        <v>49.0</v>
      </c>
      <c r="I118" s="174">
        <v>51.0</v>
      </c>
      <c r="J118" s="174">
        <v>52.0</v>
      </c>
      <c r="K118" s="174">
        <v>59.0</v>
      </c>
      <c r="L118" s="174">
        <v>56.0</v>
      </c>
      <c r="M118" s="174">
        <v>55.0</v>
      </c>
      <c r="N118" s="174">
        <v>59.0</v>
      </c>
      <c r="O118" s="174">
        <v>54.0</v>
      </c>
      <c r="P118" s="174">
        <v>55.0</v>
      </c>
      <c r="Q118" s="171">
        <v>648.0</v>
      </c>
      <c r="R118" s="162"/>
    </row>
    <row r="119" hidden="1">
      <c r="A119" s="177">
        <v>0.45</v>
      </c>
      <c r="B119" s="163" t="s">
        <v>296</v>
      </c>
      <c r="C119" s="163" t="s">
        <v>145</v>
      </c>
      <c r="D119" s="172" t="s">
        <v>209</v>
      </c>
      <c r="E119" s="174">
        <v>326.0</v>
      </c>
      <c r="F119" s="174">
        <v>321.0</v>
      </c>
      <c r="G119" s="174">
        <v>288.0</v>
      </c>
      <c r="H119" s="174">
        <v>288.0</v>
      </c>
      <c r="I119" s="174">
        <v>306.0</v>
      </c>
      <c r="J119" s="174">
        <v>309.0</v>
      </c>
      <c r="K119" s="174">
        <v>353.0</v>
      </c>
      <c r="L119" s="174">
        <v>330.0</v>
      </c>
      <c r="M119" s="174">
        <v>326.0</v>
      </c>
      <c r="N119" s="174">
        <v>352.0</v>
      </c>
      <c r="O119" s="174">
        <v>318.0</v>
      </c>
      <c r="P119" s="174">
        <v>327.0</v>
      </c>
      <c r="Q119" s="171">
        <v>3.845</v>
      </c>
      <c r="R119" s="162"/>
    </row>
    <row r="120">
      <c r="A120" s="177">
        <v>0.45</v>
      </c>
      <c r="B120" s="163" t="s">
        <v>296</v>
      </c>
      <c r="C120" s="163" t="s">
        <v>61</v>
      </c>
      <c r="D120" s="172" t="s">
        <v>209</v>
      </c>
      <c r="E120" s="174">
        <v>144.0</v>
      </c>
      <c r="F120" s="174">
        <v>142.0</v>
      </c>
      <c r="G120" s="174">
        <v>127.0</v>
      </c>
      <c r="H120" s="174">
        <v>128.0</v>
      </c>
      <c r="I120" s="174">
        <v>135.0</v>
      </c>
      <c r="J120" s="174">
        <v>137.0</v>
      </c>
      <c r="K120" s="174">
        <v>157.0</v>
      </c>
      <c r="L120" s="174">
        <v>146.0</v>
      </c>
      <c r="M120" s="174">
        <v>144.0</v>
      </c>
      <c r="N120" s="174">
        <v>156.0</v>
      </c>
      <c r="O120" s="174">
        <v>141.0</v>
      </c>
      <c r="P120" s="174">
        <v>145.0</v>
      </c>
      <c r="Q120" s="163">
        <f>SUM(E120:P120)</f>
        <v>1702</v>
      </c>
      <c r="R120" s="162">
        <f>SUM(E120:J120)</f>
        <v>813</v>
      </c>
    </row>
    <row r="121" hidden="1">
      <c r="A121" s="177">
        <v>0.45</v>
      </c>
      <c r="B121" s="163" t="s">
        <v>296</v>
      </c>
      <c r="C121" s="163" t="s">
        <v>159</v>
      </c>
      <c r="D121" s="172" t="s">
        <v>209</v>
      </c>
      <c r="E121" s="174">
        <v>178.0</v>
      </c>
      <c r="F121" s="174">
        <v>175.0</v>
      </c>
      <c r="G121" s="174">
        <v>157.0</v>
      </c>
      <c r="H121" s="174">
        <v>158.0</v>
      </c>
      <c r="I121" s="174">
        <v>167.0</v>
      </c>
      <c r="J121" s="174">
        <v>169.0</v>
      </c>
      <c r="K121" s="174">
        <v>193.0</v>
      </c>
      <c r="L121" s="174">
        <v>180.0</v>
      </c>
      <c r="M121" s="174">
        <v>178.0</v>
      </c>
      <c r="N121" s="174">
        <v>192.0</v>
      </c>
      <c r="O121" s="174">
        <v>174.0</v>
      </c>
      <c r="P121" s="174">
        <v>179.0</v>
      </c>
      <c r="Q121" s="171">
        <v>2.1</v>
      </c>
      <c r="R121" s="162"/>
    </row>
    <row r="122" hidden="1">
      <c r="A122" s="177">
        <v>0.45</v>
      </c>
      <c r="B122" s="178" t="s">
        <v>296</v>
      </c>
      <c r="C122" s="178" t="s">
        <v>161</v>
      </c>
      <c r="D122" s="179" t="s">
        <v>209</v>
      </c>
      <c r="E122" s="178">
        <v>756.0</v>
      </c>
      <c r="F122" s="178">
        <v>744.0</v>
      </c>
      <c r="G122" s="178">
        <v>667.0</v>
      </c>
      <c r="H122" s="178">
        <v>668.0</v>
      </c>
      <c r="I122" s="178">
        <v>708.0</v>
      </c>
      <c r="J122" s="178">
        <v>716.0</v>
      </c>
      <c r="K122" s="178">
        <v>819.0</v>
      </c>
      <c r="L122" s="178">
        <v>765.0</v>
      </c>
      <c r="M122" s="178">
        <v>756.0</v>
      </c>
      <c r="N122" s="178">
        <v>816.0</v>
      </c>
      <c r="O122" s="178">
        <v>737.0</v>
      </c>
      <c r="P122" s="178">
        <v>759.0</v>
      </c>
      <c r="Q122" s="180" t="s">
        <v>297</v>
      </c>
      <c r="R122" s="162"/>
    </row>
    <row r="123" hidden="1">
      <c r="A123" s="177">
        <v>0.9</v>
      </c>
      <c r="B123" s="163" t="s">
        <v>298</v>
      </c>
      <c r="C123" s="163" t="s">
        <v>116</v>
      </c>
      <c r="D123" s="172" t="s">
        <v>209</v>
      </c>
      <c r="E123" s="174" t="s">
        <v>299</v>
      </c>
      <c r="F123" s="174" t="s">
        <v>300</v>
      </c>
      <c r="G123" s="174" t="s">
        <v>299</v>
      </c>
      <c r="H123" s="174" t="s">
        <v>300</v>
      </c>
      <c r="I123" s="174" t="s">
        <v>300</v>
      </c>
      <c r="J123" s="174" t="s">
        <v>300</v>
      </c>
      <c r="K123" s="174" t="s">
        <v>299</v>
      </c>
      <c r="L123" s="174" t="s">
        <v>300</v>
      </c>
      <c r="M123" s="174" t="s">
        <v>300</v>
      </c>
      <c r="N123" s="174" t="s">
        <v>300</v>
      </c>
      <c r="O123" s="174" t="s">
        <v>300</v>
      </c>
      <c r="P123" s="174" t="s">
        <v>300</v>
      </c>
      <c r="Q123" s="171">
        <v>3.0</v>
      </c>
      <c r="R123" s="162"/>
    </row>
    <row r="124" hidden="1">
      <c r="A124" s="177">
        <v>0.9</v>
      </c>
      <c r="B124" s="163" t="s">
        <v>298</v>
      </c>
      <c r="C124" s="163" t="s">
        <v>131</v>
      </c>
      <c r="D124" s="172" t="s">
        <v>209</v>
      </c>
      <c r="E124" s="174" t="s">
        <v>300</v>
      </c>
      <c r="F124" s="174" t="s">
        <v>299</v>
      </c>
      <c r="G124" s="174" t="s">
        <v>300</v>
      </c>
      <c r="H124" s="174" t="s">
        <v>300</v>
      </c>
      <c r="I124" s="174" t="s">
        <v>299</v>
      </c>
      <c r="J124" s="174" t="s">
        <v>300</v>
      </c>
      <c r="K124" s="174" t="s">
        <v>300</v>
      </c>
      <c r="L124" s="174" t="s">
        <v>300</v>
      </c>
      <c r="M124" s="174" t="s">
        <v>300</v>
      </c>
      <c r="N124" s="174" t="s">
        <v>300</v>
      </c>
      <c r="O124" s="174" t="s">
        <v>300</v>
      </c>
      <c r="P124" s="174" t="s">
        <v>299</v>
      </c>
      <c r="Q124" s="171">
        <v>3.0</v>
      </c>
      <c r="R124" s="162"/>
    </row>
    <row r="125" hidden="1">
      <c r="A125" s="177">
        <v>0.9</v>
      </c>
      <c r="B125" s="163" t="s">
        <v>298</v>
      </c>
      <c r="C125" s="163" t="s">
        <v>145</v>
      </c>
      <c r="D125" s="172" t="s">
        <v>209</v>
      </c>
      <c r="E125" s="174" t="s">
        <v>299</v>
      </c>
      <c r="F125" s="174" t="s">
        <v>299</v>
      </c>
      <c r="G125" s="174" t="s">
        <v>299</v>
      </c>
      <c r="H125" s="174" t="s">
        <v>299</v>
      </c>
      <c r="I125" s="174" t="s">
        <v>299</v>
      </c>
      <c r="J125" s="174" t="s">
        <v>301</v>
      </c>
      <c r="K125" s="174" t="s">
        <v>301</v>
      </c>
      <c r="L125" s="174" t="s">
        <v>301</v>
      </c>
      <c r="M125" s="174" t="s">
        <v>301</v>
      </c>
      <c r="N125" s="174" t="s">
        <v>301</v>
      </c>
      <c r="O125" s="174" t="s">
        <v>301</v>
      </c>
      <c r="P125" s="174" t="s">
        <v>301</v>
      </c>
      <c r="Q125" s="171">
        <v>17.0</v>
      </c>
      <c r="R125" s="162"/>
    </row>
    <row r="126">
      <c r="A126" s="177">
        <v>0.9</v>
      </c>
      <c r="B126" s="163" t="s">
        <v>298</v>
      </c>
      <c r="C126" s="163" t="s">
        <v>61</v>
      </c>
      <c r="D126" s="172" t="s">
        <v>209</v>
      </c>
      <c r="E126" s="174" t="s">
        <v>299</v>
      </c>
      <c r="F126" s="174" t="s">
        <v>299</v>
      </c>
      <c r="G126" s="174" t="s">
        <v>300</v>
      </c>
      <c r="H126" s="174" t="s">
        <v>299</v>
      </c>
      <c r="I126" s="174" t="s">
        <v>299</v>
      </c>
      <c r="J126" s="174" t="s">
        <v>299</v>
      </c>
      <c r="K126" s="174" t="s">
        <v>300</v>
      </c>
      <c r="L126" s="174" t="s">
        <v>299</v>
      </c>
      <c r="M126" s="174" t="s">
        <v>299</v>
      </c>
      <c r="N126" s="174" t="s">
        <v>299</v>
      </c>
      <c r="O126" s="174" t="s">
        <v>299</v>
      </c>
      <c r="P126" s="174" t="s">
        <v>299</v>
      </c>
      <c r="Q126" s="163">
        <f>SUM(E126:P126)</f>
        <v>0</v>
      </c>
      <c r="R126" s="162">
        <f>SUM(E126:J126)</f>
        <v>0</v>
      </c>
    </row>
    <row r="127" hidden="1">
      <c r="A127" s="177">
        <v>0.9</v>
      </c>
      <c r="B127" s="163" t="s">
        <v>298</v>
      </c>
      <c r="C127" s="163" t="s">
        <v>159</v>
      </c>
      <c r="D127" s="172" t="s">
        <v>209</v>
      </c>
      <c r="E127" s="174" t="s">
        <v>299</v>
      </c>
      <c r="F127" s="174" t="s">
        <v>299</v>
      </c>
      <c r="G127" s="174" t="s">
        <v>299</v>
      </c>
      <c r="H127" s="174" t="s">
        <v>299</v>
      </c>
      <c r="I127" s="174" t="s">
        <v>299</v>
      </c>
      <c r="J127" s="174" t="s">
        <v>299</v>
      </c>
      <c r="K127" s="174" t="s">
        <v>299</v>
      </c>
      <c r="L127" s="174" t="s">
        <v>299</v>
      </c>
      <c r="M127" s="174" t="s">
        <v>299</v>
      </c>
      <c r="N127" s="174" t="s">
        <v>299</v>
      </c>
      <c r="O127" s="174" t="s">
        <v>299</v>
      </c>
      <c r="P127" s="174" t="s">
        <v>300</v>
      </c>
      <c r="Q127" s="171">
        <v>10.0</v>
      </c>
      <c r="R127" s="162"/>
    </row>
    <row r="128" hidden="1">
      <c r="A128" s="177">
        <v>0.9</v>
      </c>
      <c r="B128" s="178" t="s">
        <v>298</v>
      </c>
      <c r="C128" s="178" t="s">
        <v>161</v>
      </c>
      <c r="D128" s="179" t="s">
        <v>209</v>
      </c>
      <c r="E128" s="178">
        <v>4.0</v>
      </c>
      <c r="F128" s="178">
        <v>4.0</v>
      </c>
      <c r="G128" s="178">
        <v>3.0</v>
      </c>
      <c r="H128" s="178">
        <v>3.0</v>
      </c>
      <c r="I128" s="178">
        <v>4.0</v>
      </c>
      <c r="J128" s="178">
        <v>4.0</v>
      </c>
      <c r="K128" s="178">
        <v>4.0</v>
      </c>
      <c r="L128" s="178">
        <v>4.0</v>
      </c>
      <c r="M128" s="178">
        <v>4.0</v>
      </c>
      <c r="N128" s="178">
        <v>4.0</v>
      </c>
      <c r="O128" s="178">
        <v>4.0</v>
      </c>
      <c r="P128" s="178">
        <v>4.0</v>
      </c>
      <c r="Q128" s="180" t="s">
        <v>302</v>
      </c>
      <c r="R128" s="162"/>
    </row>
    <row r="129" hidden="1">
      <c r="A129" s="177">
        <v>0.38</v>
      </c>
      <c r="B129" s="163" t="s">
        <v>303</v>
      </c>
      <c r="C129" s="163" t="s">
        <v>116</v>
      </c>
      <c r="D129" s="172" t="s">
        <v>205</v>
      </c>
      <c r="E129" s="174">
        <v>45.0</v>
      </c>
      <c r="F129" s="174">
        <v>44.0</v>
      </c>
      <c r="G129" s="174">
        <v>40.0</v>
      </c>
      <c r="H129" s="174">
        <v>40.0</v>
      </c>
      <c r="I129" s="174">
        <v>42.0</v>
      </c>
      <c r="J129" s="174">
        <v>43.0</v>
      </c>
      <c r="K129" s="174">
        <v>49.0</v>
      </c>
      <c r="L129" s="174">
        <v>45.0</v>
      </c>
      <c r="M129" s="174">
        <v>45.0</v>
      </c>
      <c r="N129" s="174">
        <v>48.0</v>
      </c>
      <c r="O129" s="174">
        <v>44.0</v>
      </c>
      <c r="P129" s="174">
        <v>45.0</v>
      </c>
      <c r="Q129" s="171">
        <v>530.0</v>
      </c>
      <c r="R129" s="162"/>
    </row>
    <row r="130" hidden="1">
      <c r="A130" s="177">
        <v>0.38</v>
      </c>
      <c r="B130" s="163" t="s">
        <v>303</v>
      </c>
      <c r="C130" s="163" t="s">
        <v>131</v>
      </c>
      <c r="D130" s="172" t="s">
        <v>205</v>
      </c>
      <c r="E130" s="174">
        <v>42.0</v>
      </c>
      <c r="F130" s="174">
        <v>41.0</v>
      </c>
      <c r="G130" s="174">
        <v>37.0</v>
      </c>
      <c r="H130" s="174">
        <v>37.0</v>
      </c>
      <c r="I130" s="174">
        <v>39.0</v>
      </c>
      <c r="J130" s="174">
        <v>40.0</v>
      </c>
      <c r="K130" s="174">
        <v>45.0</v>
      </c>
      <c r="L130" s="174">
        <v>42.0</v>
      </c>
      <c r="M130" s="174">
        <v>42.0</v>
      </c>
      <c r="N130" s="174">
        <v>45.0</v>
      </c>
      <c r="O130" s="174">
        <v>41.0</v>
      </c>
      <c r="P130" s="174">
        <v>42.0</v>
      </c>
      <c r="Q130" s="171">
        <v>493.0</v>
      </c>
      <c r="R130" s="162"/>
    </row>
    <row r="131" hidden="1">
      <c r="A131" s="177">
        <v>0.38</v>
      </c>
      <c r="B131" s="163" t="s">
        <v>303</v>
      </c>
      <c r="C131" s="163" t="s">
        <v>145</v>
      </c>
      <c r="D131" s="172" t="s">
        <v>205</v>
      </c>
      <c r="E131" s="174">
        <v>199.0</v>
      </c>
      <c r="F131" s="174">
        <v>196.0</v>
      </c>
      <c r="G131" s="174">
        <v>176.0</v>
      </c>
      <c r="H131" s="174">
        <v>176.0</v>
      </c>
      <c r="I131" s="174">
        <v>187.0</v>
      </c>
      <c r="J131" s="174">
        <v>189.0</v>
      </c>
      <c r="K131" s="174">
        <v>215.0</v>
      </c>
      <c r="L131" s="174">
        <v>201.0</v>
      </c>
      <c r="M131" s="174">
        <v>199.0</v>
      </c>
      <c r="N131" s="174">
        <v>215.0</v>
      </c>
      <c r="O131" s="174">
        <v>194.0</v>
      </c>
      <c r="P131" s="174">
        <v>200.0</v>
      </c>
      <c r="Q131" s="171">
        <v>2.347</v>
      </c>
      <c r="R131" s="162"/>
    </row>
    <row r="132">
      <c r="A132" s="177">
        <v>0.38</v>
      </c>
      <c r="B132" s="163" t="s">
        <v>303</v>
      </c>
      <c r="C132" s="163" t="s">
        <v>61</v>
      </c>
      <c r="D132" s="172" t="s">
        <v>205</v>
      </c>
      <c r="E132" s="174">
        <v>116.0</v>
      </c>
      <c r="F132" s="174">
        <v>114.0</v>
      </c>
      <c r="G132" s="174">
        <v>103.0</v>
      </c>
      <c r="H132" s="174">
        <v>103.0</v>
      </c>
      <c r="I132" s="174">
        <v>109.0</v>
      </c>
      <c r="J132" s="174">
        <v>110.0</v>
      </c>
      <c r="K132" s="174">
        <v>126.0</v>
      </c>
      <c r="L132" s="174">
        <v>118.0</v>
      </c>
      <c r="M132" s="174">
        <v>116.0</v>
      </c>
      <c r="N132" s="174">
        <v>125.0</v>
      </c>
      <c r="O132" s="174">
        <v>113.0</v>
      </c>
      <c r="P132" s="174">
        <v>117.0</v>
      </c>
      <c r="Q132" s="163">
        <f>SUM(E132:P132)</f>
        <v>1370</v>
      </c>
      <c r="R132" s="162">
        <f>SUM(E132:J132)</f>
        <v>655</v>
      </c>
    </row>
    <row r="133" hidden="1">
      <c r="A133" s="177">
        <v>0.38</v>
      </c>
      <c r="B133" s="163" t="s">
        <v>303</v>
      </c>
      <c r="C133" s="163" t="s">
        <v>159</v>
      </c>
      <c r="D133" s="172" t="s">
        <v>205</v>
      </c>
      <c r="E133" s="174">
        <v>119.0</v>
      </c>
      <c r="F133" s="174">
        <v>117.0</v>
      </c>
      <c r="G133" s="174">
        <v>105.0</v>
      </c>
      <c r="H133" s="174">
        <v>105.0</v>
      </c>
      <c r="I133" s="174">
        <v>111.0</v>
      </c>
      <c r="J133" s="174">
        <v>112.0</v>
      </c>
      <c r="K133" s="174">
        <v>128.0</v>
      </c>
      <c r="L133" s="174">
        <v>120.0</v>
      </c>
      <c r="M133" s="174">
        <v>118.0</v>
      </c>
      <c r="N133" s="174">
        <v>128.0</v>
      </c>
      <c r="O133" s="174">
        <v>116.0</v>
      </c>
      <c r="P133" s="174">
        <v>119.0</v>
      </c>
      <c r="Q133" s="171">
        <v>1.398</v>
      </c>
      <c r="R133" s="162"/>
    </row>
    <row r="134" hidden="1">
      <c r="A134" s="177">
        <v>0.38</v>
      </c>
      <c r="B134" s="178" t="s">
        <v>303</v>
      </c>
      <c r="C134" s="178" t="s">
        <v>161</v>
      </c>
      <c r="D134" s="179" t="s">
        <v>205</v>
      </c>
      <c r="E134" s="178">
        <v>521.0</v>
      </c>
      <c r="F134" s="178">
        <v>512.0</v>
      </c>
      <c r="G134" s="178">
        <v>461.0</v>
      </c>
      <c r="H134" s="178">
        <v>461.0</v>
      </c>
      <c r="I134" s="178">
        <v>488.0</v>
      </c>
      <c r="J134" s="178">
        <v>494.0</v>
      </c>
      <c r="K134" s="178">
        <v>563.0</v>
      </c>
      <c r="L134" s="178">
        <v>526.0</v>
      </c>
      <c r="M134" s="178">
        <v>520.0</v>
      </c>
      <c r="N134" s="178">
        <v>561.0</v>
      </c>
      <c r="O134" s="178">
        <v>508.0</v>
      </c>
      <c r="P134" s="178">
        <v>523.0</v>
      </c>
      <c r="Q134" s="180">
        <v>6138.0</v>
      </c>
      <c r="R134" s="162"/>
    </row>
    <row r="135" hidden="1">
      <c r="A135" s="177">
        <v>0.4</v>
      </c>
      <c r="B135" s="163" t="s">
        <v>304</v>
      </c>
      <c r="C135" s="163" t="s">
        <v>116</v>
      </c>
      <c r="D135" s="172" t="s">
        <v>207</v>
      </c>
      <c r="E135" s="174">
        <v>2.0</v>
      </c>
      <c r="F135" s="174">
        <v>2.0</v>
      </c>
      <c r="G135" s="174">
        <v>1.0</v>
      </c>
      <c r="H135" s="174">
        <v>1.0</v>
      </c>
      <c r="I135" s="174">
        <v>1.0</v>
      </c>
      <c r="J135" s="174">
        <v>2.0</v>
      </c>
      <c r="K135" s="174">
        <v>2.0</v>
      </c>
      <c r="L135" s="174">
        <v>2.0</v>
      </c>
      <c r="M135" s="174">
        <v>1.0</v>
      </c>
      <c r="N135" s="174">
        <v>2.0</v>
      </c>
      <c r="O135" s="174">
        <v>2.0</v>
      </c>
      <c r="P135" s="174">
        <v>2.0</v>
      </c>
      <c r="Q135" s="171">
        <v>20.0</v>
      </c>
      <c r="R135" s="162"/>
    </row>
    <row r="136" hidden="1">
      <c r="A136" s="177">
        <v>0.4</v>
      </c>
      <c r="B136" s="163" t="s">
        <v>304</v>
      </c>
      <c r="C136" s="163" t="s">
        <v>131</v>
      </c>
      <c r="D136" s="172" t="s">
        <v>207</v>
      </c>
      <c r="E136" s="174">
        <v>2.0</v>
      </c>
      <c r="F136" s="174">
        <v>2.0</v>
      </c>
      <c r="G136" s="174">
        <v>2.0</v>
      </c>
      <c r="H136" s="174">
        <v>2.0</v>
      </c>
      <c r="I136" s="174">
        <v>2.0</v>
      </c>
      <c r="J136" s="174">
        <v>2.0</v>
      </c>
      <c r="K136" s="174">
        <v>1.0</v>
      </c>
      <c r="L136" s="174">
        <v>2.0</v>
      </c>
      <c r="M136" s="174">
        <v>2.0</v>
      </c>
      <c r="N136" s="174">
        <v>1.0</v>
      </c>
      <c r="O136" s="174">
        <v>2.0</v>
      </c>
      <c r="P136" s="174">
        <v>2.0</v>
      </c>
      <c r="Q136" s="171">
        <v>22.0</v>
      </c>
      <c r="R136" s="162"/>
    </row>
    <row r="137" hidden="1">
      <c r="A137" s="177">
        <v>0.4</v>
      </c>
      <c r="B137" s="163" t="s">
        <v>304</v>
      </c>
      <c r="C137" s="163" t="s">
        <v>145</v>
      </c>
      <c r="D137" s="172" t="s">
        <v>207</v>
      </c>
      <c r="E137" s="174">
        <v>7.0</v>
      </c>
      <c r="F137" s="174">
        <v>7.0</v>
      </c>
      <c r="G137" s="174">
        <v>6.0</v>
      </c>
      <c r="H137" s="174">
        <v>6.0</v>
      </c>
      <c r="I137" s="174">
        <v>7.0</v>
      </c>
      <c r="J137" s="174">
        <v>7.0</v>
      </c>
      <c r="K137" s="174">
        <v>8.0</v>
      </c>
      <c r="L137" s="174">
        <v>7.0</v>
      </c>
      <c r="M137" s="174">
        <v>7.0</v>
      </c>
      <c r="N137" s="174">
        <v>8.0</v>
      </c>
      <c r="O137" s="174">
        <v>7.0</v>
      </c>
      <c r="P137" s="174">
        <v>7.0</v>
      </c>
      <c r="Q137" s="171">
        <v>84.0</v>
      </c>
      <c r="R137" s="162"/>
    </row>
    <row r="138">
      <c r="A138" s="177">
        <v>0.4</v>
      </c>
      <c r="B138" s="163" t="s">
        <v>304</v>
      </c>
      <c r="C138" s="163" t="s">
        <v>61</v>
      </c>
      <c r="D138" s="172" t="s">
        <v>207</v>
      </c>
      <c r="E138" s="174">
        <v>4.0</v>
      </c>
      <c r="F138" s="174">
        <v>4.0</v>
      </c>
      <c r="G138" s="174">
        <v>4.0</v>
      </c>
      <c r="H138" s="174">
        <v>4.0</v>
      </c>
      <c r="I138" s="174">
        <v>4.0</v>
      </c>
      <c r="J138" s="174">
        <v>4.0</v>
      </c>
      <c r="K138" s="174">
        <v>5.0</v>
      </c>
      <c r="L138" s="174">
        <v>4.0</v>
      </c>
      <c r="M138" s="174">
        <v>4.0</v>
      </c>
      <c r="N138" s="174">
        <v>5.0</v>
      </c>
      <c r="O138" s="174">
        <v>4.0</v>
      </c>
      <c r="P138" s="174">
        <v>4.0</v>
      </c>
      <c r="Q138" s="163">
        <f>SUM(E138:P138)</f>
        <v>50</v>
      </c>
      <c r="R138" s="162">
        <f>SUM(E138:J138)</f>
        <v>24</v>
      </c>
    </row>
    <row r="139" hidden="1">
      <c r="A139" s="177">
        <v>0.4</v>
      </c>
      <c r="B139" s="163" t="s">
        <v>304</v>
      </c>
      <c r="C139" s="163" t="s">
        <v>159</v>
      </c>
      <c r="D139" s="172" t="s">
        <v>207</v>
      </c>
      <c r="E139" s="174">
        <v>4.0</v>
      </c>
      <c r="F139" s="174">
        <v>4.0</v>
      </c>
      <c r="G139" s="174">
        <v>4.0</v>
      </c>
      <c r="H139" s="174">
        <v>4.0</v>
      </c>
      <c r="I139" s="174">
        <v>4.0</v>
      </c>
      <c r="J139" s="174">
        <v>4.0</v>
      </c>
      <c r="K139" s="174">
        <v>5.0</v>
      </c>
      <c r="L139" s="174">
        <v>4.0</v>
      </c>
      <c r="M139" s="174">
        <v>4.0</v>
      </c>
      <c r="N139" s="174">
        <v>5.0</v>
      </c>
      <c r="O139" s="174">
        <v>4.0</v>
      </c>
      <c r="P139" s="174">
        <v>4.0</v>
      </c>
      <c r="Q139" s="171">
        <v>50.0</v>
      </c>
      <c r="R139" s="162"/>
    </row>
    <row r="140" hidden="1">
      <c r="A140" s="177">
        <v>0.4</v>
      </c>
      <c r="B140" s="178" t="s">
        <v>304</v>
      </c>
      <c r="C140" s="178" t="s">
        <v>161</v>
      </c>
      <c r="D140" s="179" t="s">
        <v>207</v>
      </c>
      <c r="E140" s="178">
        <v>19.0</v>
      </c>
      <c r="F140" s="178">
        <v>19.0</v>
      </c>
      <c r="G140" s="178">
        <v>17.0</v>
      </c>
      <c r="H140" s="178">
        <v>17.0</v>
      </c>
      <c r="I140" s="178">
        <v>18.0</v>
      </c>
      <c r="J140" s="178">
        <v>19.0</v>
      </c>
      <c r="K140" s="178">
        <v>21.0</v>
      </c>
      <c r="L140" s="178">
        <v>19.0</v>
      </c>
      <c r="M140" s="178">
        <v>18.0</v>
      </c>
      <c r="N140" s="178">
        <v>21.0</v>
      </c>
      <c r="O140" s="178">
        <v>19.0</v>
      </c>
      <c r="P140" s="178">
        <v>19.0</v>
      </c>
      <c r="Q140" s="180">
        <v>226.0</v>
      </c>
      <c r="R140" s="162"/>
    </row>
    <row r="141" hidden="1">
      <c r="A141" s="181"/>
      <c r="B141" s="163" t="s">
        <v>305</v>
      </c>
      <c r="C141" s="163" t="s">
        <v>116</v>
      </c>
      <c r="D141" s="172" t="s">
        <v>205</v>
      </c>
      <c r="E141" s="174">
        <v>3.0</v>
      </c>
      <c r="F141" s="174">
        <v>3.0</v>
      </c>
      <c r="G141" s="174">
        <v>3.0</v>
      </c>
      <c r="H141" s="174">
        <v>3.0</v>
      </c>
      <c r="I141" s="174">
        <v>3.0</v>
      </c>
      <c r="J141" s="174">
        <v>3.0</v>
      </c>
      <c r="K141" s="174">
        <v>3.0</v>
      </c>
      <c r="L141" s="174">
        <v>3.0</v>
      </c>
      <c r="M141" s="174">
        <v>2.0</v>
      </c>
      <c r="N141" s="174">
        <v>4.0</v>
      </c>
      <c r="O141" s="174">
        <v>3.0</v>
      </c>
      <c r="P141" s="174">
        <v>3.0</v>
      </c>
      <c r="Q141" s="171">
        <v>36.0</v>
      </c>
      <c r="R141" s="162"/>
    </row>
    <row r="142" hidden="1">
      <c r="A142" s="181"/>
      <c r="B142" s="163" t="s">
        <v>305</v>
      </c>
      <c r="C142" s="163" t="s">
        <v>131</v>
      </c>
      <c r="D142" s="172" t="s">
        <v>205</v>
      </c>
      <c r="E142" s="174">
        <v>3.0</v>
      </c>
      <c r="F142" s="174">
        <v>3.0</v>
      </c>
      <c r="G142" s="174">
        <v>2.0</v>
      </c>
      <c r="H142" s="174">
        <v>2.0</v>
      </c>
      <c r="I142" s="174">
        <v>3.0</v>
      </c>
      <c r="J142" s="174">
        <v>3.0</v>
      </c>
      <c r="K142" s="174">
        <v>4.0</v>
      </c>
      <c r="L142" s="174">
        <v>3.0</v>
      </c>
      <c r="M142" s="174">
        <v>3.0</v>
      </c>
      <c r="N142" s="174">
        <v>3.0</v>
      </c>
      <c r="O142" s="174">
        <v>3.0</v>
      </c>
      <c r="P142" s="174">
        <v>3.0</v>
      </c>
      <c r="Q142" s="171">
        <v>35.0</v>
      </c>
      <c r="R142" s="162"/>
    </row>
    <row r="143" hidden="1">
      <c r="A143" s="181"/>
      <c r="B143" s="163" t="s">
        <v>305</v>
      </c>
      <c r="C143" s="163" t="s">
        <v>145</v>
      </c>
      <c r="D143" s="172" t="s">
        <v>205</v>
      </c>
      <c r="E143" s="174">
        <v>13.0</v>
      </c>
      <c r="F143" s="174">
        <v>12.0</v>
      </c>
      <c r="G143" s="174">
        <v>11.0</v>
      </c>
      <c r="H143" s="174">
        <v>11.0</v>
      </c>
      <c r="I143" s="174">
        <v>12.0</v>
      </c>
      <c r="J143" s="174">
        <v>12.0</v>
      </c>
      <c r="K143" s="174">
        <v>14.0</v>
      </c>
      <c r="L143" s="174">
        <v>13.0</v>
      </c>
      <c r="M143" s="174">
        <v>13.0</v>
      </c>
      <c r="N143" s="174">
        <v>14.0</v>
      </c>
      <c r="O143" s="174">
        <v>12.0</v>
      </c>
      <c r="P143" s="174">
        <v>12.0</v>
      </c>
      <c r="Q143" s="171">
        <v>149.0</v>
      </c>
      <c r="R143" s="162"/>
    </row>
    <row r="144">
      <c r="A144" s="181"/>
      <c r="B144" s="163" t="s">
        <v>305</v>
      </c>
      <c r="C144" s="163" t="s">
        <v>61</v>
      </c>
      <c r="D144" s="172" t="s">
        <v>205</v>
      </c>
      <c r="E144" s="174">
        <v>8.0</v>
      </c>
      <c r="F144" s="174">
        <v>8.0</v>
      </c>
      <c r="G144" s="174">
        <v>7.0</v>
      </c>
      <c r="H144" s="174">
        <v>7.0</v>
      </c>
      <c r="I144" s="174">
        <v>7.0</v>
      </c>
      <c r="J144" s="174">
        <v>7.0</v>
      </c>
      <c r="K144" s="174">
        <v>8.0</v>
      </c>
      <c r="L144" s="174">
        <v>8.0</v>
      </c>
      <c r="M144" s="174">
        <v>8.0</v>
      </c>
      <c r="N144" s="174">
        <v>8.0</v>
      </c>
      <c r="O144" s="174">
        <v>8.0</v>
      </c>
      <c r="P144" s="174">
        <v>8.0</v>
      </c>
      <c r="Q144" s="163">
        <f>SUM(E144:P144)</f>
        <v>92</v>
      </c>
      <c r="R144" s="162">
        <f>SUM(E144:J144)</f>
        <v>44</v>
      </c>
    </row>
    <row r="145" hidden="1">
      <c r="A145" s="181"/>
      <c r="B145" s="163" t="s">
        <v>305</v>
      </c>
      <c r="C145" s="163" t="s">
        <v>159</v>
      </c>
      <c r="D145" s="172" t="s">
        <v>205</v>
      </c>
      <c r="E145" s="174">
        <v>8.0</v>
      </c>
      <c r="F145" s="174">
        <v>8.0</v>
      </c>
      <c r="G145" s="174">
        <v>7.0</v>
      </c>
      <c r="H145" s="174">
        <v>7.0</v>
      </c>
      <c r="I145" s="174">
        <v>7.0</v>
      </c>
      <c r="J145" s="174">
        <v>8.0</v>
      </c>
      <c r="K145" s="174">
        <v>8.0</v>
      </c>
      <c r="L145" s="174">
        <v>8.0</v>
      </c>
      <c r="M145" s="174">
        <v>8.0</v>
      </c>
      <c r="N145" s="174">
        <v>8.0</v>
      </c>
      <c r="O145" s="174">
        <v>8.0</v>
      </c>
      <c r="P145" s="174">
        <v>8.0</v>
      </c>
      <c r="Q145" s="171">
        <v>93.0</v>
      </c>
      <c r="R145" s="162"/>
    </row>
    <row r="146" hidden="1">
      <c r="A146" s="158"/>
      <c r="B146" s="168" t="s">
        <v>305</v>
      </c>
      <c r="C146" s="168" t="s">
        <v>161</v>
      </c>
      <c r="D146" s="173" t="s">
        <v>205</v>
      </c>
      <c r="E146" s="168">
        <v>35.0</v>
      </c>
      <c r="F146" s="168">
        <v>34.0</v>
      </c>
      <c r="G146" s="168">
        <v>30.0</v>
      </c>
      <c r="H146" s="168">
        <v>30.0</v>
      </c>
      <c r="I146" s="168">
        <v>32.0</v>
      </c>
      <c r="J146" s="168">
        <v>33.0</v>
      </c>
      <c r="K146" s="168">
        <v>37.0</v>
      </c>
      <c r="L146" s="168">
        <v>35.0</v>
      </c>
      <c r="M146" s="168">
        <v>34.0</v>
      </c>
      <c r="N146" s="168">
        <v>37.0</v>
      </c>
      <c r="O146" s="168">
        <v>34.0</v>
      </c>
      <c r="P146" s="168">
        <v>34.0</v>
      </c>
      <c r="Q146" s="182">
        <v>405.0</v>
      </c>
      <c r="R146" s="162"/>
    </row>
    <row r="147" hidden="1">
      <c r="A147" s="181"/>
      <c r="B147" s="163" t="s">
        <v>306</v>
      </c>
      <c r="C147" s="163" t="s">
        <v>116</v>
      </c>
      <c r="D147" s="172" t="s">
        <v>307</v>
      </c>
      <c r="E147" s="183">
        <v>1.0</v>
      </c>
      <c r="F147" s="183">
        <v>1.0</v>
      </c>
      <c r="G147" s="183">
        <v>1.0</v>
      </c>
      <c r="H147" s="183">
        <v>1.0</v>
      </c>
      <c r="I147" s="183" t="s">
        <v>75</v>
      </c>
      <c r="J147" s="183">
        <v>1.0</v>
      </c>
      <c r="K147" s="183">
        <v>1.0</v>
      </c>
      <c r="L147" s="183">
        <v>1.0</v>
      </c>
      <c r="M147" s="183">
        <v>1.0</v>
      </c>
      <c r="N147" s="183">
        <v>1.0</v>
      </c>
      <c r="O147" s="183">
        <v>1.0</v>
      </c>
      <c r="P147" s="183">
        <v>1.0</v>
      </c>
      <c r="Q147" s="171">
        <v>11.0</v>
      </c>
      <c r="R147" s="162"/>
    </row>
    <row r="148" hidden="1">
      <c r="A148" s="181"/>
      <c r="B148" s="163" t="s">
        <v>306</v>
      </c>
      <c r="C148" s="163" t="s">
        <v>131</v>
      </c>
      <c r="D148" s="172" t="s">
        <v>307</v>
      </c>
      <c r="E148" s="183">
        <v>1.0</v>
      </c>
      <c r="F148" s="183">
        <v>1.0</v>
      </c>
      <c r="G148" s="183">
        <v>1.0</v>
      </c>
      <c r="H148" s="183" t="s">
        <v>75</v>
      </c>
      <c r="I148" s="183">
        <v>1.0</v>
      </c>
      <c r="J148" s="183">
        <v>1.0</v>
      </c>
      <c r="K148" s="183">
        <v>1.0</v>
      </c>
      <c r="L148" s="183">
        <v>1.0</v>
      </c>
      <c r="M148" s="183">
        <v>1.0</v>
      </c>
      <c r="N148" s="183">
        <v>1.0</v>
      </c>
      <c r="O148" s="183">
        <v>1.0</v>
      </c>
      <c r="P148" s="183">
        <v>1.0</v>
      </c>
      <c r="Q148" s="171">
        <v>11.0</v>
      </c>
      <c r="R148" s="162"/>
    </row>
    <row r="149" hidden="1">
      <c r="A149" s="181"/>
      <c r="B149" s="163" t="s">
        <v>306</v>
      </c>
      <c r="C149" s="163" t="s">
        <v>145</v>
      </c>
      <c r="D149" s="172" t="s">
        <v>307</v>
      </c>
      <c r="E149" s="183">
        <v>2.0</v>
      </c>
      <c r="F149" s="183">
        <v>3.0</v>
      </c>
      <c r="G149" s="183">
        <v>2.0</v>
      </c>
      <c r="H149" s="183">
        <v>3.0</v>
      </c>
      <c r="I149" s="183">
        <v>3.0</v>
      </c>
      <c r="J149" s="183">
        <v>2.0</v>
      </c>
      <c r="K149" s="183">
        <v>3.0</v>
      </c>
      <c r="L149" s="183">
        <v>2.0</v>
      </c>
      <c r="M149" s="183">
        <v>2.0</v>
      </c>
      <c r="N149" s="183">
        <v>3.0</v>
      </c>
      <c r="O149" s="183">
        <v>2.0</v>
      </c>
      <c r="P149" s="183">
        <v>3.0</v>
      </c>
      <c r="Q149" s="171">
        <v>30.0</v>
      </c>
      <c r="R149" s="162"/>
    </row>
    <row r="150">
      <c r="A150" s="181"/>
      <c r="B150" s="163" t="s">
        <v>306</v>
      </c>
      <c r="C150" s="163" t="s">
        <v>61</v>
      </c>
      <c r="D150" s="172" t="s">
        <v>307</v>
      </c>
      <c r="E150" s="183">
        <v>2.0</v>
      </c>
      <c r="F150" s="183">
        <v>1.0</v>
      </c>
      <c r="G150" s="183">
        <v>2.0</v>
      </c>
      <c r="H150" s="183">
        <v>1.0</v>
      </c>
      <c r="I150" s="183">
        <v>2.0</v>
      </c>
      <c r="J150" s="183">
        <v>2.0</v>
      </c>
      <c r="K150" s="183">
        <v>2.0</v>
      </c>
      <c r="L150" s="183">
        <v>2.0</v>
      </c>
      <c r="M150" s="183">
        <v>2.0</v>
      </c>
      <c r="N150" s="183">
        <v>2.0</v>
      </c>
      <c r="O150" s="183">
        <v>2.0</v>
      </c>
      <c r="P150" s="183">
        <v>1.0</v>
      </c>
      <c r="Q150" s="163">
        <f>SUM(E150:P150)</f>
        <v>21</v>
      </c>
      <c r="R150" s="162">
        <f>SUM(E150:J150)</f>
        <v>10</v>
      </c>
    </row>
    <row r="151" hidden="1">
      <c r="A151" s="184"/>
      <c r="B151" s="167" t="s">
        <v>306</v>
      </c>
      <c r="C151" s="167" t="s">
        <v>159</v>
      </c>
      <c r="D151" s="185" t="s">
        <v>307</v>
      </c>
      <c r="E151" s="186">
        <v>2.0</v>
      </c>
      <c r="F151" s="186">
        <v>2.0</v>
      </c>
      <c r="G151" s="186">
        <v>1.0</v>
      </c>
      <c r="H151" s="186">
        <v>2.0</v>
      </c>
      <c r="I151" s="186">
        <v>2.0</v>
      </c>
      <c r="J151" s="186">
        <v>2.0</v>
      </c>
      <c r="K151" s="186">
        <v>2.0</v>
      </c>
      <c r="L151" s="186">
        <v>2.0</v>
      </c>
      <c r="M151" s="186">
        <v>2.0</v>
      </c>
      <c r="N151" s="186">
        <v>2.0</v>
      </c>
      <c r="O151" s="186">
        <v>2.0</v>
      </c>
      <c r="P151" s="186">
        <v>2.0</v>
      </c>
      <c r="Q151" s="187">
        <v>23.0</v>
      </c>
    </row>
    <row r="152" hidden="1">
      <c r="A152" s="188"/>
      <c r="B152" s="189" t="s">
        <v>306</v>
      </c>
      <c r="C152" s="189" t="s">
        <v>161</v>
      </c>
      <c r="D152" s="190" t="s">
        <v>307</v>
      </c>
      <c r="E152" s="191">
        <v>8.0</v>
      </c>
      <c r="F152" s="191">
        <v>8.0</v>
      </c>
      <c r="G152" s="191">
        <v>7.0</v>
      </c>
      <c r="H152" s="191">
        <v>7.0</v>
      </c>
      <c r="I152" s="191">
        <v>8.0</v>
      </c>
      <c r="J152" s="191">
        <v>8.0</v>
      </c>
      <c r="K152" s="191">
        <v>9.0</v>
      </c>
      <c r="L152" s="191">
        <v>8.0</v>
      </c>
      <c r="M152" s="191">
        <v>8.0</v>
      </c>
      <c r="N152" s="191">
        <v>9.0</v>
      </c>
      <c r="O152" s="191">
        <v>8.0</v>
      </c>
      <c r="P152" s="191">
        <v>8.0</v>
      </c>
      <c r="Q152" s="192">
        <v>96.0</v>
      </c>
    </row>
    <row r="153">
      <c r="A153" s="188"/>
      <c r="B153" s="188"/>
      <c r="C153" s="193"/>
      <c r="D153" s="194"/>
      <c r="E153" s="188"/>
      <c r="F153" s="188"/>
      <c r="G153" s="188"/>
      <c r="H153" s="188"/>
      <c r="I153" s="188"/>
      <c r="J153" s="188"/>
      <c r="K153" s="188"/>
      <c r="L153" s="188"/>
      <c r="M153" s="188"/>
      <c r="N153" s="188"/>
      <c r="O153" s="188"/>
      <c r="P153" s="188"/>
      <c r="Q153" s="188"/>
    </row>
    <row r="154">
      <c r="A154" s="188"/>
      <c r="B154" s="188"/>
      <c r="C154" s="193"/>
      <c r="D154" s="194"/>
      <c r="E154" s="188"/>
      <c r="F154" s="188"/>
      <c r="G154" s="188"/>
      <c r="H154" s="188"/>
      <c r="I154" s="188"/>
      <c r="J154" s="188"/>
      <c r="K154" s="188"/>
      <c r="L154" s="188"/>
      <c r="M154" s="188"/>
      <c r="N154" s="188"/>
      <c r="O154" s="188"/>
      <c r="P154" s="188"/>
      <c r="Q154" s="188"/>
    </row>
    <row r="155">
      <c r="A155" s="188"/>
      <c r="B155" s="188"/>
      <c r="C155" s="193"/>
      <c r="D155" s="194"/>
      <c r="E155" s="188"/>
      <c r="F155" s="188"/>
      <c r="G155" s="188"/>
      <c r="H155" s="188"/>
      <c r="I155" s="188"/>
      <c r="J155" s="188"/>
      <c r="K155" s="188"/>
      <c r="L155" s="188"/>
      <c r="M155" s="188"/>
      <c r="N155" s="188"/>
      <c r="O155" s="188"/>
      <c r="P155" s="188"/>
      <c r="Q155" s="188"/>
    </row>
    <row r="156">
      <c r="A156" s="188"/>
      <c r="B156" s="188"/>
      <c r="C156" s="193"/>
      <c r="D156" s="194"/>
      <c r="E156" s="188"/>
      <c r="F156" s="188"/>
      <c r="G156" s="188"/>
      <c r="H156" s="188"/>
      <c r="I156" s="188"/>
      <c r="J156" s="188"/>
      <c r="K156" s="188"/>
      <c r="L156" s="188"/>
      <c r="M156" s="188"/>
      <c r="N156" s="188"/>
      <c r="O156" s="188"/>
      <c r="P156" s="188"/>
      <c r="Q156" s="188"/>
    </row>
    <row r="157">
      <c r="A157" s="188"/>
      <c r="B157" s="188"/>
      <c r="C157" s="193"/>
      <c r="D157" s="194"/>
      <c r="E157" s="188"/>
      <c r="F157" s="188"/>
      <c r="G157" s="188"/>
      <c r="H157" s="188"/>
      <c r="I157" s="188"/>
      <c r="J157" s="188"/>
      <c r="K157" s="188"/>
      <c r="L157" s="188"/>
      <c r="M157" s="188"/>
      <c r="N157" s="188"/>
      <c r="O157" s="188"/>
      <c r="P157" s="188"/>
      <c r="Q157" s="188"/>
    </row>
    <row r="158">
      <c r="A158" s="188"/>
      <c r="B158" s="188"/>
      <c r="C158" s="195"/>
      <c r="D158" s="194"/>
      <c r="E158" s="188"/>
      <c r="F158" s="188"/>
      <c r="G158" s="188"/>
      <c r="H158" s="188"/>
      <c r="I158" s="188"/>
      <c r="J158" s="188"/>
      <c r="K158" s="188"/>
      <c r="L158" s="188"/>
      <c r="M158" s="188"/>
      <c r="N158" s="188"/>
      <c r="O158" s="188"/>
      <c r="P158" s="188"/>
      <c r="Q158" s="188"/>
    </row>
    <row r="159">
      <c r="A159" s="188"/>
      <c r="B159" s="188"/>
      <c r="C159" s="193"/>
      <c r="D159" s="194"/>
      <c r="E159" s="188"/>
      <c r="F159" s="188"/>
      <c r="G159" s="188"/>
      <c r="H159" s="188"/>
      <c r="I159" s="188"/>
      <c r="J159" s="188"/>
      <c r="K159" s="188"/>
      <c r="L159" s="188"/>
      <c r="M159" s="188"/>
      <c r="N159" s="188"/>
      <c r="O159" s="188"/>
      <c r="P159" s="188"/>
      <c r="Q159" s="188"/>
    </row>
    <row r="160">
      <c r="A160" s="188"/>
      <c r="B160" s="188"/>
      <c r="C160" s="193"/>
      <c r="D160" s="194"/>
      <c r="E160" s="188"/>
      <c r="F160" s="188"/>
      <c r="G160" s="188"/>
      <c r="H160" s="188"/>
      <c r="I160" s="188"/>
      <c r="J160" s="188"/>
      <c r="K160" s="188"/>
      <c r="L160" s="188"/>
      <c r="M160" s="188"/>
      <c r="N160" s="188"/>
      <c r="O160" s="188"/>
      <c r="P160" s="188"/>
      <c r="Q160" s="188"/>
    </row>
    <row r="161">
      <c r="A161" s="188"/>
      <c r="B161" s="188"/>
      <c r="C161" s="193"/>
      <c r="D161" s="194"/>
      <c r="E161" s="188"/>
      <c r="F161" s="188"/>
      <c r="G161" s="188"/>
      <c r="H161" s="188"/>
      <c r="I161" s="188"/>
      <c r="J161" s="188"/>
      <c r="K161" s="188"/>
      <c r="L161" s="188"/>
      <c r="M161" s="188"/>
      <c r="N161" s="188"/>
      <c r="O161" s="188"/>
      <c r="P161" s="188"/>
      <c r="Q161" s="188"/>
    </row>
    <row r="162">
      <c r="A162" s="188"/>
      <c r="B162" s="188"/>
      <c r="C162" s="193"/>
      <c r="D162" s="194"/>
      <c r="E162" s="188"/>
      <c r="F162" s="188"/>
      <c r="G162" s="188"/>
      <c r="H162" s="188"/>
      <c r="I162" s="188"/>
      <c r="J162" s="188"/>
      <c r="K162" s="188"/>
      <c r="L162" s="188"/>
      <c r="M162" s="188"/>
      <c r="N162" s="188"/>
      <c r="O162" s="188"/>
      <c r="P162" s="188"/>
      <c r="Q162" s="188"/>
    </row>
    <row r="163">
      <c r="A163" s="188"/>
      <c r="B163" s="188"/>
      <c r="C163" s="193"/>
      <c r="D163" s="194"/>
      <c r="E163" s="188"/>
      <c r="F163" s="188"/>
      <c r="G163" s="188"/>
      <c r="H163" s="188"/>
      <c r="I163" s="188"/>
      <c r="J163" s="188"/>
      <c r="K163" s="188"/>
      <c r="L163" s="188"/>
      <c r="M163" s="188"/>
      <c r="N163" s="188"/>
      <c r="O163" s="188"/>
      <c r="P163" s="188"/>
      <c r="Q163" s="188"/>
    </row>
    <row r="164">
      <c r="A164" s="188"/>
      <c r="B164" s="188"/>
      <c r="C164" s="195"/>
      <c r="D164" s="194"/>
      <c r="E164" s="188"/>
      <c r="F164" s="188"/>
      <c r="G164" s="188"/>
      <c r="H164" s="188"/>
      <c r="I164" s="188"/>
      <c r="J164" s="188"/>
      <c r="K164" s="188"/>
      <c r="L164" s="188"/>
      <c r="M164" s="188"/>
      <c r="N164" s="188"/>
      <c r="O164" s="188"/>
      <c r="P164" s="188"/>
      <c r="Q164" s="188"/>
    </row>
  </sheetData>
  <autoFilter ref="$A$1:$Q$152">
    <filterColumn colId="2">
      <filters>
        <filter val="SULBAGTENG"/>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22" defaultRowHeight="15.0"/>
  <cols>
    <col customWidth="1" min="1" max="1" width="8.11"/>
    <col customWidth="1" min="2" max="2" width="4.89"/>
    <col customWidth="1" min="3" max="3" width="20.56"/>
    <col customWidth="1" min="4" max="4" width="16.89"/>
    <col customWidth="1" min="5" max="6" width="13.89"/>
    <col customWidth="1" min="7" max="7" width="13.22"/>
    <col customWidth="1" min="8" max="9" width="13.89"/>
    <col customWidth="1" min="10" max="10" width="13.22"/>
  </cols>
  <sheetData>
    <row r="1">
      <c r="A1" s="196" t="s">
        <v>308</v>
      </c>
      <c r="B1" s="196" t="s">
        <v>212</v>
      </c>
      <c r="C1" s="196" t="s">
        <v>309</v>
      </c>
      <c r="D1" s="196" t="s">
        <v>310</v>
      </c>
      <c r="E1" s="197" t="s">
        <v>311</v>
      </c>
      <c r="F1" s="197" t="s">
        <v>312</v>
      </c>
      <c r="G1" s="198" t="s">
        <v>313</v>
      </c>
      <c r="H1" s="199" t="s">
        <v>314</v>
      </c>
      <c r="I1" s="199" t="s">
        <v>315</v>
      </c>
      <c r="J1" s="200" t="s">
        <v>316</v>
      </c>
    </row>
    <row r="2">
      <c r="A2" s="201">
        <v>45658.0</v>
      </c>
      <c r="B2" s="202" t="s">
        <v>317</v>
      </c>
      <c r="C2" s="202" t="s">
        <v>318</v>
      </c>
      <c r="D2" s="202" t="s">
        <v>319</v>
      </c>
      <c r="E2" s="203"/>
      <c r="F2" s="203"/>
      <c r="G2" s="204"/>
      <c r="H2" s="203"/>
      <c r="I2" s="203"/>
      <c r="J2" s="204"/>
    </row>
    <row r="3">
      <c r="A3" s="201">
        <v>45689.0</v>
      </c>
      <c r="B3" s="202" t="s">
        <v>317</v>
      </c>
      <c r="C3" s="202" t="s">
        <v>318</v>
      </c>
      <c r="D3" s="205" t="s">
        <v>319</v>
      </c>
      <c r="E3" s="206"/>
      <c r="F3" s="206"/>
      <c r="G3" s="204"/>
      <c r="H3" s="206"/>
      <c r="I3" s="206"/>
      <c r="J3" s="204"/>
    </row>
    <row r="4">
      <c r="A4" s="201">
        <v>45717.0</v>
      </c>
      <c r="B4" s="202" t="s">
        <v>317</v>
      </c>
      <c r="C4" s="202" t="s">
        <v>318</v>
      </c>
      <c r="D4" s="205" t="s">
        <v>319</v>
      </c>
      <c r="E4" s="206"/>
      <c r="F4" s="206"/>
      <c r="G4" s="204"/>
      <c r="H4" s="206"/>
      <c r="I4" s="206"/>
      <c r="J4" s="204"/>
    </row>
    <row r="5">
      <c r="A5" s="201">
        <v>45748.0</v>
      </c>
      <c r="B5" s="202" t="s">
        <v>317</v>
      </c>
      <c r="C5" s="202" t="s">
        <v>318</v>
      </c>
      <c r="D5" s="205" t="s">
        <v>319</v>
      </c>
      <c r="E5" s="206"/>
      <c r="F5" s="206"/>
      <c r="G5" s="204"/>
      <c r="H5" s="206"/>
      <c r="I5" s="206"/>
      <c r="J5" s="204"/>
    </row>
    <row r="6">
      <c r="A6" s="201">
        <v>45778.0</v>
      </c>
      <c r="B6" s="202" t="s">
        <v>317</v>
      </c>
      <c r="C6" s="202" t="s">
        <v>318</v>
      </c>
      <c r="D6" s="205" t="s">
        <v>319</v>
      </c>
      <c r="E6" s="206"/>
      <c r="F6" s="206"/>
      <c r="G6" s="204"/>
      <c r="H6" s="206"/>
      <c r="I6" s="206"/>
      <c r="J6" s="204"/>
    </row>
    <row r="7">
      <c r="A7" s="201">
        <v>45809.0</v>
      </c>
      <c r="B7" s="202" t="s">
        <v>317</v>
      </c>
      <c r="C7" s="202" t="s">
        <v>318</v>
      </c>
      <c r="D7" s="205" t="s">
        <v>319</v>
      </c>
      <c r="E7" s="206"/>
      <c r="F7" s="206"/>
      <c r="G7" s="204"/>
      <c r="H7" s="206"/>
      <c r="I7" s="206"/>
      <c r="J7" s="204"/>
    </row>
    <row r="8">
      <c r="A8" s="201">
        <v>45839.0</v>
      </c>
      <c r="B8" s="202" t="s">
        <v>317</v>
      </c>
      <c r="C8" s="202" t="s">
        <v>318</v>
      </c>
      <c r="D8" s="205" t="s">
        <v>319</v>
      </c>
      <c r="E8" s="206"/>
      <c r="F8" s="206"/>
      <c r="G8" s="204"/>
      <c r="H8" s="206"/>
      <c r="I8" s="206"/>
      <c r="J8" s="204"/>
    </row>
    <row r="9">
      <c r="A9" s="201">
        <v>45870.0</v>
      </c>
      <c r="B9" s="202" t="s">
        <v>317</v>
      </c>
      <c r="C9" s="202" t="s">
        <v>318</v>
      </c>
      <c r="D9" s="205" t="s">
        <v>319</v>
      </c>
      <c r="E9" s="206"/>
      <c r="F9" s="206"/>
      <c r="G9" s="204"/>
      <c r="H9" s="206"/>
      <c r="I9" s="206"/>
      <c r="J9" s="204"/>
    </row>
    <row r="10">
      <c r="A10" s="201">
        <v>45901.0</v>
      </c>
      <c r="B10" s="202" t="s">
        <v>317</v>
      </c>
      <c r="C10" s="202" t="s">
        <v>318</v>
      </c>
      <c r="D10" s="205" t="s">
        <v>319</v>
      </c>
      <c r="E10" s="206"/>
      <c r="F10" s="206"/>
      <c r="G10" s="204"/>
      <c r="H10" s="206"/>
      <c r="I10" s="206"/>
      <c r="J10" s="204"/>
    </row>
    <row r="11">
      <c r="A11" s="201">
        <v>45931.0</v>
      </c>
      <c r="B11" s="202" t="s">
        <v>317</v>
      </c>
      <c r="C11" s="202" t="s">
        <v>318</v>
      </c>
      <c r="D11" s="205" t="s">
        <v>319</v>
      </c>
      <c r="E11" s="206"/>
      <c r="F11" s="206"/>
      <c r="G11" s="204"/>
      <c r="H11" s="206"/>
      <c r="I11" s="206"/>
      <c r="J11" s="204"/>
    </row>
    <row r="12">
      <c r="A12" s="201">
        <v>45962.0</v>
      </c>
      <c r="B12" s="202" t="s">
        <v>317</v>
      </c>
      <c r="C12" s="202" t="s">
        <v>318</v>
      </c>
      <c r="D12" s="205" t="s">
        <v>319</v>
      </c>
      <c r="E12" s="206"/>
      <c r="F12" s="206"/>
      <c r="G12" s="204"/>
      <c r="H12" s="206"/>
      <c r="I12" s="206"/>
      <c r="J12" s="204"/>
    </row>
    <row r="13">
      <c r="A13" s="201">
        <v>45992.0</v>
      </c>
      <c r="B13" s="202" t="s">
        <v>317</v>
      </c>
      <c r="C13" s="202" t="s">
        <v>318</v>
      </c>
      <c r="D13" s="205" t="s">
        <v>319</v>
      </c>
      <c r="E13" s="206"/>
      <c r="F13" s="206"/>
      <c r="G13" s="204"/>
      <c r="H13" s="206"/>
      <c r="I13" s="206"/>
      <c r="J13" s="204"/>
    </row>
    <row r="14">
      <c r="A14" s="207">
        <v>45658.0</v>
      </c>
      <c r="B14" s="208" t="s">
        <v>317</v>
      </c>
      <c r="C14" s="208" t="s">
        <v>318</v>
      </c>
      <c r="D14" s="208" t="s">
        <v>320</v>
      </c>
      <c r="E14" s="209"/>
      <c r="F14" s="209"/>
      <c r="G14" s="210"/>
      <c r="H14" s="209"/>
      <c r="I14" s="209"/>
      <c r="J14" s="210"/>
    </row>
    <row r="15">
      <c r="A15" s="211">
        <v>45689.0</v>
      </c>
      <c r="B15" s="208" t="s">
        <v>317</v>
      </c>
      <c r="C15" s="208" t="s">
        <v>318</v>
      </c>
      <c r="D15" s="208" t="s">
        <v>320</v>
      </c>
      <c r="E15" s="212"/>
      <c r="F15" s="212"/>
      <c r="G15" s="210"/>
      <c r="H15" s="212"/>
      <c r="I15" s="212"/>
      <c r="J15" s="210"/>
    </row>
    <row r="16">
      <c r="A16" s="211">
        <v>45717.0</v>
      </c>
      <c r="B16" s="208" t="s">
        <v>317</v>
      </c>
      <c r="C16" s="208" t="s">
        <v>318</v>
      </c>
      <c r="D16" s="208" t="s">
        <v>320</v>
      </c>
      <c r="E16" s="212"/>
      <c r="F16" s="212"/>
      <c r="G16" s="210"/>
      <c r="H16" s="212"/>
      <c r="I16" s="212"/>
      <c r="J16" s="210"/>
    </row>
    <row r="17">
      <c r="A17" s="211">
        <v>45748.0</v>
      </c>
      <c r="B17" s="208" t="s">
        <v>317</v>
      </c>
      <c r="C17" s="208" t="s">
        <v>318</v>
      </c>
      <c r="D17" s="208" t="s">
        <v>320</v>
      </c>
      <c r="E17" s="212"/>
      <c r="F17" s="212"/>
      <c r="G17" s="210"/>
      <c r="H17" s="212"/>
      <c r="I17" s="212"/>
      <c r="J17" s="210"/>
    </row>
    <row r="18">
      <c r="A18" s="211">
        <v>45778.0</v>
      </c>
      <c r="B18" s="208" t="s">
        <v>317</v>
      </c>
      <c r="C18" s="208" t="s">
        <v>318</v>
      </c>
      <c r="D18" s="208" t="s">
        <v>320</v>
      </c>
      <c r="E18" s="212"/>
      <c r="F18" s="212"/>
      <c r="G18" s="210"/>
      <c r="H18" s="212"/>
      <c r="I18" s="212"/>
      <c r="J18" s="210"/>
    </row>
    <row r="19">
      <c r="A19" s="211">
        <v>45809.0</v>
      </c>
      <c r="B19" s="208" t="s">
        <v>317</v>
      </c>
      <c r="C19" s="208" t="s">
        <v>318</v>
      </c>
      <c r="D19" s="208" t="s">
        <v>320</v>
      </c>
      <c r="E19" s="212"/>
      <c r="F19" s="212"/>
      <c r="G19" s="210"/>
      <c r="H19" s="212"/>
      <c r="I19" s="212"/>
      <c r="J19" s="210"/>
    </row>
    <row r="20">
      <c r="A20" s="211">
        <v>45839.0</v>
      </c>
      <c r="B20" s="208" t="s">
        <v>317</v>
      </c>
      <c r="C20" s="208" t="s">
        <v>318</v>
      </c>
      <c r="D20" s="208" t="s">
        <v>320</v>
      </c>
      <c r="E20" s="212"/>
      <c r="F20" s="212"/>
      <c r="G20" s="210"/>
      <c r="H20" s="212"/>
      <c r="I20" s="212"/>
      <c r="J20" s="210"/>
    </row>
    <row r="21">
      <c r="A21" s="211">
        <v>45870.0</v>
      </c>
      <c r="B21" s="208" t="s">
        <v>317</v>
      </c>
      <c r="C21" s="208" t="s">
        <v>318</v>
      </c>
      <c r="D21" s="208" t="s">
        <v>320</v>
      </c>
      <c r="E21" s="212"/>
      <c r="F21" s="212"/>
      <c r="G21" s="210"/>
      <c r="H21" s="212"/>
      <c r="I21" s="212"/>
      <c r="J21" s="210"/>
    </row>
    <row r="22">
      <c r="A22" s="211">
        <v>45901.0</v>
      </c>
      <c r="B22" s="208" t="s">
        <v>317</v>
      </c>
      <c r="C22" s="208" t="s">
        <v>318</v>
      </c>
      <c r="D22" s="208" t="s">
        <v>320</v>
      </c>
      <c r="E22" s="212"/>
      <c r="F22" s="212"/>
      <c r="G22" s="210"/>
      <c r="H22" s="212"/>
      <c r="I22" s="212"/>
      <c r="J22" s="210"/>
    </row>
    <row r="23">
      <c r="A23" s="211">
        <v>45931.0</v>
      </c>
      <c r="B23" s="208" t="s">
        <v>317</v>
      </c>
      <c r="C23" s="208" t="s">
        <v>318</v>
      </c>
      <c r="D23" s="208" t="s">
        <v>320</v>
      </c>
      <c r="E23" s="212"/>
      <c r="F23" s="212"/>
      <c r="G23" s="210"/>
      <c r="H23" s="212"/>
      <c r="I23" s="212"/>
      <c r="J23" s="210"/>
    </row>
    <row r="24">
      <c r="A24" s="211">
        <v>45962.0</v>
      </c>
      <c r="B24" s="208" t="s">
        <v>317</v>
      </c>
      <c r="C24" s="208" t="s">
        <v>318</v>
      </c>
      <c r="D24" s="208" t="s">
        <v>320</v>
      </c>
      <c r="E24" s="212"/>
      <c r="F24" s="212"/>
      <c r="G24" s="210"/>
      <c r="H24" s="212"/>
      <c r="I24" s="212"/>
      <c r="J24" s="210"/>
    </row>
    <row r="25">
      <c r="A25" s="211">
        <v>45992.0</v>
      </c>
      <c r="B25" s="208" t="s">
        <v>317</v>
      </c>
      <c r="C25" s="208" t="s">
        <v>318</v>
      </c>
      <c r="D25" s="208" t="s">
        <v>320</v>
      </c>
      <c r="E25" s="212"/>
      <c r="F25" s="212"/>
      <c r="G25" s="210"/>
      <c r="H25" s="212"/>
      <c r="I25" s="212"/>
      <c r="J25" s="210"/>
    </row>
    <row r="26">
      <c r="A26" s="213">
        <v>45658.0</v>
      </c>
      <c r="B26" s="214" t="s">
        <v>317</v>
      </c>
      <c r="C26" s="214" t="s">
        <v>321</v>
      </c>
      <c r="D26" s="214" t="s">
        <v>322</v>
      </c>
      <c r="E26" s="215"/>
      <c r="F26" s="215"/>
      <c r="G26" s="216"/>
      <c r="H26" s="215"/>
      <c r="I26" s="215"/>
      <c r="J26" s="216"/>
    </row>
    <row r="27">
      <c r="A27" s="217">
        <v>45689.0</v>
      </c>
      <c r="B27" s="214" t="s">
        <v>317</v>
      </c>
      <c r="C27" s="214" t="s">
        <v>321</v>
      </c>
      <c r="D27" s="214" t="s">
        <v>322</v>
      </c>
      <c r="E27" s="218"/>
      <c r="F27" s="218"/>
      <c r="G27" s="216"/>
      <c r="H27" s="218"/>
      <c r="I27" s="218"/>
      <c r="J27" s="216"/>
    </row>
    <row r="28">
      <c r="A28" s="217">
        <v>45717.0</v>
      </c>
      <c r="B28" s="214" t="s">
        <v>317</v>
      </c>
      <c r="C28" s="214" t="s">
        <v>321</v>
      </c>
      <c r="D28" s="214" t="s">
        <v>322</v>
      </c>
      <c r="E28" s="218"/>
      <c r="F28" s="218"/>
      <c r="G28" s="216"/>
      <c r="H28" s="218"/>
      <c r="I28" s="218"/>
      <c r="J28" s="216"/>
    </row>
    <row r="29">
      <c r="A29" s="217">
        <v>45748.0</v>
      </c>
      <c r="B29" s="214" t="s">
        <v>317</v>
      </c>
      <c r="C29" s="214" t="s">
        <v>321</v>
      </c>
      <c r="D29" s="214" t="s">
        <v>322</v>
      </c>
      <c r="E29" s="218"/>
      <c r="F29" s="218"/>
      <c r="G29" s="216"/>
      <c r="H29" s="218"/>
      <c r="I29" s="218"/>
      <c r="J29" s="216"/>
    </row>
    <row r="30">
      <c r="A30" s="217">
        <v>45778.0</v>
      </c>
      <c r="B30" s="214" t="s">
        <v>317</v>
      </c>
      <c r="C30" s="214" t="s">
        <v>321</v>
      </c>
      <c r="D30" s="214" t="s">
        <v>322</v>
      </c>
      <c r="E30" s="218"/>
      <c r="F30" s="218"/>
      <c r="G30" s="216"/>
      <c r="H30" s="218"/>
      <c r="I30" s="218"/>
      <c r="J30" s="216"/>
    </row>
    <row r="31">
      <c r="A31" s="217">
        <v>45809.0</v>
      </c>
      <c r="B31" s="214" t="s">
        <v>317</v>
      </c>
      <c r="C31" s="214" t="s">
        <v>321</v>
      </c>
      <c r="D31" s="214" t="s">
        <v>322</v>
      </c>
      <c r="E31" s="218"/>
      <c r="F31" s="218"/>
      <c r="G31" s="216"/>
      <c r="H31" s="218"/>
      <c r="I31" s="218"/>
      <c r="J31" s="216"/>
    </row>
    <row r="32">
      <c r="A32" s="217">
        <v>45839.0</v>
      </c>
      <c r="B32" s="214" t="s">
        <v>317</v>
      </c>
      <c r="C32" s="214" t="s">
        <v>321</v>
      </c>
      <c r="D32" s="214" t="s">
        <v>322</v>
      </c>
      <c r="E32" s="218"/>
      <c r="F32" s="218"/>
      <c r="G32" s="216"/>
      <c r="H32" s="218"/>
      <c r="I32" s="218"/>
      <c r="J32" s="216"/>
    </row>
    <row r="33">
      <c r="A33" s="217">
        <v>45870.0</v>
      </c>
      <c r="B33" s="214" t="s">
        <v>317</v>
      </c>
      <c r="C33" s="214" t="s">
        <v>321</v>
      </c>
      <c r="D33" s="214" t="s">
        <v>322</v>
      </c>
      <c r="E33" s="218"/>
      <c r="F33" s="218"/>
      <c r="G33" s="216"/>
      <c r="H33" s="218"/>
      <c r="I33" s="218"/>
      <c r="J33" s="216"/>
    </row>
    <row r="34">
      <c r="A34" s="217">
        <v>45901.0</v>
      </c>
      <c r="B34" s="214" t="s">
        <v>317</v>
      </c>
      <c r="C34" s="214" t="s">
        <v>321</v>
      </c>
      <c r="D34" s="214" t="s">
        <v>322</v>
      </c>
      <c r="E34" s="218"/>
      <c r="F34" s="218"/>
      <c r="G34" s="216"/>
      <c r="H34" s="218"/>
      <c r="I34" s="218"/>
      <c r="J34" s="216"/>
    </row>
    <row r="35">
      <c r="A35" s="217">
        <v>45931.0</v>
      </c>
      <c r="B35" s="214" t="s">
        <v>317</v>
      </c>
      <c r="C35" s="214" t="s">
        <v>321</v>
      </c>
      <c r="D35" s="214" t="s">
        <v>322</v>
      </c>
      <c r="E35" s="218"/>
      <c r="F35" s="218"/>
      <c r="G35" s="216"/>
      <c r="H35" s="218"/>
      <c r="I35" s="218"/>
      <c r="J35" s="216"/>
    </row>
    <row r="36">
      <c r="A36" s="217">
        <v>45962.0</v>
      </c>
      <c r="B36" s="214" t="s">
        <v>317</v>
      </c>
      <c r="C36" s="214" t="s">
        <v>321</v>
      </c>
      <c r="D36" s="214" t="s">
        <v>322</v>
      </c>
      <c r="E36" s="218"/>
      <c r="F36" s="218"/>
      <c r="G36" s="216"/>
      <c r="H36" s="218"/>
      <c r="I36" s="218"/>
      <c r="J36" s="216"/>
    </row>
    <row r="37">
      <c r="A37" s="217">
        <v>45992.0</v>
      </c>
      <c r="B37" s="214" t="s">
        <v>317</v>
      </c>
      <c r="C37" s="214" t="s">
        <v>321</v>
      </c>
      <c r="D37" s="214" t="s">
        <v>322</v>
      </c>
      <c r="E37" s="218"/>
      <c r="F37" s="218"/>
      <c r="G37" s="216"/>
      <c r="H37" s="218"/>
      <c r="I37" s="218"/>
      <c r="J37" s="216"/>
    </row>
    <row r="38">
      <c r="A38" s="201">
        <v>45658.0</v>
      </c>
      <c r="B38" s="202" t="s">
        <v>323</v>
      </c>
      <c r="C38" s="202" t="s">
        <v>318</v>
      </c>
      <c r="D38" s="202" t="s">
        <v>324</v>
      </c>
      <c r="E38" s="203"/>
      <c r="F38" s="203"/>
      <c r="G38" s="204"/>
      <c r="H38" s="203"/>
      <c r="I38" s="203"/>
      <c r="J38" s="204"/>
    </row>
    <row r="39">
      <c r="A39" s="201">
        <v>45689.0</v>
      </c>
      <c r="B39" s="202" t="s">
        <v>323</v>
      </c>
      <c r="C39" s="202" t="s">
        <v>318</v>
      </c>
      <c r="D39" s="205" t="s">
        <v>324</v>
      </c>
      <c r="E39" s="206"/>
      <c r="F39" s="206"/>
      <c r="G39" s="204"/>
      <c r="H39" s="206"/>
      <c r="I39" s="206"/>
      <c r="J39" s="204"/>
    </row>
    <row r="40">
      <c r="A40" s="201">
        <v>45717.0</v>
      </c>
      <c r="B40" s="202" t="s">
        <v>323</v>
      </c>
      <c r="C40" s="202" t="s">
        <v>318</v>
      </c>
      <c r="D40" s="205" t="s">
        <v>324</v>
      </c>
      <c r="E40" s="206"/>
      <c r="F40" s="206"/>
      <c r="G40" s="204"/>
      <c r="H40" s="206"/>
      <c r="I40" s="206"/>
      <c r="J40" s="204"/>
    </row>
    <row r="41">
      <c r="A41" s="201">
        <v>45748.0</v>
      </c>
      <c r="B41" s="202" t="s">
        <v>323</v>
      </c>
      <c r="C41" s="202" t="s">
        <v>318</v>
      </c>
      <c r="D41" s="205" t="s">
        <v>324</v>
      </c>
      <c r="E41" s="206"/>
      <c r="F41" s="206"/>
      <c r="G41" s="204"/>
      <c r="H41" s="206"/>
      <c r="I41" s="206"/>
      <c r="J41" s="204"/>
    </row>
    <row r="42">
      <c r="A42" s="201">
        <v>45778.0</v>
      </c>
      <c r="B42" s="202" t="s">
        <v>323</v>
      </c>
      <c r="C42" s="202" t="s">
        <v>318</v>
      </c>
      <c r="D42" s="205" t="s">
        <v>324</v>
      </c>
      <c r="E42" s="206"/>
      <c r="F42" s="206"/>
      <c r="G42" s="204"/>
      <c r="H42" s="206"/>
      <c r="I42" s="206"/>
      <c r="J42" s="204"/>
    </row>
    <row r="43">
      <c r="A43" s="201">
        <v>45809.0</v>
      </c>
      <c r="B43" s="202" t="s">
        <v>323</v>
      </c>
      <c r="C43" s="202" t="s">
        <v>318</v>
      </c>
      <c r="D43" s="205" t="s">
        <v>324</v>
      </c>
      <c r="E43" s="206"/>
      <c r="F43" s="206"/>
      <c r="G43" s="204"/>
      <c r="H43" s="206"/>
      <c r="I43" s="206"/>
      <c r="J43" s="204"/>
    </row>
    <row r="44">
      <c r="A44" s="201">
        <v>45839.0</v>
      </c>
      <c r="B44" s="202" t="s">
        <v>323</v>
      </c>
      <c r="C44" s="202" t="s">
        <v>318</v>
      </c>
      <c r="D44" s="205" t="s">
        <v>324</v>
      </c>
      <c r="E44" s="206"/>
      <c r="F44" s="206"/>
      <c r="G44" s="204"/>
      <c r="H44" s="206"/>
      <c r="I44" s="206"/>
      <c r="J44" s="204"/>
    </row>
    <row r="45">
      <c r="A45" s="201">
        <v>45870.0</v>
      </c>
      <c r="B45" s="202" t="s">
        <v>323</v>
      </c>
      <c r="C45" s="202" t="s">
        <v>318</v>
      </c>
      <c r="D45" s="205" t="s">
        <v>324</v>
      </c>
      <c r="E45" s="206"/>
      <c r="F45" s="206"/>
      <c r="G45" s="204"/>
      <c r="H45" s="206"/>
      <c r="I45" s="206"/>
      <c r="J45" s="204"/>
    </row>
    <row r="46">
      <c r="A46" s="201">
        <v>45901.0</v>
      </c>
      <c r="B46" s="202" t="s">
        <v>323</v>
      </c>
      <c r="C46" s="202" t="s">
        <v>318</v>
      </c>
      <c r="D46" s="205" t="s">
        <v>324</v>
      </c>
      <c r="E46" s="206"/>
      <c r="F46" s="206"/>
      <c r="G46" s="204"/>
      <c r="H46" s="206"/>
      <c r="I46" s="206"/>
      <c r="J46" s="204"/>
    </row>
    <row r="47">
      <c r="A47" s="201">
        <v>45931.0</v>
      </c>
      <c r="B47" s="202" t="s">
        <v>323</v>
      </c>
      <c r="C47" s="202" t="s">
        <v>318</v>
      </c>
      <c r="D47" s="205" t="s">
        <v>324</v>
      </c>
      <c r="E47" s="206"/>
      <c r="F47" s="206"/>
      <c r="G47" s="204"/>
      <c r="H47" s="206"/>
      <c r="I47" s="206"/>
      <c r="J47" s="204"/>
    </row>
    <row r="48">
      <c r="A48" s="201">
        <v>45962.0</v>
      </c>
      <c r="B48" s="202" t="s">
        <v>323</v>
      </c>
      <c r="C48" s="202" t="s">
        <v>318</v>
      </c>
      <c r="D48" s="205" t="s">
        <v>324</v>
      </c>
      <c r="E48" s="206"/>
      <c r="F48" s="206"/>
      <c r="G48" s="204"/>
      <c r="H48" s="206"/>
      <c r="I48" s="206"/>
      <c r="J48" s="204"/>
    </row>
    <row r="49">
      <c r="A49" s="201">
        <v>45992.0</v>
      </c>
      <c r="B49" s="202" t="s">
        <v>323</v>
      </c>
      <c r="C49" s="202" t="s">
        <v>318</v>
      </c>
      <c r="D49" s="205" t="s">
        <v>324</v>
      </c>
      <c r="E49" s="206"/>
      <c r="F49" s="206"/>
      <c r="G49" s="204"/>
      <c r="H49" s="206"/>
      <c r="I49" s="206"/>
      <c r="J49" s="204"/>
    </row>
    <row r="50">
      <c r="A50" s="207">
        <v>45658.0</v>
      </c>
      <c r="B50" s="208" t="s">
        <v>323</v>
      </c>
      <c r="C50" s="208" t="s">
        <v>318</v>
      </c>
      <c r="D50" s="208" t="s">
        <v>325</v>
      </c>
      <c r="E50" s="209"/>
      <c r="F50" s="209"/>
      <c r="G50" s="210"/>
      <c r="H50" s="209"/>
      <c r="I50" s="209"/>
      <c r="J50" s="210"/>
    </row>
    <row r="51">
      <c r="A51" s="211">
        <v>45689.0</v>
      </c>
      <c r="B51" s="208" t="s">
        <v>323</v>
      </c>
      <c r="C51" s="208" t="s">
        <v>318</v>
      </c>
      <c r="D51" s="208" t="s">
        <v>325</v>
      </c>
      <c r="E51" s="212"/>
      <c r="F51" s="212"/>
      <c r="G51" s="210"/>
      <c r="H51" s="212"/>
      <c r="I51" s="212"/>
      <c r="J51" s="210"/>
    </row>
    <row r="52">
      <c r="A52" s="211">
        <v>45717.0</v>
      </c>
      <c r="B52" s="208" t="s">
        <v>323</v>
      </c>
      <c r="C52" s="208" t="s">
        <v>318</v>
      </c>
      <c r="D52" s="208" t="s">
        <v>325</v>
      </c>
      <c r="E52" s="212"/>
      <c r="F52" s="212"/>
      <c r="G52" s="210"/>
      <c r="H52" s="212"/>
      <c r="I52" s="212"/>
      <c r="J52" s="210"/>
    </row>
    <row r="53">
      <c r="A53" s="211">
        <v>45748.0</v>
      </c>
      <c r="B53" s="208" t="s">
        <v>323</v>
      </c>
      <c r="C53" s="208" t="s">
        <v>318</v>
      </c>
      <c r="D53" s="208" t="s">
        <v>325</v>
      </c>
      <c r="E53" s="212"/>
      <c r="F53" s="212"/>
      <c r="G53" s="210"/>
      <c r="H53" s="212"/>
      <c r="I53" s="212"/>
      <c r="J53" s="210"/>
    </row>
    <row r="54">
      <c r="A54" s="211">
        <v>45778.0</v>
      </c>
      <c r="B54" s="208" t="s">
        <v>323</v>
      </c>
      <c r="C54" s="208" t="s">
        <v>318</v>
      </c>
      <c r="D54" s="208" t="s">
        <v>325</v>
      </c>
      <c r="E54" s="212"/>
      <c r="F54" s="212"/>
      <c r="G54" s="210"/>
      <c r="H54" s="212"/>
      <c r="I54" s="212"/>
      <c r="J54" s="210"/>
    </row>
    <row r="55">
      <c r="A55" s="211">
        <v>45809.0</v>
      </c>
      <c r="B55" s="208" t="s">
        <v>323</v>
      </c>
      <c r="C55" s="208" t="s">
        <v>318</v>
      </c>
      <c r="D55" s="208" t="s">
        <v>325</v>
      </c>
      <c r="E55" s="212"/>
      <c r="F55" s="212"/>
      <c r="G55" s="210"/>
      <c r="H55" s="212"/>
      <c r="I55" s="212"/>
      <c r="J55" s="210"/>
    </row>
    <row r="56">
      <c r="A56" s="211">
        <v>45839.0</v>
      </c>
      <c r="B56" s="208" t="s">
        <v>323</v>
      </c>
      <c r="C56" s="208" t="s">
        <v>318</v>
      </c>
      <c r="D56" s="208" t="s">
        <v>325</v>
      </c>
      <c r="E56" s="212"/>
      <c r="F56" s="212"/>
      <c r="G56" s="210"/>
      <c r="H56" s="212"/>
      <c r="I56" s="212"/>
      <c r="J56" s="210"/>
    </row>
    <row r="57">
      <c r="A57" s="211">
        <v>45870.0</v>
      </c>
      <c r="B57" s="208" t="s">
        <v>323</v>
      </c>
      <c r="C57" s="208" t="s">
        <v>318</v>
      </c>
      <c r="D57" s="208" t="s">
        <v>325</v>
      </c>
      <c r="E57" s="212"/>
      <c r="F57" s="212"/>
      <c r="G57" s="210"/>
      <c r="H57" s="212"/>
      <c r="I57" s="212"/>
      <c r="J57" s="210"/>
    </row>
    <row r="58">
      <c r="A58" s="211">
        <v>45901.0</v>
      </c>
      <c r="B58" s="208" t="s">
        <v>323</v>
      </c>
      <c r="C58" s="208" t="s">
        <v>318</v>
      </c>
      <c r="D58" s="208" t="s">
        <v>325</v>
      </c>
      <c r="E58" s="212"/>
      <c r="F58" s="212"/>
      <c r="G58" s="210"/>
      <c r="H58" s="212"/>
      <c r="I58" s="212"/>
      <c r="J58" s="210"/>
    </row>
    <row r="59">
      <c r="A59" s="211">
        <v>45931.0</v>
      </c>
      <c r="B59" s="208" t="s">
        <v>323</v>
      </c>
      <c r="C59" s="208" t="s">
        <v>318</v>
      </c>
      <c r="D59" s="208" t="s">
        <v>325</v>
      </c>
      <c r="E59" s="212"/>
      <c r="F59" s="212"/>
      <c r="G59" s="210"/>
      <c r="H59" s="212"/>
      <c r="I59" s="212"/>
      <c r="J59" s="210"/>
    </row>
    <row r="60">
      <c r="A60" s="211">
        <v>45962.0</v>
      </c>
      <c r="B60" s="208" t="s">
        <v>323</v>
      </c>
      <c r="C60" s="208" t="s">
        <v>318</v>
      </c>
      <c r="D60" s="208" t="s">
        <v>325</v>
      </c>
      <c r="E60" s="212"/>
      <c r="F60" s="212"/>
      <c r="G60" s="210"/>
      <c r="H60" s="212"/>
      <c r="I60" s="212"/>
      <c r="J60" s="210"/>
    </row>
    <row r="61">
      <c r="A61" s="211">
        <v>45992.0</v>
      </c>
      <c r="B61" s="208" t="s">
        <v>323</v>
      </c>
      <c r="C61" s="208" t="s">
        <v>318</v>
      </c>
      <c r="D61" s="208" t="s">
        <v>325</v>
      </c>
      <c r="E61" s="212"/>
      <c r="F61" s="212"/>
      <c r="G61" s="210"/>
      <c r="H61" s="212"/>
      <c r="I61" s="212"/>
      <c r="J61" s="210"/>
    </row>
    <row r="62">
      <c r="A62" s="213">
        <v>45658.0</v>
      </c>
      <c r="B62" s="214" t="s">
        <v>323</v>
      </c>
      <c r="C62" s="214" t="s">
        <v>321</v>
      </c>
      <c r="D62" s="214" t="s">
        <v>326</v>
      </c>
      <c r="E62" s="215"/>
      <c r="F62" s="215"/>
      <c r="G62" s="216"/>
      <c r="H62" s="215"/>
      <c r="I62" s="215"/>
      <c r="J62" s="216"/>
    </row>
    <row r="63">
      <c r="A63" s="217">
        <v>45689.0</v>
      </c>
      <c r="B63" s="214" t="s">
        <v>323</v>
      </c>
      <c r="C63" s="214" t="s">
        <v>321</v>
      </c>
      <c r="D63" s="214" t="s">
        <v>326</v>
      </c>
      <c r="E63" s="218"/>
      <c r="F63" s="218"/>
      <c r="G63" s="216"/>
      <c r="H63" s="218"/>
      <c r="I63" s="218"/>
      <c r="J63" s="216"/>
    </row>
    <row r="64">
      <c r="A64" s="217">
        <v>45717.0</v>
      </c>
      <c r="B64" s="214" t="s">
        <v>323</v>
      </c>
      <c r="C64" s="214" t="s">
        <v>321</v>
      </c>
      <c r="D64" s="214" t="s">
        <v>326</v>
      </c>
      <c r="E64" s="218"/>
      <c r="F64" s="218"/>
      <c r="G64" s="216"/>
      <c r="H64" s="218"/>
      <c r="I64" s="218"/>
      <c r="J64" s="216"/>
    </row>
    <row r="65">
      <c r="A65" s="217">
        <v>45748.0</v>
      </c>
      <c r="B65" s="214" t="s">
        <v>323</v>
      </c>
      <c r="C65" s="214" t="s">
        <v>321</v>
      </c>
      <c r="D65" s="214" t="s">
        <v>326</v>
      </c>
      <c r="E65" s="218"/>
      <c r="F65" s="218"/>
      <c r="G65" s="216"/>
      <c r="H65" s="218"/>
      <c r="I65" s="218"/>
      <c r="J65" s="216"/>
    </row>
    <row r="66">
      <c r="A66" s="217">
        <v>45778.0</v>
      </c>
      <c r="B66" s="214" t="s">
        <v>323</v>
      </c>
      <c r="C66" s="214" t="s">
        <v>321</v>
      </c>
      <c r="D66" s="214" t="s">
        <v>326</v>
      </c>
      <c r="E66" s="218"/>
      <c r="F66" s="218"/>
      <c r="G66" s="216"/>
      <c r="H66" s="218"/>
      <c r="I66" s="218"/>
      <c r="J66" s="216"/>
    </row>
    <row r="67">
      <c r="A67" s="217">
        <v>45809.0</v>
      </c>
      <c r="B67" s="214" t="s">
        <v>323</v>
      </c>
      <c r="C67" s="214" t="s">
        <v>321</v>
      </c>
      <c r="D67" s="214" t="s">
        <v>326</v>
      </c>
      <c r="E67" s="218"/>
      <c r="F67" s="218"/>
      <c r="G67" s="216"/>
      <c r="H67" s="218"/>
      <c r="I67" s="218"/>
      <c r="J67" s="216"/>
    </row>
    <row r="68">
      <c r="A68" s="217">
        <v>45839.0</v>
      </c>
      <c r="B68" s="214" t="s">
        <v>323</v>
      </c>
      <c r="C68" s="214" t="s">
        <v>321</v>
      </c>
      <c r="D68" s="214" t="s">
        <v>326</v>
      </c>
      <c r="E68" s="218"/>
      <c r="F68" s="218"/>
      <c r="G68" s="216"/>
      <c r="H68" s="218"/>
      <c r="I68" s="218"/>
      <c r="J68" s="216"/>
    </row>
    <row r="69">
      <c r="A69" s="217">
        <v>45870.0</v>
      </c>
      <c r="B69" s="214" t="s">
        <v>323</v>
      </c>
      <c r="C69" s="214" t="s">
        <v>321</v>
      </c>
      <c r="D69" s="214" t="s">
        <v>326</v>
      </c>
      <c r="E69" s="218"/>
      <c r="F69" s="218"/>
      <c r="G69" s="216"/>
      <c r="H69" s="218"/>
      <c r="I69" s="218"/>
      <c r="J69" s="216"/>
    </row>
    <row r="70">
      <c r="A70" s="217">
        <v>45901.0</v>
      </c>
      <c r="B70" s="214" t="s">
        <v>323</v>
      </c>
      <c r="C70" s="214" t="s">
        <v>321</v>
      </c>
      <c r="D70" s="214" t="s">
        <v>326</v>
      </c>
      <c r="E70" s="218"/>
      <c r="F70" s="218"/>
      <c r="G70" s="216"/>
      <c r="H70" s="218"/>
      <c r="I70" s="218"/>
      <c r="J70" s="216"/>
    </row>
    <row r="71">
      <c r="A71" s="217">
        <v>45931.0</v>
      </c>
      <c r="B71" s="214" t="s">
        <v>323</v>
      </c>
      <c r="C71" s="214" t="s">
        <v>321</v>
      </c>
      <c r="D71" s="214" t="s">
        <v>326</v>
      </c>
      <c r="E71" s="218"/>
      <c r="F71" s="218"/>
      <c r="G71" s="216"/>
      <c r="H71" s="218"/>
      <c r="I71" s="218"/>
      <c r="J71" s="216"/>
    </row>
    <row r="72">
      <c r="A72" s="217">
        <v>45962.0</v>
      </c>
      <c r="B72" s="214" t="s">
        <v>323</v>
      </c>
      <c r="C72" s="214" t="s">
        <v>321</v>
      </c>
      <c r="D72" s="214" t="s">
        <v>322</v>
      </c>
      <c r="E72" s="218"/>
      <c r="F72" s="218"/>
      <c r="G72" s="216"/>
      <c r="H72" s="218"/>
      <c r="I72" s="218"/>
      <c r="J72" s="216"/>
    </row>
    <row r="73">
      <c r="A73" s="217">
        <v>45992.0</v>
      </c>
      <c r="B73" s="214" t="s">
        <v>323</v>
      </c>
      <c r="C73" s="214" t="s">
        <v>321</v>
      </c>
      <c r="D73" s="214" t="s">
        <v>322</v>
      </c>
      <c r="E73" s="218"/>
      <c r="F73" s="218"/>
      <c r="G73" s="216"/>
      <c r="H73" s="218"/>
      <c r="I73" s="218"/>
      <c r="J73" s="216"/>
    </row>
    <row r="74">
      <c r="A74" s="201">
        <v>45658.0</v>
      </c>
      <c r="B74" s="202" t="s">
        <v>323</v>
      </c>
      <c r="C74" s="202" t="s">
        <v>318</v>
      </c>
      <c r="D74" s="202" t="s">
        <v>324</v>
      </c>
      <c r="E74" s="203"/>
      <c r="F74" s="203"/>
      <c r="G74" s="204"/>
      <c r="H74" s="203"/>
      <c r="I74" s="203"/>
      <c r="J74" s="204"/>
    </row>
    <row r="75">
      <c r="A75" s="201">
        <v>45689.0</v>
      </c>
      <c r="B75" s="202" t="s">
        <v>323</v>
      </c>
      <c r="C75" s="202" t="s">
        <v>318</v>
      </c>
      <c r="D75" s="205" t="s">
        <v>324</v>
      </c>
      <c r="E75" s="206"/>
      <c r="F75" s="206"/>
      <c r="G75" s="204"/>
      <c r="H75" s="206"/>
      <c r="I75" s="206"/>
      <c r="J75" s="204"/>
    </row>
    <row r="76">
      <c r="A76" s="201">
        <v>45717.0</v>
      </c>
      <c r="B76" s="202" t="s">
        <v>323</v>
      </c>
      <c r="C76" s="202" t="s">
        <v>318</v>
      </c>
      <c r="D76" s="205" t="s">
        <v>324</v>
      </c>
      <c r="E76" s="206"/>
      <c r="F76" s="206"/>
      <c r="G76" s="204"/>
      <c r="H76" s="206"/>
      <c r="I76" s="206"/>
      <c r="J76" s="204"/>
    </row>
    <row r="77">
      <c r="A77" s="201">
        <v>45748.0</v>
      </c>
      <c r="B77" s="202" t="s">
        <v>323</v>
      </c>
      <c r="C77" s="202" t="s">
        <v>318</v>
      </c>
      <c r="D77" s="205" t="s">
        <v>324</v>
      </c>
      <c r="E77" s="206"/>
      <c r="F77" s="206"/>
      <c r="G77" s="204"/>
      <c r="H77" s="206"/>
      <c r="I77" s="206"/>
      <c r="J77" s="204"/>
    </row>
    <row r="78">
      <c r="A78" s="201">
        <v>45778.0</v>
      </c>
      <c r="B78" s="202" t="s">
        <v>323</v>
      </c>
      <c r="C78" s="202" t="s">
        <v>318</v>
      </c>
      <c r="D78" s="205" t="s">
        <v>324</v>
      </c>
      <c r="E78" s="206"/>
      <c r="F78" s="206"/>
      <c r="G78" s="204"/>
      <c r="H78" s="206"/>
      <c r="I78" s="206"/>
      <c r="J78" s="204"/>
    </row>
    <row r="79">
      <c r="A79" s="201">
        <v>45809.0</v>
      </c>
      <c r="B79" s="202" t="s">
        <v>323</v>
      </c>
      <c r="C79" s="202" t="s">
        <v>318</v>
      </c>
      <c r="D79" s="205" t="s">
        <v>324</v>
      </c>
      <c r="E79" s="206"/>
      <c r="F79" s="206"/>
      <c r="G79" s="204"/>
      <c r="H79" s="206"/>
      <c r="I79" s="206"/>
      <c r="J79" s="204"/>
    </row>
    <row r="80">
      <c r="A80" s="201">
        <v>45839.0</v>
      </c>
      <c r="B80" s="202" t="s">
        <v>323</v>
      </c>
      <c r="C80" s="202" t="s">
        <v>318</v>
      </c>
      <c r="D80" s="205" t="s">
        <v>324</v>
      </c>
      <c r="E80" s="206"/>
      <c r="F80" s="206"/>
      <c r="G80" s="204"/>
      <c r="H80" s="206"/>
      <c r="I80" s="206"/>
      <c r="J80" s="204"/>
    </row>
    <row r="81">
      <c r="A81" s="201">
        <v>45870.0</v>
      </c>
      <c r="B81" s="202" t="s">
        <v>323</v>
      </c>
      <c r="C81" s="202" t="s">
        <v>318</v>
      </c>
      <c r="D81" s="205" t="s">
        <v>324</v>
      </c>
      <c r="E81" s="206"/>
      <c r="F81" s="206"/>
      <c r="G81" s="204"/>
      <c r="H81" s="206"/>
      <c r="I81" s="206"/>
      <c r="J81" s="204"/>
    </row>
    <row r="82">
      <c r="A82" s="201">
        <v>45901.0</v>
      </c>
      <c r="B82" s="202" t="s">
        <v>323</v>
      </c>
      <c r="C82" s="202" t="s">
        <v>318</v>
      </c>
      <c r="D82" s="205" t="s">
        <v>324</v>
      </c>
      <c r="E82" s="206"/>
      <c r="F82" s="206"/>
      <c r="G82" s="204"/>
      <c r="H82" s="206"/>
      <c r="I82" s="206"/>
      <c r="J82" s="204"/>
    </row>
    <row r="83">
      <c r="A83" s="201">
        <v>45931.0</v>
      </c>
      <c r="B83" s="202" t="s">
        <v>323</v>
      </c>
      <c r="C83" s="202" t="s">
        <v>318</v>
      </c>
      <c r="D83" s="205" t="s">
        <v>324</v>
      </c>
      <c r="E83" s="206"/>
      <c r="F83" s="206"/>
      <c r="G83" s="204"/>
      <c r="H83" s="206"/>
      <c r="I83" s="206"/>
      <c r="J83" s="204"/>
    </row>
    <row r="84">
      <c r="A84" s="201">
        <v>45962.0</v>
      </c>
      <c r="B84" s="202" t="s">
        <v>323</v>
      </c>
      <c r="C84" s="202" t="s">
        <v>318</v>
      </c>
      <c r="D84" s="205" t="s">
        <v>324</v>
      </c>
      <c r="E84" s="206"/>
      <c r="F84" s="206"/>
      <c r="G84" s="204"/>
      <c r="H84" s="206"/>
      <c r="I84" s="206"/>
      <c r="J84" s="204"/>
    </row>
    <row r="85">
      <c r="A85" s="201">
        <v>45992.0</v>
      </c>
      <c r="B85" s="202" t="s">
        <v>323</v>
      </c>
      <c r="C85" s="202" t="s">
        <v>318</v>
      </c>
      <c r="D85" s="205" t="s">
        <v>324</v>
      </c>
      <c r="E85" s="206"/>
      <c r="F85" s="206"/>
      <c r="G85" s="204"/>
      <c r="H85" s="206"/>
      <c r="I85" s="206"/>
      <c r="J85" s="204"/>
    </row>
    <row r="86">
      <c r="A86" s="207">
        <v>45658.0</v>
      </c>
      <c r="B86" s="208" t="s">
        <v>323</v>
      </c>
      <c r="C86" s="208" t="s">
        <v>318</v>
      </c>
      <c r="D86" s="208" t="s">
        <v>325</v>
      </c>
      <c r="E86" s="209"/>
      <c r="F86" s="209"/>
      <c r="G86" s="210"/>
      <c r="H86" s="209"/>
      <c r="I86" s="209"/>
      <c r="J86" s="210"/>
    </row>
    <row r="87">
      <c r="A87" s="211">
        <v>45689.0</v>
      </c>
      <c r="B87" s="208" t="s">
        <v>323</v>
      </c>
      <c r="C87" s="208" t="s">
        <v>318</v>
      </c>
      <c r="D87" s="208" t="s">
        <v>325</v>
      </c>
      <c r="E87" s="212"/>
      <c r="F87" s="212"/>
      <c r="G87" s="210"/>
      <c r="H87" s="212"/>
      <c r="I87" s="212"/>
      <c r="J87" s="210"/>
    </row>
    <row r="88">
      <c r="A88" s="211">
        <v>45717.0</v>
      </c>
      <c r="B88" s="208" t="s">
        <v>323</v>
      </c>
      <c r="C88" s="208" t="s">
        <v>318</v>
      </c>
      <c r="D88" s="208" t="s">
        <v>325</v>
      </c>
      <c r="E88" s="212"/>
      <c r="F88" s="212"/>
      <c r="G88" s="210"/>
      <c r="H88" s="212"/>
      <c r="I88" s="212"/>
      <c r="J88" s="210"/>
    </row>
    <row r="89">
      <c r="A89" s="211">
        <v>45748.0</v>
      </c>
      <c r="B89" s="208" t="s">
        <v>323</v>
      </c>
      <c r="C89" s="208" t="s">
        <v>318</v>
      </c>
      <c r="D89" s="208" t="s">
        <v>325</v>
      </c>
      <c r="E89" s="212"/>
      <c r="F89" s="212"/>
      <c r="G89" s="210"/>
      <c r="H89" s="212"/>
      <c r="I89" s="212"/>
      <c r="J89" s="210"/>
    </row>
    <row r="90">
      <c r="A90" s="211">
        <v>45778.0</v>
      </c>
      <c r="B90" s="208" t="s">
        <v>323</v>
      </c>
      <c r="C90" s="208" t="s">
        <v>318</v>
      </c>
      <c r="D90" s="208" t="s">
        <v>325</v>
      </c>
      <c r="E90" s="212"/>
      <c r="F90" s="212"/>
      <c r="G90" s="210"/>
      <c r="H90" s="212"/>
      <c r="I90" s="212"/>
      <c r="J90" s="210"/>
    </row>
    <row r="91">
      <c r="A91" s="211">
        <v>45809.0</v>
      </c>
      <c r="B91" s="208" t="s">
        <v>323</v>
      </c>
      <c r="C91" s="208" t="s">
        <v>318</v>
      </c>
      <c r="D91" s="208" t="s">
        <v>325</v>
      </c>
      <c r="E91" s="212"/>
      <c r="F91" s="212"/>
      <c r="G91" s="210"/>
      <c r="H91" s="212"/>
      <c r="I91" s="212"/>
      <c r="J91" s="210"/>
    </row>
    <row r="92">
      <c r="A92" s="211">
        <v>45839.0</v>
      </c>
      <c r="B92" s="208" t="s">
        <v>323</v>
      </c>
      <c r="C92" s="208" t="s">
        <v>318</v>
      </c>
      <c r="D92" s="208" t="s">
        <v>325</v>
      </c>
      <c r="E92" s="212"/>
      <c r="F92" s="212"/>
      <c r="G92" s="210"/>
      <c r="H92" s="212"/>
      <c r="I92" s="212"/>
      <c r="J92" s="210"/>
    </row>
    <row r="93">
      <c r="A93" s="211">
        <v>45870.0</v>
      </c>
      <c r="B93" s="208" t="s">
        <v>323</v>
      </c>
      <c r="C93" s="208" t="s">
        <v>318</v>
      </c>
      <c r="D93" s="208" t="s">
        <v>325</v>
      </c>
      <c r="E93" s="212"/>
      <c r="F93" s="212"/>
      <c r="G93" s="210"/>
      <c r="H93" s="212"/>
      <c r="I93" s="212"/>
      <c r="J93" s="210"/>
    </row>
    <row r="94">
      <c r="A94" s="211">
        <v>45901.0</v>
      </c>
      <c r="B94" s="208" t="s">
        <v>323</v>
      </c>
      <c r="C94" s="208" t="s">
        <v>318</v>
      </c>
      <c r="D94" s="208" t="s">
        <v>325</v>
      </c>
      <c r="E94" s="212"/>
      <c r="F94" s="212"/>
      <c r="G94" s="210"/>
      <c r="H94" s="212"/>
      <c r="I94" s="212"/>
      <c r="J94" s="210"/>
    </row>
    <row r="95">
      <c r="A95" s="211">
        <v>45931.0</v>
      </c>
      <c r="B95" s="208" t="s">
        <v>323</v>
      </c>
      <c r="C95" s="208" t="s">
        <v>318</v>
      </c>
      <c r="D95" s="208" t="s">
        <v>325</v>
      </c>
      <c r="E95" s="212"/>
      <c r="F95" s="212"/>
      <c r="G95" s="210"/>
      <c r="H95" s="212"/>
      <c r="I95" s="212"/>
      <c r="J95" s="210"/>
    </row>
    <row r="96">
      <c r="A96" s="211">
        <v>45962.0</v>
      </c>
      <c r="B96" s="208" t="s">
        <v>323</v>
      </c>
      <c r="C96" s="208" t="s">
        <v>318</v>
      </c>
      <c r="D96" s="208" t="s">
        <v>325</v>
      </c>
      <c r="E96" s="212"/>
      <c r="F96" s="212"/>
      <c r="G96" s="210"/>
      <c r="H96" s="212"/>
      <c r="I96" s="212"/>
      <c r="J96" s="210"/>
    </row>
    <row r="97">
      <c r="A97" s="211">
        <v>45992.0</v>
      </c>
      <c r="B97" s="208" t="s">
        <v>323</v>
      </c>
      <c r="C97" s="208" t="s">
        <v>318</v>
      </c>
      <c r="D97" s="208" t="s">
        <v>325</v>
      </c>
      <c r="E97" s="212"/>
      <c r="F97" s="212"/>
      <c r="G97" s="210"/>
      <c r="H97" s="212"/>
      <c r="I97" s="212"/>
      <c r="J97" s="210"/>
    </row>
    <row r="98">
      <c r="A98" s="213">
        <v>45658.0</v>
      </c>
      <c r="B98" s="214" t="s">
        <v>323</v>
      </c>
      <c r="C98" s="214" t="s">
        <v>321</v>
      </c>
      <c r="D98" s="214" t="s">
        <v>326</v>
      </c>
      <c r="E98" s="215"/>
      <c r="F98" s="215"/>
      <c r="G98" s="216"/>
      <c r="H98" s="215"/>
      <c r="I98" s="215"/>
      <c r="J98" s="216"/>
    </row>
    <row r="99">
      <c r="A99" s="217">
        <v>45689.0</v>
      </c>
      <c r="B99" s="214" t="s">
        <v>323</v>
      </c>
      <c r="C99" s="214" t="s">
        <v>321</v>
      </c>
      <c r="D99" s="214" t="s">
        <v>326</v>
      </c>
      <c r="E99" s="218"/>
      <c r="F99" s="218"/>
      <c r="G99" s="216"/>
      <c r="H99" s="218"/>
      <c r="I99" s="218"/>
      <c r="J99" s="216"/>
    </row>
    <row r="100">
      <c r="A100" s="217">
        <v>45717.0</v>
      </c>
      <c r="B100" s="214" t="s">
        <v>323</v>
      </c>
      <c r="C100" s="214" t="s">
        <v>321</v>
      </c>
      <c r="D100" s="214" t="s">
        <v>326</v>
      </c>
      <c r="E100" s="218"/>
      <c r="F100" s="218"/>
      <c r="G100" s="216"/>
      <c r="H100" s="218"/>
      <c r="I100" s="218"/>
      <c r="J100" s="216"/>
    </row>
    <row r="101">
      <c r="A101" s="217">
        <v>45748.0</v>
      </c>
      <c r="B101" s="214" t="s">
        <v>323</v>
      </c>
      <c r="C101" s="214" t="s">
        <v>321</v>
      </c>
      <c r="D101" s="214" t="s">
        <v>326</v>
      </c>
      <c r="E101" s="218"/>
      <c r="F101" s="218"/>
      <c r="G101" s="216"/>
      <c r="H101" s="218"/>
      <c r="I101" s="218"/>
      <c r="J101" s="216"/>
    </row>
    <row r="102">
      <c r="A102" s="217">
        <v>45778.0</v>
      </c>
      <c r="B102" s="214" t="s">
        <v>323</v>
      </c>
      <c r="C102" s="214" t="s">
        <v>321</v>
      </c>
      <c r="D102" s="214" t="s">
        <v>326</v>
      </c>
      <c r="E102" s="218"/>
      <c r="F102" s="218"/>
      <c r="G102" s="216"/>
      <c r="H102" s="218"/>
      <c r="I102" s="218"/>
      <c r="J102" s="216"/>
    </row>
    <row r="103">
      <c r="A103" s="217">
        <v>45809.0</v>
      </c>
      <c r="B103" s="214" t="s">
        <v>323</v>
      </c>
      <c r="C103" s="214" t="s">
        <v>321</v>
      </c>
      <c r="D103" s="214" t="s">
        <v>326</v>
      </c>
      <c r="E103" s="218"/>
      <c r="F103" s="218"/>
      <c r="G103" s="216"/>
      <c r="H103" s="218"/>
      <c r="I103" s="218"/>
      <c r="J103" s="216"/>
    </row>
    <row r="104">
      <c r="A104" s="217">
        <v>45839.0</v>
      </c>
      <c r="B104" s="214" t="s">
        <v>323</v>
      </c>
      <c r="C104" s="214" t="s">
        <v>321</v>
      </c>
      <c r="D104" s="214" t="s">
        <v>326</v>
      </c>
      <c r="E104" s="218"/>
      <c r="F104" s="218"/>
      <c r="G104" s="216"/>
      <c r="H104" s="218"/>
      <c r="I104" s="218"/>
      <c r="J104" s="216"/>
    </row>
    <row r="105">
      <c r="A105" s="217">
        <v>45870.0</v>
      </c>
      <c r="B105" s="214" t="s">
        <v>323</v>
      </c>
      <c r="C105" s="214" t="s">
        <v>321</v>
      </c>
      <c r="D105" s="214" t="s">
        <v>326</v>
      </c>
      <c r="E105" s="218"/>
      <c r="F105" s="218"/>
      <c r="G105" s="216"/>
      <c r="H105" s="218"/>
      <c r="I105" s="218"/>
      <c r="J105" s="216"/>
    </row>
    <row r="106">
      <c r="A106" s="217">
        <v>45901.0</v>
      </c>
      <c r="B106" s="214" t="s">
        <v>323</v>
      </c>
      <c r="C106" s="214" t="s">
        <v>321</v>
      </c>
      <c r="D106" s="214" t="s">
        <v>326</v>
      </c>
      <c r="E106" s="218"/>
      <c r="F106" s="218"/>
      <c r="G106" s="216"/>
      <c r="H106" s="218"/>
      <c r="I106" s="218"/>
      <c r="J106" s="216"/>
    </row>
    <row r="107">
      <c r="A107" s="217">
        <v>45931.0</v>
      </c>
      <c r="B107" s="214" t="s">
        <v>323</v>
      </c>
      <c r="C107" s="214" t="s">
        <v>321</v>
      </c>
      <c r="D107" s="214" t="s">
        <v>326</v>
      </c>
      <c r="E107" s="218"/>
      <c r="F107" s="218"/>
      <c r="G107" s="216"/>
      <c r="H107" s="218"/>
      <c r="I107" s="218"/>
      <c r="J107" s="216"/>
    </row>
    <row r="108">
      <c r="A108" s="217">
        <v>45962.0</v>
      </c>
      <c r="B108" s="214" t="s">
        <v>323</v>
      </c>
      <c r="C108" s="214" t="s">
        <v>321</v>
      </c>
      <c r="D108" s="214" t="s">
        <v>322</v>
      </c>
      <c r="E108" s="218"/>
      <c r="F108" s="218"/>
      <c r="G108" s="216"/>
      <c r="H108" s="218"/>
      <c r="I108" s="218"/>
      <c r="J108" s="216"/>
    </row>
    <row r="109">
      <c r="A109" s="217">
        <v>45992.0</v>
      </c>
      <c r="B109" s="214" t="s">
        <v>323</v>
      </c>
      <c r="C109" s="214" t="s">
        <v>321</v>
      </c>
      <c r="D109" s="214" t="s">
        <v>322</v>
      </c>
      <c r="E109" s="218"/>
      <c r="F109" s="218"/>
      <c r="G109" s="216"/>
      <c r="H109" s="218"/>
      <c r="I109" s="218"/>
      <c r="J109" s="216"/>
    </row>
    <row r="110">
      <c r="E110" s="219"/>
      <c r="F110" s="219"/>
      <c r="G110" s="220"/>
      <c r="H110" s="219"/>
      <c r="I110" s="219"/>
      <c r="J110" s="220"/>
    </row>
    <row r="111">
      <c r="E111" s="219"/>
      <c r="F111" s="219"/>
      <c r="G111" s="220"/>
      <c r="H111" s="219"/>
      <c r="I111" s="219"/>
      <c r="J111" s="220"/>
    </row>
    <row r="112">
      <c r="E112" s="219"/>
      <c r="F112" s="219"/>
      <c r="G112" s="220"/>
      <c r="H112" s="219"/>
      <c r="I112" s="219"/>
      <c r="J112" s="220"/>
    </row>
    <row r="113">
      <c r="E113" s="219"/>
      <c r="F113" s="219"/>
      <c r="G113" s="220"/>
      <c r="H113" s="219"/>
      <c r="I113" s="219"/>
      <c r="J113" s="220"/>
    </row>
    <row r="114">
      <c r="E114" s="219"/>
      <c r="F114" s="219"/>
      <c r="G114" s="220"/>
      <c r="H114" s="219"/>
      <c r="I114" s="219"/>
      <c r="J114" s="220"/>
    </row>
    <row r="115">
      <c r="E115" s="219"/>
      <c r="F115" s="219"/>
      <c r="G115" s="220"/>
      <c r="H115" s="219"/>
      <c r="I115" s="219"/>
      <c r="J115" s="220"/>
    </row>
    <row r="116">
      <c r="E116" s="219"/>
      <c r="F116" s="219"/>
      <c r="G116" s="220"/>
      <c r="H116" s="219"/>
      <c r="I116" s="219"/>
      <c r="J116" s="220"/>
    </row>
    <row r="117">
      <c r="E117" s="219"/>
      <c r="F117" s="219"/>
      <c r="G117" s="220"/>
      <c r="H117" s="219"/>
      <c r="I117" s="219"/>
      <c r="J117" s="220"/>
    </row>
    <row r="118">
      <c r="E118" s="219"/>
      <c r="F118" s="219"/>
      <c r="G118" s="220"/>
      <c r="H118" s="219"/>
      <c r="I118" s="219"/>
      <c r="J118" s="220"/>
    </row>
    <row r="119">
      <c r="E119" s="219"/>
      <c r="F119" s="219"/>
      <c r="G119" s="220"/>
      <c r="H119" s="219"/>
      <c r="I119" s="219"/>
      <c r="J119" s="220"/>
    </row>
    <row r="120">
      <c r="E120" s="219"/>
      <c r="F120" s="219"/>
      <c r="G120" s="220"/>
      <c r="H120" s="219"/>
      <c r="I120" s="219"/>
      <c r="J120" s="220"/>
    </row>
    <row r="121">
      <c r="E121" s="219"/>
      <c r="F121" s="219"/>
      <c r="G121" s="220"/>
      <c r="H121" s="219"/>
      <c r="I121" s="219"/>
      <c r="J121" s="220"/>
    </row>
    <row r="122">
      <c r="E122" s="219"/>
      <c r="F122" s="219"/>
      <c r="G122" s="220"/>
      <c r="H122" s="219"/>
      <c r="I122" s="219"/>
      <c r="J122" s="220"/>
    </row>
    <row r="123">
      <c r="E123" s="219"/>
      <c r="F123" s="219"/>
      <c r="G123" s="220"/>
      <c r="H123" s="219"/>
      <c r="I123" s="219"/>
      <c r="J123" s="220"/>
    </row>
    <row r="124">
      <c r="E124" s="219"/>
      <c r="F124" s="219"/>
      <c r="G124" s="220"/>
      <c r="H124" s="219"/>
      <c r="I124" s="219"/>
      <c r="J124" s="220"/>
    </row>
    <row r="125">
      <c r="E125" s="219"/>
      <c r="F125" s="219"/>
      <c r="G125" s="220"/>
      <c r="H125" s="219"/>
      <c r="I125" s="219"/>
      <c r="J125" s="220"/>
    </row>
    <row r="126">
      <c r="E126" s="219"/>
      <c r="F126" s="219"/>
      <c r="G126" s="220"/>
      <c r="H126" s="219"/>
      <c r="I126" s="219"/>
      <c r="J126" s="220"/>
    </row>
    <row r="127">
      <c r="E127" s="219"/>
      <c r="F127" s="219"/>
      <c r="G127" s="220"/>
      <c r="H127" s="219"/>
      <c r="I127" s="219"/>
      <c r="J127" s="220"/>
    </row>
    <row r="128">
      <c r="E128" s="219"/>
      <c r="F128" s="219"/>
      <c r="G128" s="220"/>
      <c r="H128" s="219"/>
      <c r="I128" s="219"/>
      <c r="J128" s="220"/>
    </row>
    <row r="129">
      <c r="E129" s="219"/>
      <c r="F129" s="219"/>
      <c r="G129" s="220"/>
      <c r="H129" s="219"/>
      <c r="I129" s="219"/>
      <c r="J129" s="220"/>
    </row>
    <row r="130">
      <c r="E130" s="219"/>
      <c r="F130" s="219"/>
      <c r="G130" s="220"/>
      <c r="H130" s="219"/>
      <c r="I130" s="219"/>
      <c r="J130" s="220"/>
    </row>
    <row r="131">
      <c r="E131" s="219"/>
      <c r="F131" s="219"/>
      <c r="G131" s="220"/>
      <c r="H131" s="219"/>
      <c r="I131" s="219"/>
      <c r="J131" s="220"/>
    </row>
    <row r="132">
      <c r="E132" s="219"/>
      <c r="F132" s="219"/>
      <c r="G132" s="220"/>
      <c r="H132" s="219"/>
      <c r="I132" s="219"/>
      <c r="J132" s="220"/>
    </row>
    <row r="133">
      <c r="E133" s="219"/>
      <c r="F133" s="219"/>
      <c r="G133" s="220"/>
      <c r="H133" s="219"/>
      <c r="I133" s="219"/>
      <c r="J133" s="220"/>
    </row>
    <row r="134">
      <c r="E134" s="219"/>
      <c r="F134" s="219"/>
      <c r="G134" s="220"/>
      <c r="H134" s="219"/>
      <c r="I134" s="219"/>
      <c r="J134" s="220"/>
    </row>
    <row r="135">
      <c r="E135" s="219"/>
      <c r="F135" s="219"/>
      <c r="G135" s="220"/>
      <c r="H135" s="219"/>
      <c r="I135" s="219"/>
      <c r="J135" s="220"/>
    </row>
    <row r="136">
      <c r="E136" s="219"/>
      <c r="F136" s="219"/>
      <c r="G136" s="220"/>
      <c r="H136" s="219"/>
      <c r="I136" s="219"/>
      <c r="J136" s="220"/>
    </row>
    <row r="137">
      <c r="E137" s="219"/>
      <c r="F137" s="219"/>
      <c r="G137" s="220"/>
      <c r="H137" s="219"/>
      <c r="I137" s="219"/>
      <c r="J137" s="220"/>
    </row>
    <row r="138">
      <c r="E138" s="219"/>
      <c r="F138" s="219"/>
      <c r="G138" s="220"/>
      <c r="H138" s="219"/>
      <c r="I138" s="219"/>
      <c r="J138" s="220"/>
    </row>
    <row r="139">
      <c r="E139" s="219"/>
      <c r="F139" s="219"/>
      <c r="G139" s="220"/>
      <c r="H139" s="219"/>
      <c r="I139" s="219"/>
      <c r="J139" s="220"/>
    </row>
    <row r="140">
      <c r="E140" s="219"/>
      <c r="F140" s="219"/>
      <c r="G140" s="220"/>
      <c r="H140" s="219"/>
      <c r="I140" s="219"/>
      <c r="J140" s="220"/>
    </row>
    <row r="141">
      <c r="E141" s="219"/>
      <c r="F141" s="219"/>
      <c r="G141" s="220"/>
      <c r="H141" s="219"/>
      <c r="I141" s="219"/>
      <c r="J141" s="220"/>
    </row>
    <row r="142">
      <c r="E142" s="219"/>
      <c r="F142" s="219"/>
      <c r="G142" s="220"/>
      <c r="H142" s="219"/>
      <c r="I142" s="219"/>
      <c r="J142" s="220"/>
    </row>
    <row r="143">
      <c r="E143" s="219"/>
      <c r="F143" s="219"/>
      <c r="G143" s="220"/>
      <c r="H143" s="219"/>
      <c r="I143" s="219"/>
      <c r="J143" s="220"/>
    </row>
    <row r="144">
      <c r="E144" s="219"/>
      <c r="F144" s="219"/>
      <c r="G144" s="220"/>
      <c r="H144" s="219"/>
      <c r="I144" s="219"/>
      <c r="J144" s="220"/>
    </row>
    <row r="145">
      <c r="E145" s="219"/>
      <c r="F145" s="219"/>
      <c r="G145" s="220"/>
      <c r="H145" s="219"/>
      <c r="I145" s="219"/>
      <c r="J145" s="220"/>
    </row>
    <row r="146">
      <c r="E146" s="219"/>
      <c r="F146" s="219"/>
      <c r="G146" s="220"/>
      <c r="H146" s="219"/>
      <c r="I146" s="219"/>
      <c r="J146" s="220"/>
    </row>
    <row r="147">
      <c r="E147" s="219"/>
      <c r="F147" s="219"/>
      <c r="G147" s="220"/>
      <c r="H147" s="219"/>
      <c r="I147" s="219"/>
      <c r="J147" s="220"/>
    </row>
    <row r="148">
      <c r="E148" s="219"/>
      <c r="F148" s="219"/>
      <c r="G148" s="220"/>
      <c r="H148" s="219"/>
      <c r="I148" s="219"/>
      <c r="J148" s="220"/>
    </row>
    <row r="149">
      <c r="E149" s="219"/>
      <c r="F149" s="219"/>
      <c r="G149" s="220"/>
      <c r="H149" s="219"/>
      <c r="I149" s="219"/>
      <c r="J149" s="220"/>
    </row>
    <row r="150">
      <c r="E150" s="219"/>
      <c r="F150" s="219"/>
      <c r="G150" s="220"/>
      <c r="H150" s="219"/>
      <c r="I150" s="219"/>
      <c r="J150" s="220"/>
    </row>
    <row r="151">
      <c r="E151" s="219"/>
      <c r="F151" s="219"/>
      <c r="G151" s="220"/>
      <c r="H151" s="219"/>
      <c r="I151" s="219"/>
      <c r="J151" s="220"/>
    </row>
    <row r="152">
      <c r="E152" s="219"/>
      <c r="F152" s="219"/>
      <c r="G152" s="220"/>
      <c r="H152" s="219"/>
      <c r="I152" s="219"/>
      <c r="J152" s="220"/>
    </row>
    <row r="153">
      <c r="E153" s="219"/>
      <c r="F153" s="219"/>
      <c r="G153" s="220"/>
      <c r="H153" s="219"/>
      <c r="I153" s="219"/>
      <c r="J153" s="220"/>
    </row>
    <row r="154">
      <c r="E154" s="219"/>
      <c r="F154" s="219"/>
      <c r="G154" s="220"/>
      <c r="H154" s="219"/>
      <c r="I154" s="219"/>
      <c r="J154" s="220"/>
    </row>
    <row r="155">
      <c r="E155" s="219"/>
      <c r="F155" s="219"/>
      <c r="G155" s="220"/>
      <c r="H155" s="219"/>
      <c r="I155" s="219"/>
      <c r="J155" s="220"/>
    </row>
    <row r="156">
      <c r="E156" s="219"/>
      <c r="F156" s="219"/>
      <c r="G156" s="220"/>
      <c r="H156" s="219"/>
      <c r="I156" s="219"/>
      <c r="J156" s="220"/>
    </row>
    <row r="157">
      <c r="E157" s="219"/>
      <c r="F157" s="219"/>
      <c r="G157" s="220"/>
      <c r="H157" s="219"/>
      <c r="I157" s="219"/>
      <c r="J157" s="220"/>
    </row>
    <row r="158">
      <c r="E158" s="219"/>
      <c r="F158" s="219"/>
      <c r="G158" s="220"/>
      <c r="H158" s="219"/>
      <c r="I158" s="219"/>
      <c r="J158" s="220"/>
    </row>
    <row r="159">
      <c r="E159" s="219"/>
      <c r="F159" s="219"/>
      <c r="G159" s="220"/>
      <c r="H159" s="219"/>
      <c r="I159" s="219"/>
      <c r="J159" s="220"/>
    </row>
    <row r="160">
      <c r="E160" s="219"/>
      <c r="F160" s="219"/>
      <c r="G160" s="220"/>
      <c r="H160" s="219"/>
      <c r="I160" s="219"/>
      <c r="J160" s="220"/>
    </row>
    <row r="161">
      <c r="E161" s="219"/>
      <c r="F161" s="219"/>
      <c r="G161" s="220"/>
      <c r="H161" s="219"/>
      <c r="I161" s="219"/>
      <c r="J161" s="220"/>
    </row>
    <row r="162">
      <c r="E162" s="219"/>
      <c r="F162" s="219"/>
      <c r="G162" s="220"/>
      <c r="H162" s="219"/>
      <c r="I162" s="219"/>
      <c r="J162" s="220"/>
    </row>
    <row r="163">
      <c r="E163" s="219"/>
      <c r="F163" s="219"/>
      <c r="G163" s="220"/>
      <c r="H163" s="219"/>
      <c r="I163" s="219"/>
      <c r="J163" s="220"/>
    </row>
    <row r="164">
      <c r="E164" s="219"/>
      <c r="F164" s="219"/>
      <c r="G164" s="220"/>
      <c r="H164" s="219"/>
      <c r="I164" s="219"/>
      <c r="J164" s="220"/>
    </row>
    <row r="165">
      <c r="E165" s="219"/>
      <c r="F165" s="219"/>
      <c r="G165" s="220"/>
      <c r="H165" s="219"/>
      <c r="I165" s="219"/>
      <c r="J165" s="220"/>
    </row>
    <row r="166">
      <c r="E166" s="219"/>
      <c r="F166" s="219"/>
      <c r="G166" s="220"/>
      <c r="H166" s="219"/>
      <c r="I166" s="219"/>
      <c r="J166" s="220"/>
    </row>
    <row r="167">
      <c r="E167" s="219"/>
      <c r="F167" s="219"/>
      <c r="G167" s="220"/>
      <c r="H167" s="219"/>
      <c r="I167" s="219"/>
      <c r="J167" s="220"/>
    </row>
    <row r="168">
      <c r="E168" s="219"/>
      <c r="F168" s="219"/>
      <c r="G168" s="220"/>
      <c r="H168" s="219"/>
      <c r="I168" s="219"/>
      <c r="J168" s="220"/>
    </row>
    <row r="169">
      <c r="E169" s="219"/>
      <c r="F169" s="219"/>
      <c r="G169" s="220"/>
      <c r="H169" s="219"/>
      <c r="I169" s="219"/>
      <c r="J169" s="220"/>
    </row>
    <row r="170">
      <c r="E170" s="219"/>
      <c r="F170" s="219"/>
      <c r="G170" s="220"/>
      <c r="H170" s="219"/>
      <c r="I170" s="219"/>
      <c r="J170" s="220"/>
    </row>
    <row r="171">
      <c r="E171" s="219"/>
      <c r="F171" s="219"/>
      <c r="G171" s="220"/>
      <c r="H171" s="219"/>
      <c r="I171" s="219"/>
      <c r="J171" s="220"/>
    </row>
    <row r="172">
      <c r="E172" s="219"/>
      <c r="F172" s="219"/>
      <c r="G172" s="220"/>
      <c r="H172" s="219"/>
      <c r="I172" s="219"/>
      <c r="J172" s="220"/>
    </row>
    <row r="173">
      <c r="E173" s="219"/>
      <c r="F173" s="219"/>
      <c r="G173" s="220"/>
      <c r="H173" s="219"/>
      <c r="I173" s="219"/>
      <c r="J173" s="220"/>
    </row>
    <row r="174">
      <c r="E174" s="219"/>
      <c r="F174" s="219"/>
      <c r="G174" s="220"/>
      <c r="H174" s="219"/>
      <c r="I174" s="219"/>
      <c r="J174" s="220"/>
    </row>
    <row r="175">
      <c r="E175" s="219"/>
      <c r="F175" s="219"/>
      <c r="G175" s="220"/>
      <c r="H175" s="219"/>
      <c r="I175" s="219"/>
      <c r="J175" s="220"/>
    </row>
    <row r="176">
      <c r="E176" s="219"/>
      <c r="F176" s="219"/>
      <c r="G176" s="220"/>
      <c r="H176" s="219"/>
      <c r="I176" s="219"/>
      <c r="J176" s="220"/>
    </row>
    <row r="177">
      <c r="E177" s="219"/>
      <c r="F177" s="219"/>
      <c r="G177" s="220"/>
      <c r="H177" s="219"/>
      <c r="I177" s="219"/>
      <c r="J177" s="220"/>
    </row>
    <row r="178">
      <c r="E178" s="219"/>
      <c r="F178" s="219"/>
      <c r="G178" s="220"/>
      <c r="H178" s="219"/>
      <c r="I178" s="219"/>
      <c r="J178" s="220"/>
    </row>
    <row r="179">
      <c r="E179" s="219"/>
      <c r="F179" s="219"/>
      <c r="G179" s="220"/>
      <c r="H179" s="219"/>
      <c r="I179" s="219"/>
      <c r="J179" s="220"/>
    </row>
    <row r="180">
      <c r="E180" s="219"/>
      <c r="F180" s="219"/>
      <c r="G180" s="220"/>
      <c r="H180" s="219"/>
      <c r="I180" s="219"/>
      <c r="J180" s="220"/>
    </row>
    <row r="181">
      <c r="E181" s="219"/>
      <c r="F181" s="219"/>
      <c r="G181" s="220"/>
      <c r="H181" s="219"/>
      <c r="I181" s="219"/>
      <c r="J181" s="220"/>
    </row>
    <row r="182">
      <c r="E182" s="219"/>
      <c r="F182" s="219"/>
      <c r="G182" s="220"/>
      <c r="H182" s="219"/>
      <c r="I182" s="219"/>
      <c r="J182" s="220"/>
    </row>
    <row r="183">
      <c r="E183" s="219"/>
      <c r="F183" s="219"/>
      <c r="G183" s="220"/>
      <c r="H183" s="219"/>
      <c r="I183" s="219"/>
      <c r="J183" s="220"/>
    </row>
    <row r="184">
      <c r="E184" s="219"/>
      <c r="F184" s="219"/>
      <c r="G184" s="220"/>
      <c r="H184" s="219"/>
      <c r="I184" s="219"/>
      <c r="J184" s="220"/>
    </row>
    <row r="185">
      <c r="E185" s="219"/>
      <c r="F185" s="219"/>
      <c r="G185" s="220"/>
      <c r="H185" s="219"/>
      <c r="I185" s="219"/>
      <c r="J185" s="220"/>
    </row>
    <row r="186">
      <c r="E186" s="219"/>
      <c r="F186" s="219"/>
      <c r="G186" s="220"/>
      <c r="H186" s="219"/>
      <c r="I186" s="219"/>
      <c r="J186" s="220"/>
    </row>
    <row r="187">
      <c r="E187" s="219"/>
      <c r="F187" s="219"/>
      <c r="G187" s="220"/>
      <c r="H187" s="219"/>
      <c r="I187" s="219"/>
      <c r="J187" s="220"/>
    </row>
    <row r="188">
      <c r="E188" s="219"/>
      <c r="F188" s="219"/>
      <c r="G188" s="220"/>
      <c r="H188" s="219"/>
      <c r="I188" s="219"/>
      <c r="J188" s="220"/>
    </row>
    <row r="189">
      <c r="E189" s="219"/>
      <c r="F189" s="219"/>
      <c r="G189" s="220"/>
      <c r="H189" s="219"/>
      <c r="I189" s="219"/>
      <c r="J189" s="220"/>
    </row>
    <row r="190">
      <c r="E190" s="219"/>
      <c r="F190" s="219"/>
      <c r="G190" s="220"/>
      <c r="H190" s="219"/>
      <c r="I190" s="219"/>
      <c r="J190" s="220"/>
    </row>
    <row r="191">
      <c r="E191" s="219"/>
      <c r="F191" s="219"/>
      <c r="G191" s="220"/>
      <c r="H191" s="219"/>
      <c r="I191" s="219"/>
      <c r="J191" s="220"/>
    </row>
    <row r="192">
      <c r="E192" s="219"/>
      <c r="F192" s="219"/>
      <c r="G192" s="220"/>
      <c r="H192" s="219"/>
      <c r="I192" s="219"/>
      <c r="J192" s="220"/>
    </row>
    <row r="193">
      <c r="E193" s="219"/>
      <c r="F193" s="219"/>
      <c r="G193" s="220"/>
      <c r="H193" s="219"/>
      <c r="I193" s="219"/>
      <c r="J193" s="220"/>
    </row>
    <row r="194">
      <c r="E194" s="219"/>
      <c r="F194" s="219"/>
      <c r="G194" s="220"/>
      <c r="H194" s="219"/>
      <c r="I194" s="219"/>
      <c r="J194" s="220"/>
    </row>
    <row r="195">
      <c r="E195" s="219"/>
      <c r="F195" s="219"/>
      <c r="G195" s="220"/>
      <c r="H195" s="219"/>
      <c r="I195" s="219"/>
      <c r="J195" s="220"/>
    </row>
    <row r="196">
      <c r="E196" s="219"/>
      <c r="F196" s="219"/>
      <c r="G196" s="220"/>
      <c r="H196" s="219"/>
      <c r="I196" s="219"/>
      <c r="J196" s="220"/>
    </row>
    <row r="197">
      <c r="E197" s="219"/>
      <c r="F197" s="219"/>
      <c r="G197" s="220"/>
      <c r="H197" s="219"/>
      <c r="I197" s="219"/>
      <c r="J197" s="220"/>
    </row>
    <row r="198">
      <c r="E198" s="219"/>
      <c r="F198" s="219"/>
      <c r="G198" s="220"/>
      <c r="H198" s="219"/>
      <c r="I198" s="219"/>
      <c r="J198" s="220"/>
    </row>
    <row r="199">
      <c r="E199" s="219"/>
      <c r="F199" s="219"/>
      <c r="G199" s="220"/>
      <c r="H199" s="219"/>
      <c r="I199" s="219"/>
      <c r="J199" s="220"/>
    </row>
    <row r="200">
      <c r="E200" s="219"/>
      <c r="F200" s="219"/>
      <c r="G200" s="220"/>
      <c r="H200" s="219"/>
      <c r="I200" s="219"/>
      <c r="J200" s="220"/>
    </row>
    <row r="201">
      <c r="E201" s="219"/>
      <c r="F201" s="219"/>
      <c r="G201" s="220"/>
      <c r="H201" s="219"/>
      <c r="I201" s="219"/>
      <c r="J201" s="220"/>
    </row>
    <row r="202">
      <c r="E202" s="219"/>
      <c r="F202" s="219"/>
      <c r="G202" s="220"/>
      <c r="H202" s="219"/>
      <c r="I202" s="219"/>
      <c r="J202" s="220"/>
    </row>
    <row r="203">
      <c r="E203" s="219"/>
      <c r="F203" s="219"/>
      <c r="G203" s="220"/>
      <c r="H203" s="219"/>
      <c r="I203" s="219"/>
      <c r="J203" s="220"/>
    </row>
    <row r="204">
      <c r="E204" s="219"/>
      <c r="F204" s="219"/>
      <c r="G204" s="220"/>
      <c r="H204" s="219"/>
      <c r="I204" s="219"/>
      <c r="J204" s="220"/>
    </row>
    <row r="205">
      <c r="E205" s="219"/>
      <c r="F205" s="219"/>
      <c r="G205" s="220"/>
      <c r="H205" s="219"/>
      <c r="I205" s="219"/>
      <c r="J205" s="220"/>
    </row>
    <row r="206">
      <c r="E206" s="219"/>
      <c r="F206" s="219"/>
      <c r="G206" s="220"/>
      <c r="H206" s="219"/>
      <c r="I206" s="219"/>
      <c r="J206" s="220"/>
    </row>
    <row r="207">
      <c r="E207" s="219"/>
      <c r="F207" s="219"/>
      <c r="G207" s="220"/>
      <c r="H207" s="219"/>
      <c r="I207" s="219"/>
      <c r="J207" s="220"/>
    </row>
    <row r="208">
      <c r="E208" s="219"/>
      <c r="F208" s="219"/>
      <c r="G208" s="220"/>
      <c r="H208" s="219"/>
      <c r="I208" s="219"/>
      <c r="J208" s="220"/>
    </row>
    <row r="209">
      <c r="E209" s="219"/>
      <c r="F209" s="219"/>
      <c r="G209" s="220"/>
      <c r="H209" s="219"/>
      <c r="I209" s="219"/>
      <c r="J209" s="220"/>
    </row>
    <row r="210">
      <c r="E210" s="219"/>
      <c r="F210" s="219"/>
      <c r="G210" s="220"/>
      <c r="H210" s="219"/>
      <c r="I210" s="219"/>
      <c r="J210" s="220"/>
    </row>
    <row r="211">
      <c r="E211" s="219"/>
      <c r="F211" s="219"/>
      <c r="G211" s="220"/>
      <c r="H211" s="219"/>
      <c r="I211" s="219"/>
      <c r="J211" s="220"/>
    </row>
    <row r="212">
      <c r="E212" s="219"/>
      <c r="F212" s="219"/>
      <c r="G212" s="220"/>
      <c r="H212" s="219"/>
      <c r="I212" s="219"/>
      <c r="J212" s="220"/>
    </row>
    <row r="213">
      <c r="E213" s="219"/>
      <c r="F213" s="219"/>
      <c r="G213" s="220"/>
      <c r="H213" s="219"/>
      <c r="I213" s="219"/>
      <c r="J213" s="220"/>
    </row>
    <row r="214">
      <c r="E214" s="219"/>
      <c r="F214" s="219"/>
      <c r="G214" s="220"/>
      <c r="H214" s="219"/>
      <c r="I214" s="219"/>
      <c r="J214" s="220"/>
    </row>
    <row r="215">
      <c r="E215" s="219"/>
      <c r="F215" s="219"/>
      <c r="G215" s="220"/>
      <c r="H215" s="219"/>
      <c r="I215" s="219"/>
      <c r="J215" s="220"/>
    </row>
    <row r="216">
      <c r="E216" s="219"/>
      <c r="F216" s="219"/>
      <c r="G216" s="220"/>
      <c r="H216" s="219"/>
      <c r="I216" s="219"/>
      <c r="J216" s="220"/>
    </row>
    <row r="217">
      <c r="E217" s="219"/>
      <c r="F217" s="219"/>
      <c r="G217" s="220"/>
      <c r="H217" s="219"/>
      <c r="I217" s="219"/>
      <c r="J217" s="220"/>
    </row>
    <row r="218">
      <c r="E218" s="219"/>
      <c r="F218" s="219"/>
      <c r="G218" s="220"/>
      <c r="H218" s="219"/>
      <c r="I218" s="219"/>
      <c r="J218" s="220"/>
    </row>
    <row r="219">
      <c r="E219" s="219"/>
      <c r="F219" s="219"/>
      <c r="G219" s="220"/>
      <c r="H219" s="219"/>
      <c r="I219" s="219"/>
      <c r="J219" s="220"/>
    </row>
    <row r="220">
      <c r="E220" s="219"/>
      <c r="F220" s="219"/>
      <c r="G220" s="220"/>
      <c r="H220" s="219"/>
      <c r="I220" s="219"/>
      <c r="J220" s="220"/>
    </row>
    <row r="221">
      <c r="E221" s="219"/>
      <c r="F221" s="219"/>
      <c r="G221" s="220"/>
      <c r="H221" s="219"/>
      <c r="I221" s="219"/>
      <c r="J221" s="220"/>
    </row>
    <row r="222">
      <c r="E222" s="219"/>
      <c r="F222" s="219"/>
      <c r="G222" s="220"/>
      <c r="H222" s="219"/>
      <c r="I222" s="219"/>
      <c r="J222" s="220"/>
    </row>
    <row r="223">
      <c r="E223" s="219"/>
      <c r="F223" s="219"/>
      <c r="G223" s="220"/>
      <c r="H223" s="219"/>
      <c r="I223" s="219"/>
      <c r="J223" s="220"/>
    </row>
    <row r="224">
      <c r="E224" s="219"/>
      <c r="F224" s="219"/>
      <c r="G224" s="220"/>
      <c r="H224" s="219"/>
      <c r="I224" s="219"/>
      <c r="J224" s="220"/>
    </row>
    <row r="225">
      <c r="E225" s="219"/>
      <c r="F225" s="219"/>
      <c r="G225" s="220"/>
      <c r="H225" s="219"/>
      <c r="I225" s="219"/>
      <c r="J225" s="220"/>
    </row>
    <row r="226">
      <c r="E226" s="219"/>
      <c r="F226" s="219"/>
      <c r="G226" s="220"/>
      <c r="H226" s="219"/>
      <c r="I226" s="219"/>
      <c r="J226" s="220"/>
    </row>
    <row r="227">
      <c r="E227" s="219"/>
      <c r="F227" s="219"/>
      <c r="G227" s="220"/>
      <c r="H227" s="219"/>
      <c r="I227" s="219"/>
      <c r="J227" s="220"/>
    </row>
    <row r="228">
      <c r="E228" s="219"/>
      <c r="F228" s="219"/>
      <c r="G228" s="220"/>
      <c r="H228" s="219"/>
      <c r="I228" s="219"/>
      <c r="J228" s="220"/>
    </row>
    <row r="229">
      <c r="E229" s="219"/>
      <c r="F229" s="219"/>
      <c r="G229" s="220"/>
      <c r="H229" s="219"/>
      <c r="I229" s="219"/>
      <c r="J229" s="220"/>
    </row>
    <row r="230">
      <c r="E230" s="219"/>
      <c r="F230" s="219"/>
      <c r="G230" s="220"/>
      <c r="H230" s="219"/>
      <c r="I230" s="219"/>
      <c r="J230" s="220"/>
    </row>
    <row r="231">
      <c r="E231" s="219"/>
      <c r="F231" s="219"/>
      <c r="G231" s="220"/>
      <c r="H231" s="219"/>
      <c r="I231" s="219"/>
      <c r="J231" s="220"/>
    </row>
    <row r="232">
      <c r="E232" s="219"/>
      <c r="F232" s="219"/>
      <c r="G232" s="220"/>
      <c r="H232" s="219"/>
      <c r="I232" s="219"/>
      <c r="J232" s="220"/>
    </row>
    <row r="233">
      <c r="E233" s="219"/>
      <c r="F233" s="219"/>
      <c r="G233" s="220"/>
      <c r="H233" s="219"/>
      <c r="I233" s="219"/>
      <c r="J233" s="220"/>
    </row>
    <row r="234">
      <c r="E234" s="219"/>
      <c r="F234" s="219"/>
      <c r="G234" s="220"/>
      <c r="H234" s="219"/>
      <c r="I234" s="219"/>
      <c r="J234" s="220"/>
    </row>
    <row r="235">
      <c r="E235" s="219"/>
      <c r="F235" s="219"/>
      <c r="G235" s="220"/>
      <c r="H235" s="219"/>
      <c r="I235" s="219"/>
      <c r="J235" s="220"/>
    </row>
    <row r="236">
      <c r="E236" s="219"/>
      <c r="F236" s="219"/>
      <c r="G236" s="220"/>
      <c r="H236" s="219"/>
      <c r="I236" s="219"/>
      <c r="J236" s="220"/>
    </row>
    <row r="237">
      <c r="E237" s="219"/>
      <c r="F237" s="219"/>
      <c r="G237" s="220"/>
      <c r="H237" s="219"/>
      <c r="I237" s="219"/>
      <c r="J237" s="220"/>
    </row>
    <row r="238">
      <c r="E238" s="219"/>
      <c r="F238" s="219"/>
      <c r="G238" s="220"/>
      <c r="H238" s="219"/>
      <c r="I238" s="219"/>
      <c r="J238" s="220"/>
    </row>
    <row r="239">
      <c r="E239" s="219"/>
      <c r="F239" s="219"/>
      <c r="G239" s="220"/>
      <c r="H239" s="219"/>
      <c r="I239" s="219"/>
      <c r="J239" s="220"/>
    </row>
    <row r="240">
      <c r="E240" s="219"/>
      <c r="F240" s="219"/>
      <c r="G240" s="220"/>
      <c r="H240" s="219"/>
      <c r="I240" s="219"/>
      <c r="J240" s="220"/>
    </row>
    <row r="241">
      <c r="E241" s="219"/>
      <c r="F241" s="219"/>
      <c r="G241" s="220"/>
      <c r="H241" s="219"/>
      <c r="I241" s="219"/>
      <c r="J241" s="220"/>
    </row>
    <row r="242">
      <c r="E242" s="219"/>
      <c r="F242" s="219"/>
      <c r="G242" s="220"/>
      <c r="H242" s="219"/>
      <c r="I242" s="219"/>
      <c r="J242" s="220"/>
    </row>
    <row r="243">
      <c r="E243" s="219"/>
      <c r="F243" s="219"/>
      <c r="G243" s="220"/>
      <c r="H243" s="219"/>
      <c r="I243" s="219"/>
      <c r="J243" s="220"/>
    </row>
    <row r="244">
      <c r="E244" s="219"/>
      <c r="F244" s="219"/>
      <c r="G244" s="220"/>
      <c r="H244" s="219"/>
      <c r="I244" s="219"/>
      <c r="J244" s="220"/>
    </row>
    <row r="245">
      <c r="E245" s="219"/>
      <c r="F245" s="219"/>
      <c r="G245" s="220"/>
      <c r="H245" s="219"/>
      <c r="I245" s="219"/>
      <c r="J245" s="220"/>
    </row>
    <row r="246">
      <c r="E246" s="219"/>
      <c r="F246" s="219"/>
      <c r="G246" s="220"/>
      <c r="H246" s="219"/>
      <c r="I246" s="219"/>
      <c r="J246" s="220"/>
    </row>
    <row r="247">
      <c r="E247" s="219"/>
      <c r="F247" s="219"/>
      <c r="G247" s="220"/>
      <c r="H247" s="219"/>
      <c r="I247" s="219"/>
      <c r="J247" s="220"/>
    </row>
    <row r="248">
      <c r="E248" s="219"/>
      <c r="F248" s="219"/>
      <c r="G248" s="220"/>
      <c r="H248" s="219"/>
      <c r="I248" s="219"/>
      <c r="J248" s="220"/>
    </row>
    <row r="249">
      <c r="E249" s="219"/>
      <c r="F249" s="219"/>
      <c r="G249" s="220"/>
      <c r="H249" s="219"/>
      <c r="I249" s="219"/>
      <c r="J249" s="220"/>
    </row>
    <row r="250">
      <c r="E250" s="219"/>
      <c r="F250" s="219"/>
      <c r="G250" s="220"/>
      <c r="H250" s="219"/>
      <c r="I250" s="219"/>
      <c r="J250" s="220"/>
    </row>
    <row r="251">
      <c r="E251" s="219"/>
      <c r="F251" s="219"/>
      <c r="G251" s="220"/>
      <c r="H251" s="219"/>
      <c r="I251" s="219"/>
      <c r="J251" s="220"/>
    </row>
    <row r="252">
      <c r="E252" s="219"/>
      <c r="F252" s="219"/>
      <c r="G252" s="220"/>
      <c r="H252" s="219"/>
      <c r="I252" s="219"/>
      <c r="J252" s="220"/>
    </row>
    <row r="253">
      <c r="E253" s="219"/>
      <c r="F253" s="219"/>
      <c r="G253" s="220"/>
      <c r="H253" s="219"/>
      <c r="I253" s="219"/>
      <c r="J253" s="220"/>
    </row>
    <row r="254">
      <c r="E254" s="219"/>
      <c r="F254" s="219"/>
      <c r="G254" s="220"/>
      <c r="H254" s="219"/>
      <c r="I254" s="219"/>
      <c r="J254" s="220"/>
    </row>
    <row r="255">
      <c r="E255" s="219"/>
      <c r="F255" s="219"/>
      <c r="G255" s="220"/>
      <c r="H255" s="219"/>
      <c r="I255" s="219"/>
      <c r="J255" s="220"/>
    </row>
    <row r="256">
      <c r="E256" s="219"/>
      <c r="F256" s="219"/>
      <c r="G256" s="220"/>
      <c r="H256" s="219"/>
      <c r="I256" s="219"/>
      <c r="J256" s="220"/>
    </row>
    <row r="257">
      <c r="E257" s="219"/>
      <c r="F257" s="219"/>
      <c r="G257" s="220"/>
      <c r="H257" s="219"/>
      <c r="I257" s="219"/>
      <c r="J257" s="220"/>
    </row>
    <row r="258">
      <c r="E258" s="219"/>
      <c r="F258" s="219"/>
      <c r="G258" s="220"/>
      <c r="H258" s="219"/>
      <c r="I258" s="219"/>
      <c r="J258" s="220"/>
    </row>
    <row r="259">
      <c r="E259" s="219"/>
      <c r="F259" s="219"/>
      <c r="G259" s="220"/>
      <c r="H259" s="219"/>
      <c r="I259" s="219"/>
      <c r="J259" s="220"/>
    </row>
    <row r="260">
      <c r="E260" s="219"/>
      <c r="F260" s="219"/>
      <c r="G260" s="220"/>
      <c r="H260" s="219"/>
      <c r="I260" s="219"/>
      <c r="J260" s="220"/>
    </row>
    <row r="261">
      <c r="E261" s="219"/>
      <c r="F261" s="219"/>
      <c r="G261" s="220"/>
      <c r="H261" s="219"/>
      <c r="I261" s="219"/>
      <c r="J261" s="220"/>
    </row>
    <row r="262">
      <c r="E262" s="219"/>
      <c r="F262" s="219"/>
      <c r="G262" s="220"/>
      <c r="H262" s="219"/>
      <c r="I262" s="219"/>
      <c r="J262" s="220"/>
    </row>
    <row r="263">
      <c r="E263" s="219"/>
      <c r="F263" s="219"/>
      <c r="G263" s="220"/>
      <c r="H263" s="219"/>
      <c r="I263" s="219"/>
      <c r="J263" s="220"/>
    </row>
    <row r="264">
      <c r="E264" s="219"/>
      <c r="F264" s="219"/>
      <c r="G264" s="220"/>
      <c r="H264" s="219"/>
      <c r="I264" s="219"/>
      <c r="J264" s="220"/>
    </row>
    <row r="265">
      <c r="E265" s="219"/>
      <c r="F265" s="219"/>
      <c r="G265" s="220"/>
      <c r="H265" s="219"/>
      <c r="I265" s="219"/>
      <c r="J265" s="220"/>
    </row>
    <row r="266">
      <c r="E266" s="219"/>
      <c r="F266" s="219"/>
      <c r="G266" s="220"/>
      <c r="H266" s="219"/>
      <c r="I266" s="219"/>
      <c r="J266" s="220"/>
    </row>
    <row r="267">
      <c r="E267" s="219"/>
      <c r="F267" s="219"/>
      <c r="G267" s="220"/>
      <c r="H267" s="219"/>
      <c r="I267" s="219"/>
      <c r="J267" s="220"/>
    </row>
    <row r="268">
      <c r="E268" s="219"/>
      <c r="F268" s="219"/>
      <c r="G268" s="220"/>
      <c r="H268" s="219"/>
      <c r="I268" s="219"/>
      <c r="J268" s="220"/>
    </row>
    <row r="269">
      <c r="E269" s="219"/>
      <c r="F269" s="219"/>
      <c r="G269" s="220"/>
      <c r="H269" s="219"/>
      <c r="I269" s="219"/>
      <c r="J269" s="220"/>
    </row>
    <row r="270">
      <c r="E270" s="219"/>
      <c r="F270" s="219"/>
      <c r="G270" s="220"/>
      <c r="H270" s="219"/>
      <c r="I270" s="219"/>
      <c r="J270" s="220"/>
    </row>
    <row r="271">
      <c r="E271" s="219"/>
      <c r="F271" s="219"/>
      <c r="G271" s="220"/>
      <c r="H271" s="219"/>
      <c r="I271" s="219"/>
      <c r="J271" s="220"/>
    </row>
    <row r="272">
      <c r="E272" s="219"/>
      <c r="F272" s="219"/>
      <c r="G272" s="220"/>
      <c r="H272" s="219"/>
      <c r="I272" s="219"/>
      <c r="J272" s="220"/>
    </row>
    <row r="273">
      <c r="E273" s="219"/>
      <c r="F273" s="219"/>
      <c r="G273" s="220"/>
      <c r="H273" s="219"/>
      <c r="I273" s="219"/>
      <c r="J273" s="220"/>
    </row>
    <row r="274">
      <c r="E274" s="219"/>
      <c r="F274" s="219"/>
      <c r="G274" s="220"/>
      <c r="H274" s="219"/>
      <c r="I274" s="219"/>
      <c r="J274" s="220"/>
    </row>
    <row r="275">
      <c r="E275" s="219"/>
      <c r="F275" s="219"/>
      <c r="G275" s="220"/>
      <c r="H275" s="219"/>
      <c r="I275" s="219"/>
      <c r="J275" s="220"/>
    </row>
    <row r="276">
      <c r="E276" s="219"/>
      <c r="F276" s="219"/>
      <c r="G276" s="220"/>
      <c r="H276" s="219"/>
      <c r="I276" s="219"/>
      <c r="J276" s="220"/>
    </row>
    <row r="277">
      <c r="E277" s="219"/>
      <c r="F277" s="219"/>
      <c r="G277" s="220"/>
      <c r="H277" s="219"/>
      <c r="I277" s="219"/>
      <c r="J277" s="220"/>
    </row>
    <row r="278">
      <c r="E278" s="219"/>
      <c r="F278" s="219"/>
      <c r="G278" s="220"/>
      <c r="H278" s="219"/>
      <c r="I278" s="219"/>
      <c r="J278" s="220"/>
    </row>
    <row r="279">
      <c r="E279" s="219"/>
      <c r="F279" s="219"/>
      <c r="G279" s="220"/>
      <c r="H279" s="219"/>
      <c r="I279" s="219"/>
      <c r="J279" s="220"/>
    </row>
    <row r="280">
      <c r="E280" s="219"/>
      <c r="F280" s="219"/>
      <c r="G280" s="220"/>
      <c r="H280" s="219"/>
      <c r="I280" s="219"/>
      <c r="J280" s="220"/>
    </row>
    <row r="281">
      <c r="E281" s="219"/>
      <c r="F281" s="219"/>
      <c r="G281" s="220"/>
      <c r="H281" s="219"/>
      <c r="I281" s="219"/>
      <c r="J281" s="220"/>
    </row>
    <row r="282">
      <c r="E282" s="219"/>
      <c r="F282" s="219"/>
      <c r="G282" s="220"/>
      <c r="H282" s="219"/>
      <c r="I282" s="219"/>
      <c r="J282" s="220"/>
    </row>
    <row r="283">
      <c r="E283" s="219"/>
      <c r="F283" s="219"/>
      <c r="G283" s="220"/>
      <c r="H283" s="219"/>
      <c r="I283" s="219"/>
      <c r="J283" s="220"/>
    </row>
    <row r="284">
      <c r="E284" s="219"/>
      <c r="F284" s="219"/>
      <c r="G284" s="220"/>
      <c r="H284" s="219"/>
      <c r="I284" s="219"/>
      <c r="J284" s="220"/>
    </row>
    <row r="285">
      <c r="E285" s="219"/>
      <c r="F285" s="219"/>
      <c r="G285" s="220"/>
      <c r="H285" s="219"/>
      <c r="I285" s="219"/>
      <c r="J285" s="220"/>
    </row>
    <row r="286">
      <c r="E286" s="219"/>
      <c r="F286" s="219"/>
      <c r="G286" s="220"/>
      <c r="H286" s="219"/>
      <c r="I286" s="219"/>
      <c r="J286" s="220"/>
    </row>
    <row r="287">
      <c r="E287" s="219"/>
      <c r="F287" s="219"/>
      <c r="G287" s="220"/>
      <c r="H287" s="219"/>
      <c r="I287" s="219"/>
      <c r="J287" s="220"/>
    </row>
    <row r="288">
      <c r="E288" s="219"/>
      <c r="F288" s="219"/>
      <c r="G288" s="220"/>
      <c r="H288" s="219"/>
      <c r="I288" s="219"/>
      <c r="J288" s="220"/>
    </row>
    <row r="289">
      <c r="E289" s="219"/>
      <c r="F289" s="219"/>
      <c r="G289" s="220"/>
      <c r="H289" s="219"/>
      <c r="I289" s="219"/>
      <c r="J289" s="220"/>
    </row>
    <row r="290">
      <c r="E290" s="219"/>
      <c r="F290" s="219"/>
      <c r="G290" s="220"/>
      <c r="H290" s="219"/>
      <c r="I290" s="219"/>
      <c r="J290" s="220"/>
    </row>
    <row r="291">
      <c r="E291" s="219"/>
      <c r="F291" s="219"/>
      <c r="G291" s="220"/>
      <c r="H291" s="219"/>
      <c r="I291" s="219"/>
      <c r="J291" s="220"/>
    </row>
    <row r="292">
      <c r="E292" s="219"/>
      <c r="F292" s="219"/>
      <c r="G292" s="220"/>
      <c r="H292" s="219"/>
      <c r="I292" s="219"/>
      <c r="J292" s="220"/>
    </row>
    <row r="293">
      <c r="E293" s="219"/>
      <c r="F293" s="219"/>
      <c r="G293" s="220"/>
      <c r="H293" s="219"/>
      <c r="I293" s="219"/>
      <c r="J293" s="220"/>
    </row>
    <row r="294">
      <c r="E294" s="219"/>
      <c r="F294" s="219"/>
      <c r="G294" s="220"/>
      <c r="H294" s="219"/>
      <c r="I294" s="219"/>
      <c r="J294" s="220"/>
    </row>
    <row r="295">
      <c r="E295" s="219"/>
      <c r="F295" s="219"/>
      <c r="G295" s="220"/>
      <c r="H295" s="219"/>
      <c r="I295" s="219"/>
      <c r="J295" s="220"/>
    </row>
    <row r="296">
      <c r="E296" s="219"/>
      <c r="F296" s="219"/>
      <c r="G296" s="220"/>
      <c r="H296" s="219"/>
      <c r="I296" s="219"/>
      <c r="J296" s="220"/>
    </row>
    <row r="297">
      <c r="E297" s="219"/>
      <c r="F297" s="219"/>
      <c r="G297" s="220"/>
      <c r="H297" s="219"/>
      <c r="I297" s="219"/>
      <c r="J297" s="220"/>
    </row>
    <row r="298">
      <c r="E298" s="219"/>
      <c r="F298" s="219"/>
      <c r="G298" s="220"/>
      <c r="H298" s="219"/>
      <c r="I298" s="219"/>
      <c r="J298" s="220"/>
    </row>
    <row r="299">
      <c r="E299" s="219"/>
      <c r="F299" s="219"/>
      <c r="G299" s="220"/>
      <c r="H299" s="219"/>
      <c r="I299" s="219"/>
      <c r="J299" s="220"/>
    </row>
    <row r="300">
      <c r="E300" s="219"/>
      <c r="F300" s="219"/>
      <c r="G300" s="220"/>
      <c r="H300" s="219"/>
      <c r="I300" s="219"/>
      <c r="J300" s="220"/>
    </row>
    <row r="301">
      <c r="E301" s="219"/>
      <c r="F301" s="219"/>
      <c r="G301" s="220"/>
      <c r="H301" s="219"/>
      <c r="I301" s="219"/>
      <c r="J301" s="220"/>
    </row>
    <row r="302">
      <c r="E302" s="219"/>
      <c r="F302" s="219"/>
      <c r="G302" s="220"/>
      <c r="H302" s="219"/>
      <c r="I302" s="219"/>
      <c r="J302" s="220"/>
    </row>
    <row r="303">
      <c r="E303" s="219"/>
      <c r="F303" s="219"/>
      <c r="G303" s="220"/>
      <c r="H303" s="219"/>
      <c r="I303" s="219"/>
      <c r="J303" s="220"/>
    </row>
    <row r="304">
      <c r="E304" s="219"/>
      <c r="F304" s="219"/>
      <c r="G304" s="220"/>
      <c r="H304" s="219"/>
      <c r="I304" s="219"/>
      <c r="J304" s="220"/>
    </row>
    <row r="305">
      <c r="E305" s="219"/>
      <c r="F305" s="219"/>
      <c r="G305" s="220"/>
      <c r="H305" s="219"/>
      <c r="I305" s="219"/>
      <c r="J305" s="220"/>
    </row>
    <row r="306">
      <c r="E306" s="219"/>
      <c r="F306" s="219"/>
      <c r="G306" s="220"/>
      <c r="H306" s="219"/>
      <c r="I306" s="219"/>
      <c r="J306" s="220"/>
    </row>
    <row r="307">
      <c r="E307" s="219"/>
      <c r="F307" s="219"/>
      <c r="G307" s="220"/>
      <c r="H307" s="219"/>
      <c r="I307" s="219"/>
      <c r="J307" s="220"/>
    </row>
    <row r="308">
      <c r="E308" s="219"/>
      <c r="F308" s="219"/>
      <c r="G308" s="220"/>
      <c r="H308" s="219"/>
      <c r="I308" s="219"/>
      <c r="J308" s="220"/>
    </row>
    <row r="309">
      <c r="E309" s="219"/>
      <c r="F309" s="219"/>
      <c r="G309" s="220"/>
      <c r="H309" s="219"/>
      <c r="I309" s="219"/>
      <c r="J309" s="220"/>
    </row>
    <row r="310">
      <c r="E310" s="219"/>
      <c r="F310" s="219"/>
      <c r="G310" s="220"/>
      <c r="H310" s="219"/>
      <c r="I310" s="219"/>
      <c r="J310" s="220"/>
    </row>
    <row r="311">
      <c r="E311" s="219"/>
      <c r="F311" s="219"/>
      <c r="G311" s="220"/>
      <c r="H311" s="219"/>
      <c r="I311" s="219"/>
      <c r="J311" s="220"/>
    </row>
    <row r="312">
      <c r="E312" s="219"/>
      <c r="F312" s="219"/>
      <c r="G312" s="220"/>
      <c r="H312" s="219"/>
      <c r="I312" s="219"/>
      <c r="J312" s="220"/>
    </row>
    <row r="313">
      <c r="E313" s="219"/>
      <c r="F313" s="219"/>
      <c r="G313" s="220"/>
      <c r="H313" s="219"/>
      <c r="I313" s="219"/>
      <c r="J313" s="220"/>
    </row>
    <row r="314">
      <c r="E314" s="219"/>
      <c r="F314" s="219"/>
      <c r="G314" s="220"/>
      <c r="H314" s="219"/>
      <c r="I314" s="219"/>
      <c r="J314" s="220"/>
    </row>
    <row r="315">
      <c r="E315" s="219"/>
      <c r="F315" s="219"/>
      <c r="G315" s="220"/>
      <c r="H315" s="219"/>
      <c r="I315" s="219"/>
      <c r="J315" s="220"/>
    </row>
    <row r="316">
      <c r="E316" s="219"/>
      <c r="F316" s="219"/>
      <c r="G316" s="220"/>
      <c r="H316" s="219"/>
      <c r="I316" s="219"/>
      <c r="J316" s="220"/>
    </row>
    <row r="317">
      <c r="E317" s="219"/>
      <c r="F317" s="219"/>
      <c r="G317" s="220"/>
      <c r="H317" s="219"/>
      <c r="I317" s="219"/>
      <c r="J317" s="220"/>
    </row>
    <row r="318">
      <c r="E318" s="219"/>
      <c r="F318" s="219"/>
      <c r="G318" s="220"/>
      <c r="H318" s="219"/>
      <c r="I318" s="219"/>
      <c r="J318" s="220"/>
    </row>
    <row r="319">
      <c r="E319" s="219"/>
      <c r="F319" s="219"/>
      <c r="G319" s="220"/>
      <c r="H319" s="219"/>
      <c r="I319" s="219"/>
      <c r="J319" s="220"/>
    </row>
    <row r="320">
      <c r="E320" s="219"/>
      <c r="F320" s="219"/>
      <c r="G320" s="220"/>
      <c r="H320" s="219"/>
      <c r="I320" s="219"/>
      <c r="J320" s="220"/>
    </row>
    <row r="321">
      <c r="E321" s="219"/>
      <c r="F321" s="219"/>
      <c r="G321" s="220"/>
      <c r="H321" s="219"/>
      <c r="I321" s="219"/>
      <c r="J321" s="220"/>
    </row>
    <row r="322">
      <c r="E322" s="219"/>
      <c r="F322" s="219"/>
      <c r="G322" s="220"/>
      <c r="H322" s="219"/>
      <c r="I322" s="219"/>
      <c r="J322" s="220"/>
    </row>
    <row r="323">
      <c r="E323" s="219"/>
      <c r="F323" s="219"/>
      <c r="G323" s="220"/>
      <c r="H323" s="219"/>
      <c r="I323" s="219"/>
      <c r="J323" s="220"/>
    </row>
    <row r="324">
      <c r="E324" s="219"/>
      <c r="F324" s="219"/>
      <c r="G324" s="220"/>
      <c r="H324" s="219"/>
      <c r="I324" s="219"/>
      <c r="J324" s="220"/>
    </row>
    <row r="325">
      <c r="E325" s="219"/>
      <c r="F325" s="219"/>
      <c r="G325" s="220"/>
      <c r="H325" s="219"/>
      <c r="I325" s="219"/>
      <c r="J325" s="220"/>
    </row>
    <row r="326">
      <c r="E326" s="219"/>
      <c r="F326" s="219"/>
      <c r="G326" s="220"/>
      <c r="H326" s="219"/>
      <c r="I326" s="219"/>
      <c r="J326" s="220"/>
    </row>
    <row r="327">
      <c r="E327" s="219"/>
      <c r="F327" s="219"/>
      <c r="G327" s="220"/>
      <c r="H327" s="219"/>
      <c r="I327" s="219"/>
      <c r="J327" s="220"/>
    </row>
    <row r="328">
      <c r="E328" s="219"/>
      <c r="F328" s="219"/>
      <c r="G328" s="220"/>
      <c r="H328" s="219"/>
      <c r="I328" s="219"/>
      <c r="J328" s="220"/>
    </row>
    <row r="329">
      <c r="E329" s="219"/>
      <c r="F329" s="219"/>
      <c r="G329" s="220"/>
      <c r="H329" s="219"/>
      <c r="I329" s="219"/>
      <c r="J329" s="220"/>
    </row>
    <row r="330">
      <c r="E330" s="219"/>
      <c r="F330" s="219"/>
      <c r="G330" s="220"/>
      <c r="H330" s="219"/>
      <c r="I330" s="219"/>
      <c r="J330" s="220"/>
    </row>
    <row r="331">
      <c r="E331" s="219"/>
      <c r="F331" s="219"/>
      <c r="G331" s="220"/>
      <c r="H331" s="219"/>
      <c r="I331" s="219"/>
      <c r="J331" s="220"/>
    </row>
    <row r="332">
      <c r="E332" s="219"/>
      <c r="F332" s="219"/>
      <c r="G332" s="220"/>
      <c r="H332" s="219"/>
      <c r="I332" s="219"/>
      <c r="J332" s="220"/>
    </row>
    <row r="333">
      <c r="E333" s="219"/>
      <c r="F333" s="219"/>
      <c r="G333" s="220"/>
      <c r="H333" s="219"/>
      <c r="I333" s="219"/>
      <c r="J333" s="220"/>
    </row>
    <row r="334">
      <c r="E334" s="219"/>
      <c r="F334" s="219"/>
      <c r="G334" s="220"/>
      <c r="H334" s="219"/>
      <c r="I334" s="219"/>
      <c r="J334" s="220"/>
    </row>
    <row r="335">
      <c r="E335" s="219"/>
      <c r="F335" s="219"/>
      <c r="G335" s="220"/>
      <c r="H335" s="219"/>
      <c r="I335" s="219"/>
      <c r="J335" s="220"/>
    </row>
    <row r="336">
      <c r="E336" s="219"/>
      <c r="F336" s="219"/>
      <c r="G336" s="220"/>
      <c r="H336" s="219"/>
      <c r="I336" s="219"/>
      <c r="J336" s="220"/>
    </row>
    <row r="337">
      <c r="E337" s="219"/>
      <c r="F337" s="219"/>
      <c r="G337" s="220"/>
      <c r="H337" s="219"/>
      <c r="I337" s="219"/>
      <c r="J337" s="220"/>
    </row>
    <row r="338">
      <c r="E338" s="219"/>
      <c r="F338" s="219"/>
      <c r="G338" s="220"/>
      <c r="H338" s="219"/>
      <c r="I338" s="219"/>
      <c r="J338" s="220"/>
    </row>
    <row r="339">
      <c r="E339" s="219"/>
      <c r="F339" s="219"/>
      <c r="G339" s="220"/>
      <c r="H339" s="219"/>
      <c r="I339" s="219"/>
      <c r="J339" s="220"/>
    </row>
    <row r="340">
      <c r="E340" s="219"/>
      <c r="F340" s="219"/>
      <c r="G340" s="220"/>
      <c r="H340" s="219"/>
      <c r="I340" s="219"/>
      <c r="J340" s="220"/>
    </row>
    <row r="341">
      <c r="E341" s="219"/>
      <c r="F341" s="219"/>
      <c r="G341" s="220"/>
      <c r="H341" s="219"/>
      <c r="I341" s="219"/>
      <c r="J341" s="220"/>
    </row>
    <row r="342">
      <c r="E342" s="219"/>
      <c r="F342" s="219"/>
      <c r="G342" s="220"/>
      <c r="H342" s="219"/>
      <c r="I342" s="219"/>
      <c r="J342" s="220"/>
    </row>
    <row r="343">
      <c r="E343" s="219"/>
      <c r="F343" s="219"/>
      <c r="G343" s="220"/>
      <c r="H343" s="219"/>
      <c r="I343" s="219"/>
      <c r="J343" s="220"/>
    </row>
    <row r="344">
      <c r="E344" s="219"/>
      <c r="F344" s="219"/>
      <c r="G344" s="220"/>
      <c r="H344" s="219"/>
      <c r="I344" s="219"/>
      <c r="J344" s="220"/>
    </row>
    <row r="345">
      <c r="E345" s="219"/>
      <c r="F345" s="219"/>
      <c r="G345" s="220"/>
      <c r="H345" s="219"/>
      <c r="I345" s="219"/>
      <c r="J345" s="220"/>
    </row>
    <row r="346">
      <c r="E346" s="219"/>
      <c r="F346" s="219"/>
      <c r="G346" s="220"/>
      <c r="H346" s="219"/>
      <c r="I346" s="219"/>
      <c r="J346" s="220"/>
    </row>
    <row r="347">
      <c r="E347" s="219"/>
      <c r="F347" s="219"/>
      <c r="G347" s="220"/>
      <c r="H347" s="219"/>
      <c r="I347" s="219"/>
      <c r="J347" s="220"/>
    </row>
    <row r="348">
      <c r="E348" s="219"/>
      <c r="F348" s="219"/>
      <c r="G348" s="220"/>
      <c r="H348" s="219"/>
      <c r="I348" s="219"/>
      <c r="J348" s="220"/>
    </row>
    <row r="349">
      <c r="E349" s="219"/>
      <c r="F349" s="219"/>
      <c r="G349" s="220"/>
      <c r="H349" s="219"/>
      <c r="I349" s="219"/>
      <c r="J349" s="220"/>
    </row>
    <row r="350">
      <c r="E350" s="219"/>
      <c r="F350" s="219"/>
      <c r="G350" s="220"/>
      <c r="H350" s="219"/>
      <c r="I350" s="219"/>
      <c r="J350" s="220"/>
    </row>
    <row r="351">
      <c r="E351" s="219"/>
      <c r="F351" s="219"/>
      <c r="G351" s="220"/>
      <c r="H351" s="219"/>
      <c r="I351" s="219"/>
      <c r="J351" s="220"/>
    </row>
    <row r="352">
      <c r="E352" s="219"/>
      <c r="F352" s="219"/>
      <c r="G352" s="220"/>
      <c r="H352" s="219"/>
      <c r="I352" s="219"/>
      <c r="J352" s="220"/>
    </row>
    <row r="353">
      <c r="E353" s="219"/>
      <c r="F353" s="219"/>
      <c r="G353" s="220"/>
      <c r="H353" s="219"/>
      <c r="I353" s="219"/>
      <c r="J353" s="220"/>
    </row>
    <row r="354">
      <c r="E354" s="219"/>
      <c r="F354" s="219"/>
      <c r="G354" s="220"/>
      <c r="H354" s="219"/>
      <c r="I354" s="219"/>
      <c r="J354" s="220"/>
    </row>
    <row r="355">
      <c r="E355" s="219"/>
      <c r="F355" s="219"/>
      <c r="G355" s="220"/>
      <c r="H355" s="219"/>
      <c r="I355" s="219"/>
      <c r="J355" s="220"/>
    </row>
    <row r="356">
      <c r="E356" s="219"/>
      <c r="F356" s="219"/>
      <c r="G356" s="220"/>
      <c r="H356" s="219"/>
      <c r="I356" s="219"/>
      <c r="J356" s="220"/>
    </row>
    <row r="357">
      <c r="E357" s="219"/>
      <c r="F357" s="219"/>
      <c r="G357" s="220"/>
      <c r="H357" s="219"/>
      <c r="I357" s="219"/>
      <c r="J357" s="220"/>
    </row>
    <row r="358">
      <c r="E358" s="219"/>
      <c r="F358" s="219"/>
      <c r="G358" s="220"/>
      <c r="H358" s="219"/>
      <c r="I358" s="219"/>
      <c r="J358" s="220"/>
    </row>
    <row r="359">
      <c r="E359" s="219"/>
      <c r="F359" s="219"/>
      <c r="G359" s="220"/>
      <c r="H359" s="219"/>
      <c r="I359" s="219"/>
      <c r="J359" s="220"/>
    </row>
    <row r="360">
      <c r="E360" s="219"/>
      <c r="F360" s="219"/>
      <c r="G360" s="220"/>
      <c r="H360" s="219"/>
      <c r="I360" s="219"/>
      <c r="J360" s="220"/>
    </row>
    <row r="361">
      <c r="E361" s="219"/>
      <c r="F361" s="219"/>
      <c r="G361" s="220"/>
      <c r="H361" s="219"/>
      <c r="I361" s="219"/>
      <c r="J361" s="220"/>
    </row>
    <row r="362">
      <c r="E362" s="219"/>
      <c r="F362" s="219"/>
      <c r="G362" s="220"/>
      <c r="H362" s="219"/>
      <c r="I362" s="219"/>
      <c r="J362" s="220"/>
    </row>
    <row r="363">
      <c r="E363" s="219"/>
      <c r="F363" s="219"/>
      <c r="G363" s="220"/>
      <c r="H363" s="219"/>
      <c r="I363" s="219"/>
      <c r="J363" s="220"/>
    </row>
    <row r="364">
      <c r="E364" s="219"/>
      <c r="F364" s="219"/>
      <c r="G364" s="220"/>
      <c r="H364" s="219"/>
      <c r="I364" s="219"/>
      <c r="J364" s="220"/>
    </row>
    <row r="365">
      <c r="E365" s="219"/>
      <c r="F365" s="219"/>
      <c r="G365" s="220"/>
      <c r="H365" s="219"/>
      <c r="I365" s="219"/>
      <c r="J365" s="220"/>
    </row>
    <row r="366">
      <c r="E366" s="219"/>
      <c r="F366" s="219"/>
      <c r="G366" s="220"/>
      <c r="H366" s="219"/>
      <c r="I366" s="219"/>
      <c r="J366" s="220"/>
    </row>
    <row r="367">
      <c r="E367" s="219"/>
      <c r="F367" s="219"/>
      <c r="G367" s="220"/>
      <c r="H367" s="219"/>
      <c r="I367" s="219"/>
      <c r="J367" s="220"/>
    </row>
    <row r="368">
      <c r="E368" s="219"/>
      <c r="F368" s="219"/>
      <c r="G368" s="220"/>
      <c r="H368" s="219"/>
      <c r="I368" s="219"/>
      <c r="J368" s="220"/>
    </row>
    <row r="369">
      <c r="E369" s="219"/>
      <c r="F369" s="219"/>
      <c r="G369" s="220"/>
      <c r="H369" s="219"/>
      <c r="I369" s="219"/>
      <c r="J369" s="220"/>
    </row>
    <row r="370">
      <c r="E370" s="219"/>
      <c r="F370" s="219"/>
      <c r="G370" s="220"/>
      <c r="H370" s="219"/>
      <c r="I370" s="219"/>
      <c r="J370" s="220"/>
    </row>
    <row r="371">
      <c r="E371" s="219"/>
      <c r="F371" s="219"/>
      <c r="G371" s="220"/>
      <c r="H371" s="219"/>
      <c r="I371" s="219"/>
      <c r="J371" s="220"/>
    </row>
    <row r="372">
      <c r="E372" s="219"/>
      <c r="F372" s="219"/>
      <c r="G372" s="220"/>
      <c r="H372" s="219"/>
      <c r="I372" s="219"/>
      <c r="J372" s="220"/>
    </row>
    <row r="373">
      <c r="E373" s="219"/>
      <c r="F373" s="219"/>
      <c r="G373" s="220"/>
      <c r="H373" s="219"/>
      <c r="I373" s="219"/>
      <c r="J373" s="220"/>
    </row>
    <row r="374">
      <c r="E374" s="219"/>
      <c r="F374" s="219"/>
      <c r="G374" s="220"/>
      <c r="H374" s="219"/>
      <c r="I374" s="219"/>
      <c r="J374" s="220"/>
    </row>
    <row r="375">
      <c r="E375" s="219"/>
      <c r="F375" s="219"/>
      <c r="G375" s="220"/>
      <c r="H375" s="219"/>
      <c r="I375" s="219"/>
      <c r="J375" s="220"/>
    </row>
    <row r="376">
      <c r="E376" s="219"/>
      <c r="F376" s="219"/>
      <c r="G376" s="220"/>
      <c r="H376" s="219"/>
      <c r="I376" s="219"/>
      <c r="J376" s="220"/>
    </row>
    <row r="377">
      <c r="E377" s="219"/>
      <c r="F377" s="219"/>
      <c r="G377" s="220"/>
      <c r="H377" s="219"/>
      <c r="I377" s="219"/>
      <c r="J377" s="220"/>
    </row>
    <row r="378">
      <c r="E378" s="219"/>
      <c r="F378" s="219"/>
      <c r="G378" s="220"/>
      <c r="H378" s="219"/>
      <c r="I378" s="219"/>
      <c r="J378" s="220"/>
    </row>
    <row r="379">
      <c r="E379" s="219"/>
      <c r="F379" s="219"/>
      <c r="G379" s="220"/>
      <c r="H379" s="219"/>
      <c r="I379" s="219"/>
      <c r="J379" s="220"/>
    </row>
    <row r="380">
      <c r="E380" s="219"/>
      <c r="F380" s="219"/>
      <c r="G380" s="220"/>
      <c r="H380" s="219"/>
      <c r="I380" s="219"/>
      <c r="J380" s="220"/>
    </row>
    <row r="381">
      <c r="E381" s="219"/>
      <c r="F381" s="219"/>
      <c r="G381" s="220"/>
      <c r="H381" s="219"/>
      <c r="I381" s="219"/>
      <c r="J381" s="220"/>
    </row>
    <row r="382">
      <c r="E382" s="219"/>
      <c r="F382" s="219"/>
      <c r="G382" s="220"/>
      <c r="H382" s="219"/>
      <c r="I382" s="219"/>
      <c r="J382" s="220"/>
    </row>
    <row r="383">
      <c r="E383" s="219"/>
      <c r="F383" s="219"/>
      <c r="G383" s="220"/>
      <c r="H383" s="219"/>
      <c r="I383" s="219"/>
      <c r="J383" s="220"/>
    </row>
    <row r="384">
      <c r="E384" s="219"/>
      <c r="F384" s="219"/>
      <c r="G384" s="220"/>
      <c r="H384" s="219"/>
      <c r="I384" s="219"/>
      <c r="J384" s="220"/>
    </row>
    <row r="385">
      <c r="E385" s="219"/>
      <c r="F385" s="219"/>
      <c r="G385" s="220"/>
      <c r="H385" s="219"/>
      <c r="I385" s="219"/>
      <c r="J385" s="220"/>
    </row>
    <row r="386">
      <c r="E386" s="219"/>
      <c r="F386" s="219"/>
      <c r="G386" s="220"/>
      <c r="H386" s="219"/>
      <c r="I386" s="219"/>
      <c r="J386" s="220"/>
    </row>
    <row r="387">
      <c r="E387" s="219"/>
      <c r="F387" s="219"/>
      <c r="G387" s="220"/>
      <c r="H387" s="219"/>
      <c r="I387" s="219"/>
      <c r="J387" s="220"/>
    </row>
    <row r="388">
      <c r="E388" s="219"/>
      <c r="F388" s="219"/>
      <c r="G388" s="220"/>
      <c r="H388" s="219"/>
      <c r="I388" s="219"/>
      <c r="J388" s="220"/>
    </row>
    <row r="389">
      <c r="E389" s="219"/>
      <c r="F389" s="219"/>
      <c r="G389" s="220"/>
      <c r="H389" s="219"/>
      <c r="I389" s="219"/>
      <c r="J389" s="220"/>
    </row>
    <row r="390">
      <c r="E390" s="219"/>
      <c r="F390" s="219"/>
      <c r="G390" s="220"/>
      <c r="H390" s="219"/>
      <c r="I390" s="219"/>
      <c r="J390" s="220"/>
    </row>
    <row r="391">
      <c r="E391" s="219"/>
      <c r="F391" s="219"/>
      <c r="G391" s="220"/>
      <c r="H391" s="219"/>
      <c r="I391" s="219"/>
      <c r="J391" s="220"/>
    </row>
    <row r="392">
      <c r="E392" s="219"/>
      <c r="F392" s="219"/>
      <c r="G392" s="220"/>
      <c r="H392" s="219"/>
      <c r="I392" s="219"/>
      <c r="J392" s="220"/>
    </row>
    <row r="393">
      <c r="E393" s="219"/>
      <c r="F393" s="219"/>
      <c r="G393" s="220"/>
      <c r="H393" s="219"/>
      <c r="I393" s="219"/>
      <c r="J393" s="220"/>
    </row>
    <row r="394">
      <c r="E394" s="219"/>
      <c r="F394" s="219"/>
      <c r="G394" s="220"/>
      <c r="H394" s="219"/>
      <c r="I394" s="219"/>
      <c r="J394" s="220"/>
    </row>
    <row r="395">
      <c r="E395" s="219"/>
      <c r="F395" s="219"/>
      <c r="G395" s="220"/>
      <c r="H395" s="219"/>
      <c r="I395" s="219"/>
      <c r="J395" s="220"/>
    </row>
    <row r="396">
      <c r="E396" s="219"/>
      <c r="F396" s="219"/>
      <c r="G396" s="220"/>
      <c r="H396" s="219"/>
      <c r="I396" s="219"/>
      <c r="J396" s="220"/>
    </row>
    <row r="397">
      <c r="E397" s="219"/>
      <c r="F397" s="219"/>
      <c r="G397" s="220"/>
      <c r="H397" s="219"/>
      <c r="I397" s="219"/>
      <c r="J397" s="220"/>
    </row>
    <row r="398">
      <c r="E398" s="219"/>
      <c r="F398" s="219"/>
      <c r="G398" s="220"/>
      <c r="H398" s="219"/>
      <c r="I398" s="219"/>
      <c r="J398" s="220"/>
    </row>
    <row r="399">
      <c r="E399" s="219"/>
      <c r="F399" s="219"/>
      <c r="G399" s="220"/>
      <c r="H399" s="219"/>
      <c r="I399" s="219"/>
      <c r="J399" s="220"/>
    </row>
    <row r="400">
      <c r="E400" s="219"/>
      <c r="F400" s="219"/>
      <c r="G400" s="220"/>
      <c r="H400" s="219"/>
      <c r="I400" s="219"/>
      <c r="J400" s="220"/>
    </row>
    <row r="401">
      <c r="E401" s="219"/>
      <c r="F401" s="219"/>
      <c r="G401" s="220"/>
      <c r="H401" s="219"/>
      <c r="I401" s="219"/>
      <c r="J401" s="220"/>
    </row>
    <row r="402">
      <c r="E402" s="219"/>
      <c r="F402" s="219"/>
      <c r="G402" s="220"/>
      <c r="H402" s="219"/>
      <c r="I402" s="219"/>
      <c r="J402" s="220"/>
    </row>
    <row r="403">
      <c r="E403" s="219"/>
      <c r="F403" s="219"/>
      <c r="G403" s="220"/>
      <c r="H403" s="219"/>
      <c r="I403" s="219"/>
      <c r="J403" s="220"/>
    </row>
    <row r="404">
      <c r="E404" s="219"/>
      <c r="F404" s="219"/>
      <c r="G404" s="220"/>
      <c r="H404" s="219"/>
      <c r="I404" s="219"/>
      <c r="J404" s="220"/>
    </row>
    <row r="405">
      <c r="E405" s="219"/>
      <c r="F405" s="219"/>
      <c r="G405" s="220"/>
      <c r="H405" s="219"/>
      <c r="I405" s="219"/>
      <c r="J405" s="220"/>
    </row>
    <row r="406">
      <c r="E406" s="219"/>
      <c r="F406" s="219"/>
      <c r="G406" s="220"/>
      <c r="H406" s="219"/>
      <c r="I406" s="219"/>
      <c r="J406" s="220"/>
    </row>
    <row r="407">
      <c r="E407" s="219"/>
      <c r="F407" s="219"/>
      <c r="G407" s="220"/>
      <c r="H407" s="219"/>
      <c r="I407" s="219"/>
      <c r="J407" s="220"/>
    </row>
    <row r="408">
      <c r="E408" s="219"/>
      <c r="F408" s="219"/>
      <c r="G408" s="220"/>
      <c r="H408" s="219"/>
      <c r="I408" s="219"/>
      <c r="J408" s="220"/>
    </row>
    <row r="409">
      <c r="E409" s="219"/>
      <c r="F409" s="219"/>
      <c r="G409" s="220"/>
      <c r="H409" s="219"/>
      <c r="I409" s="219"/>
      <c r="J409" s="220"/>
    </row>
    <row r="410">
      <c r="E410" s="219"/>
      <c r="F410" s="219"/>
      <c r="G410" s="220"/>
      <c r="H410" s="219"/>
      <c r="I410" s="219"/>
      <c r="J410" s="220"/>
    </row>
    <row r="411">
      <c r="E411" s="219"/>
      <c r="F411" s="219"/>
      <c r="G411" s="220"/>
      <c r="H411" s="219"/>
      <c r="I411" s="219"/>
      <c r="J411" s="220"/>
    </row>
    <row r="412">
      <c r="E412" s="219"/>
      <c r="F412" s="219"/>
      <c r="G412" s="220"/>
      <c r="H412" s="219"/>
      <c r="I412" s="219"/>
      <c r="J412" s="220"/>
    </row>
    <row r="413">
      <c r="E413" s="219"/>
      <c r="F413" s="219"/>
      <c r="G413" s="220"/>
      <c r="H413" s="219"/>
      <c r="I413" s="219"/>
      <c r="J413" s="220"/>
    </row>
    <row r="414">
      <c r="E414" s="219"/>
      <c r="F414" s="219"/>
      <c r="G414" s="220"/>
      <c r="H414" s="219"/>
      <c r="I414" s="219"/>
      <c r="J414" s="220"/>
    </row>
    <row r="415">
      <c r="E415" s="219"/>
      <c r="F415" s="219"/>
      <c r="G415" s="220"/>
      <c r="H415" s="219"/>
      <c r="I415" s="219"/>
      <c r="J415" s="220"/>
    </row>
    <row r="416">
      <c r="E416" s="219"/>
      <c r="F416" s="219"/>
      <c r="G416" s="220"/>
      <c r="H416" s="219"/>
      <c r="I416" s="219"/>
      <c r="J416" s="220"/>
    </row>
    <row r="417">
      <c r="E417" s="219"/>
      <c r="F417" s="219"/>
      <c r="G417" s="220"/>
      <c r="H417" s="219"/>
      <c r="I417" s="219"/>
      <c r="J417" s="220"/>
    </row>
    <row r="418">
      <c r="E418" s="219"/>
      <c r="F418" s="219"/>
      <c r="G418" s="220"/>
      <c r="H418" s="219"/>
      <c r="I418" s="219"/>
      <c r="J418" s="220"/>
    </row>
    <row r="419">
      <c r="E419" s="219"/>
      <c r="F419" s="219"/>
      <c r="G419" s="220"/>
      <c r="H419" s="219"/>
      <c r="I419" s="219"/>
      <c r="J419" s="220"/>
    </row>
    <row r="420">
      <c r="E420" s="219"/>
      <c r="F420" s="219"/>
      <c r="G420" s="220"/>
      <c r="H420" s="219"/>
      <c r="I420" s="219"/>
      <c r="J420" s="220"/>
    </row>
    <row r="421">
      <c r="E421" s="219"/>
      <c r="F421" s="219"/>
      <c r="G421" s="220"/>
      <c r="H421" s="219"/>
      <c r="I421" s="219"/>
      <c r="J421" s="220"/>
    </row>
    <row r="422">
      <c r="E422" s="219"/>
      <c r="F422" s="219"/>
      <c r="G422" s="220"/>
      <c r="H422" s="219"/>
      <c r="I422" s="219"/>
      <c r="J422" s="220"/>
    </row>
    <row r="423">
      <c r="E423" s="219"/>
      <c r="F423" s="219"/>
      <c r="G423" s="220"/>
      <c r="H423" s="219"/>
      <c r="I423" s="219"/>
      <c r="J423" s="220"/>
    </row>
    <row r="424">
      <c r="E424" s="219"/>
      <c r="F424" s="219"/>
      <c r="G424" s="220"/>
      <c r="H424" s="219"/>
      <c r="I424" s="219"/>
      <c r="J424" s="220"/>
    </row>
    <row r="425">
      <c r="E425" s="219"/>
      <c r="F425" s="219"/>
      <c r="G425" s="220"/>
      <c r="H425" s="219"/>
      <c r="I425" s="219"/>
      <c r="J425" s="220"/>
    </row>
    <row r="426">
      <c r="E426" s="219"/>
      <c r="F426" s="219"/>
      <c r="G426" s="220"/>
      <c r="H426" s="219"/>
      <c r="I426" s="219"/>
      <c r="J426" s="220"/>
    </row>
    <row r="427">
      <c r="E427" s="219"/>
      <c r="F427" s="219"/>
      <c r="G427" s="220"/>
      <c r="H427" s="219"/>
      <c r="I427" s="219"/>
      <c r="J427" s="220"/>
    </row>
    <row r="428">
      <c r="E428" s="219"/>
      <c r="F428" s="219"/>
      <c r="G428" s="220"/>
      <c r="H428" s="219"/>
      <c r="I428" s="219"/>
      <c r="J428" s="220"/>
    </row>
    <row r="429">
      <c r="E429" s="219"/>
      <c r="F429" s="219"/>
      <c r="G429" s="220"/>
      <c r="H429" s="219"/>
      <c r="I429" s="219"/>
      <c r="J429" s="220"/>
    </row>
    <row r="430">
      <c r="E430" s="219"/>
      <c r="F430" s="219"/>
      <c r="G430" s="220"/>
      <c r="H430" s="219"/>
      <c r="I430" s="219"/>
      <c r="J430" s="220"/>
    </row>
    <row r="431">
      <c r="E431" s="219"/>
      <c r="F431" s="219"/>
      <c r="G431" s="220"/>
      <c r="H431" s="219"/>
      <c r="I431" s="219"/>
      <c r="J431" s="220"/>
    </row>
    <row r="432">
      <c r="E432" s="219"/>
      <c r="F432" s="219"/>
      <c r="G432" s="220"/>
      <c r="H432" s="219"/>
      <c r="I432" s="219"/>
      <c r="J432" s="220"/>
    </row>
    <row r="433">
      <c r="E433" s="219"/>
      <c r="F433" s="219"/>
      <c r="G433" s="220"/>
      <c r="H433" s="219"/>
      <c r="I433" s="219"/>
      <c r="J433" s="220"/>
    </row>
    <row r="434">
      <c r="E434" s="219"/>
      <c r="F434" s="219"/>
      <c r="G434" s="220"/>
      <c r="H434" s="219"/>
      <c r="I434" s="219"/>
      <c r="J434" s="220"/>
    </row>
    <row r="435">
      <c r="E435" s="219"/>
      <c r="F435" s="219"/>
      <c r="G435" s="220"/>
      <c r="H435" s="219"/>
      <c r="I435" s="219"/>
      <c r="J435" s="220"/>
    </row>
    <row r="436">
      <c r="E436" s="219"/>
      <c r="F436" s="219"/>
      <c r="G436" s="220"/>
      <c r="H436" s="219"/>
      <c r="I436" s="219"/>
      <c r="J436" s="220"/>
    </row>
    <row r="437">
      <c r="E437" s="219"/>
      <c r="F437" s="219"/>
      <c r="G437" s="220"/>
      <c r="H437" s="219"/>
      <c r="I437" s="219"/>
      <c r="J437" s="220"/>
    </row>
    <row r="438">
      <c r="E438" s="219"/>
      <c r="F438" s="219"/>
      <c r="G438" s="220"/>
      <c r="H438" s="219"/>
      <c r="I438" s="219"/>
      <c r="J438" s="220"/>
    </row>
    <row r="439">
      <c r="E439" s="219"/>
      <c r="F439" s="219"/>
      <c r="G439" s="220"/>
      <c r="H439" s="219"/>
      <c r="I439" s="219"/>
      <c r="J439" s="220"/>
    </row>
    <row r="440">
      <c r="E440" s="219"/>
      <c r="F440" s="219"/>
      <c r="G440" s="220"/>
      <c r="H440" s="219"/>
      <c r="I440" s="219"/>
      <c r="J440" s="220"/>
    </row>
    <row r="441">
      <c r="E441" s="219"/>
      <c r="F441" s="219"/>
      <c r="G441" s="220"/>
      <c r="H441" s="219"/>
      <c r="I441" s="219"/>
      <c r="J441" s="220"/>
    </row>
    <row r="442">
      <c r="E442" s="219"/>
      <c r="F442" s="219"/>
      <c r="G442" s="220"/>
      <c r="H442" s="219"/>
      <c r="I442" s="219"/>
      <c r="J442" s="220"/>
    </row>
    <row r="443">
      <c r="E443" s="219"/>
      <c r="F443" s="219"/>
      <c r="G443" s="220"/>
      <c r="H443" s="219"/>
      <c r="I443" s="219"/>
      <c r="J443" s="220"/>
    </row>
    <row r="444">
      <c r="E444" s="219"/>
      <c r="F444" s="219"/>
      <c r="G444" s="220"/>
      <c r="H444" s="219"/>
      <c r="I444" s="219"/>
      <c r="J444" s="220"/>
    </row>
    <row r="445">
      <c r="E445" s="219"/>
      <c r="F445" s="219"/>
      <c r="G445" s="220"/>
      <c r="H445" s="219"/>
      <c r="I445" s="219"/>
      <c r="J445" s="220"/>
    </row>
    <row r="446">
      <c r="E446" s="219"/>
      <c r="F446" s="219"/>
      <c r="G446" s="220"/>
      <c r="H446" s="219"/>
      <c r="I446" s="219"/>
      <c r="J446" s="220"/>
    </row>
    <row r="447">
      <c r="E447" s="219"/>
      <c r="F447" s="219"/>
      <c r="G447" s="220"/>
      <c r="H447" s="219"/>
      <c r="I447" s="219"/>
      <c r="J447" s="220"/>
    </row>
    <row r="448">
      <c r="E448" s="219"/>
      <c r="F448" s="219"/>
      <c r="G448" s="220"/>
      <c r="H448" s="219"/>
      <c r="I448" s="219"/>
      <c r="J448" s="220"/>
    </row>
    <row r="449">
      <c r="E449" s="219"/>
      <c r="F449" s="219"/>
      <c r="G449" s="220"/>
      <c r="H449" s="219"/>
      <c r="I449" s="219"/>
      <c r="J449" s="220"/>
    </row>
    <row r="450">
      <c r="E450" s="219"/>
      <c r="F450" s="219"/>
      <c r="G450" s="220"/>
      <c r="H450" s="219"/>
      <c r="I450" s="219"/>
      <c r="J450" s="220"/>
    </row>
    <row r="451">
      <c r="E451" s="219"/>
      <c r="F451" s="219"/>
      <c r="G451" s="220"/>
      <c r="H451" s="219"/>
      <c r="I451" s="219"/>
      <c r="J451" s="220"/>
    </row>
    <row r="452">
      <c r="E452" s="219"/>
      <c r="F452" s="219"/>
      <c r="G452" s="220"/>
      <c r="H452" s="219"/>
      <c r="I452" s="219"/>
      <c r="J452" s="220"/>
    </row>
    <row r="453">
      <c r="E453" s="219"/>
      <c r="F453" s="219"/>
      <c r="G453" s="220"/>
      <c r="H453" s="219"/>
      <c r="I453" s="219"/>
      <c r="J453" s="220"/>
    </row>
    <row r="454">
      <c r="E454" s="219"/>
      <c r="F454" s="219"/>
      <c r="G454" s="220"/>
      <c r="H454" s="219"/>
      <c r="I454" s="219"/>
      <c r="J454" s="220"/>
    </row>
    <row r="455">
      <c r="E455" s="219"/>
      <c r="F455" s="219"/>
      <c r="G455" s="220"/>
      <c r="H455" s="219"/>
      <c r="I455" s="219"/>
      <c r="J455" s="220"/>
    </row>
    <row r="456">
      <c r="E456" s="219"/>
      <c r="F456" s="219"/>
      <c r="G456" s="220"/>
      <c r="H456" s="219"/>
      <c r="I456" s="219"/>
      <c r="J456" s="220"/>
    </row>
    <row r="457">
      <c r="E457" s="219"/>
      <c r="F457" s="219"/>
      <c r="G457" s="220"/>
      <c r="H457" s="219"/>
      <c r="I457" s="219"/>
      <c r="J457" s="220"/>
    </row>
    <row r="458">
      <c r="E458" s="219"/>
      <c r="F458" s="219"/>
      <c r="G458" s="220"/>
      <c r="H458" s="219"/>
      <c r="I458" s="219"/>
      <c r="J458" s="220"/>
    </row>
    <row r="459">
      <c r="E459" s="219"/>
      <c r="F459" s="219"/>
      <c r="G459" s="220"/>
      <c r="H459" s="219"/>
      <c r="I459" s="219"/>
      <c r="J459" s="220"/>
    </row>
    <row r="460">
      <c r="E460" s="219"/>
      <c r="F460" s="219"/>
      <c r="G460" s="220"/>
      <c r="H460" s="219"/>
      <c r="I460" s="219"/>
      <c r="J460" s="220"/>
    </row>
    <row r="461">
      <c r="E461" s="219"/>
      <c r="F461" s="219"/>
      <c r="G461" s="220"/>
      <c r="H461" s="219"/>
      <c r="I461" s="219"/>
      <c r="J461" s="220"/>
    </row>
    <row r="462">
      <c r="E462" s="219"/>
      <c r="F462" s="219"/>
      <c r="G462" s="220"/>
      <c r="H462" s="219"/>
      <c r="I462" s="219"/>
      <c r="J462" s="220"/>
    </row>
    <row r="463">
      <c r="E463" s="219"/>
      <c r="F463" s="219"/>
      <c r="G463" s="220"/>
      <c r="H463" s="219"/>
      <c r="I463" s="219"/>
      <c r="J463" s="220"/>
    </row>
    <row r="464">
      <c r="E464" s="219"/>
      <c r="F464" s="219"/>
      <c r="G464" s="220"/>
      <c r="H464" s="219"/>
      <c r="I464" s="219"/>
      <c r="J464" s="220"/>
    </row>
    <row r="465">
      <c r="E465" s="219"/>
      <c r="F465" s="219"/>
      <c r="G465" s="220"/>
      <c r="H465" s="219"/>
      <c r="I465" s="219"/>
      <c r="J465" s="220"/>
    </row>
    <row r="466">
      <c r="E466" s="219"/>
      <c r="F466" s="219"/>
      <c r="G466" s="220"/>
      <c r="H466" s="219"/>
      <c r="I466" s="219"/>
      <c r="J466" s="220"/>
    </row>
    <row r="467">
      <c r="E467" s="219"/>
      <c r="F467" s="219"/>
      <c r="G467" s="220"/>
      <c r="H467" s="219"/>
      <c r="I467" s="219"/>
      <c r="J467" s="220"/>
    </row>
    <row r="468">
      <c r="E468" s="219"/>
      <c r="F468" s="219"/>
      <c r="G468" s="220"/>
      <c r="H468" s="219"/>
      <c r="I468" s="219"/>
      <c r="J468" s="220"/>
    </row>
    <row r="469">
      <c r="E469" s="219"/>
      <c r="F469" s="219"/>
      <c r="G469" s="220"/>
      <c r="H469" s="219"/>
      <c r="I469" s="219"/>
      <c r="J469" s="220"/>
    </row>
    <row r="470">
      <c r="E470" s="219"/>
      <c r="F470" s="219"/>
      <c r="G470" s="220"/>
      <c r="H470" s="219"/>
      <c r="I470" s="219"/>
      <c r="J470" s="220"/>
    </row>
    <row r="471">
      <c r="E471" s="219"/>
      <c r="F471" s="219"/>
      <c r="G471" s="220"/>
      <c r="H471" s="219"/>
      <c r="I471" s="219"/>
      <c r="J471" s="220"/>
    </row>
    <row r="472">
      <c r="E472" s="219"/>
      <c r="F472" s="219"/>
      <c r="G472" s="220"/>
      <c r="H472" s="219"/>
      <c r="I472" s="219"/>
      <c r="J472" s="220"/>
    </row>
    <row r="473">
      <c r="E473" s="219"/>
      <c r="F473" s="219"/>
      <c r="G473" s="220"/>
      <c r="H473" s="219"/>
      <c r="I473" s="219"/>
      <c r="J473" s="220"/>
    </row>
    <row r="474">
      <c r="E474" s="219"/>
      <c r="F474" s="219"/>
      <c r="G474" s="220"/>
      <c r="H474" s="219"/>
      <c r="I474" s="219"/>
      <c r="J474" s="220"/>
    </row>
    <row r="475">
      <c r="E475" s="219"/>
      <c r="F475" s="219"/>
      <c r="G475" s="220"/>
      <c r="H475" s="219"/>
      <c r="I475" s="219"/>
      <c r="J475" s="220"/>
    </row>
    <row r="476">
      <c r="E476" s="219"/>
      <c r="F476" s="219"/>
      <c r="G476" s="220"/>
      <c r="H476" s="219"/>
      <c r="I476" s="219"/>
      <c r="J476" s="220"/>
    </row>
    <row r="477">
      <c r="E477" s="219"/>
      <c r="F477" s="219"/>
      <c r="G477" s="220"/>
      <c r="H477" s="219"/>
      <c r="I477" s="219"/>
      <c r="J477" s="220"/>
    </row>
    <row r="478">
      <c r="E478" s="219"/>
      <c r="F478" s="219"/>
      <c r="G478" s="220"/>
      <c r="H478" s="219"/>
      <c r="I478" s="219"/>
      <c r="J478" s="220"/>
    </row>
    <row r="479">
      <c r="E479" s="219"/>
      <c r="F479" s="219"/>
      <c r="G479" s="220"/>
      <c r="H479" s="219"/>
      <c r="I479" s="219"/>
      <c r="J479" s="220"/>
    </row>
    <row r="480">
      <c r="E480" s="219"/>
      <c r="F480" s="219"/>
      <c r="G480" s="220"/>
      <c r="H480" s="219"/>
      <c r="I480" s="219"/>
      <c r="J480" s="220"/>
    </row>
    <row r="481">
      <c r="E481" s="219"/>
      <c r="F481" s="219"/>
      <c r="G481" s="220"/>
      <c r="H481" s="219"/>
      <c r="I481" s="219"/>
      <c r="J481" s="220"/>
    </row>
    <row r="482">
      <c r="E482" s="219"/>
      <c r="F482" s="219"/>
      <c r="G482" s="220"/>
      <c r="H482" s="219"/>
      <c r="I482" s="219"/>
      <c r="J482" s="220"/>
    </row>
    <row r="483">
      <c r="E483" s="219"/>
      <c r="F483" s="219"/>
      <c r="G483" s="220"/>
      <c r="H483" s="219"/>
      <c r="I483" s="219"/>
      <c r="J483" s="220"/>
    </row>
    <row r="484">
      <c r="E484" s="219"/>
      <c r="F484" s="219"/>
      <c r="G484" s="220"/>
      <c r="H484" s="219"/>
      <c r="I484" s="219"/>
      <c r="J484" s="220"/>
    </row>
    <row r="485">
      <c r="E485" s="219"/>
      <c r="F485" s="219"/>
      <c r="G485" s="220"/>
      <c r="H485" s="219"/>
      <c r="I485" s="219"/>
      <c r="J485" s="220"/>
    </row>
    <row r="486">
      <c r="E486" s="219"/>
      <c r="F486" s="219"/>
      <c r="G486" s="220"/>
      <c r="H486" s="219"/>
      <c r="I486" s="219"/>
      <c r="J486" s="220"/>
    </row>
    <row r="487">
      <c r="E487" s="219"/>
      <c r="F487" s="219"/>
      <c r="G487" s="220"/>
      <c r="H487" s="219"/>
      <c r="I487" s="219"/>
      <c r="J487" s="220"/>
    </row>
    <row r="488">
      <c r="E488" s="219"/>
      <c r="F488" s="219"/>
      <c r="G488" s="220"/>
      <c r="H488" s="219"/>
      <c r="I488" s="219"/>
      <c r="J488" s="220"/>
    </row>
    <row r="489">
      <c r="E489" s="219"/>
      <c r="F489" s="219"/>
      <c r="G489" s="220"/>
      <c r="H489" s="219"/>
      <c r="I489" s="219"/>
      <c r="J489" s="220"/>
    </row>
    <row r="490">
      <c r="E490" s="219"/>
      <c r="F490" s="219"/>
      <c r="G490" s="220"/>
      <c r="H490" s="219"/>
      <c r="I490" s="219"/>
      <c r="J490" s="220"/>
    </row>
    <row r="491">
      <c r="E491" s="219"/>
      <c r="F491" s="219"/>
      <c r="G491" s="220"/>
      <c r="H491" s="219"/>
      <c r="I491" s="219"/>
      <c r="J491" s="220"/>
    </row>
    <row r="492">
      <c r="E492" s="219"/>
      <c r="F492" s="219"/>
      <c r="G492" s="220"/>
      <c r="H492" s="219"/>
      <c r="I492" s="219"/>
      <c r="J492" s="220"/>
    </row>
    <row r="493">
      <c r="E493" s="219"/>
      <c r="F493" s="219"/>
      <c r="G493" s="220"/>
      <c r="H493" s="219"/>
      <c r="I493" s="219"/>
      <c r="J493" s="220"/>
    </row>
    <row r="494">
      <c r="E494" s="219"/>
      <c r="F494" s="219"/>
      <c r="G494" s="220"/>
      <c r="H494" s="219"/>
      <c r="I494" s="219"/>
      <c r="J494" s="220"/>
    </row>
    <row r="495">
      <c r="E495" s="219"/>
      <c r="F495" s="219"/>
      <c r="G495" s="220"/>
      <c r="H495" s="219"/>
      <c r="I495" s="219"/>
      <c r="J495" s="220"/>
    </row>
    <row r="496">
      <c r="E496" s="219"/>
      <c r="F496" s="219"/>
      <c r="G496" s="220"/>
      <c r="H496" s="219"/>
      <c r="I496" s="219"/>
      <c r="J496" s="220"/>
    </row>
    <row r="497">
      <c r="E497" s="219"/>
      <c r="F497" s="219"/>
      <c r="G497" s="220"/>
      <c r="H497" s="219"/>
      <c r="I497" s="219"/>
      <c r="J497" s="220"/>
    </row>
    <row r="498">
      <c r="E498" s="219"/>
      <c r="F498" s="219"/>
      <c r="G498" s="220"/>
      <c r="H498" s="219"/>
      <c r="I498" s="219"/>
      <c r="J498" s="220"/>
    </row>
    <row r="499">
      <c r="E499" s="219"/>
      <c r="F499" s="219"/>
      <c r="G499" s="220"/>
      <c r="H499" s="219"/>
      <c r="I499" s="219"/>
      <c r="J499" s="220"/>
    </row>
    <row r="500">
      <c r="E500" s="219"/>
      <c r="F500" s="219"/>
      <c r="G500" s="220"/>
      <c r="H500" s="219"/>
      <c r="I500" s="219"/>
      <c r="J500" s="220"/>
    </row>
    <row r="501">
      <c r="E501" s="219"/>
      <c r="F501" s="219"/>
      <c r="G501" s="220"/>
      <c r="H501" s="219"/>
      <c r="I501" s="219"/>
      <c r="J501" s="220"/>
    </row>
    <row r="502">
      <c r="E502" s="219"/>
      <c r="F502" s="219"/>
      <c r="G502" s="220"/>
      <c r="H502" s="219"/>
      <c r="I502" s="219"/>
      <c r="J502" s="220"/>
    </row>
    <row r="503">
      <c r="E503" s="219"/>
      <c r="F503" s="219"/>
      <c r="G503" s="220"/>
      <c r="H503" s="219"/>
      <c r="I503" s="219"/>
      <c r="J503" s="220"/>
    </row>
    <row r="504">
      <c r="E504" s="219"/>
      <c r="F504" s="219"/>
      <c r="G504" s="220"/>
      <c r="H504" s="219"/>
      <c r="I504" s="219"/>
      <c r="J504" s="220"/>
    </row>
    <row r="505">
      <c r="E505" s="219"/>
      <c r="F505" s="219"/>
      <c r="G505" s="220"/>
      <c r="H505" s="219"/>
      <c r="I505" s="219"/>
      <c r="J505" s="220"/>
    </row>
    <row r="506">
      <c r="E506" s="219"/>
      <c r="F506" s="219"/>
      <c r="G506" s="220"/>
      <c r="H506" s="219"/>
      <c r="I506" s="219"/>
      <c r="J506" s="220"/>
    </row>
    <row r="507">
      <c r="E507" s="219"/>
      <c r="F507" s="219"/>
      <c r="G507" s="220"/>
      <c r="H507" s="219"/>
      <c r="I507" s="219"/>
      <c r="J507" s="220"/>
    </row>
    <row r="508">
      <c r="E508" s="219"/>
      <c r="F508" s="219"/>
      <c r="G508" s="220"/>
      <c r="H508" s="219"/>
      <c r="I508" s="219"/>
      <c r="J508" s="220"/>
    </row>
    <row r="509">
      <c r="E509" s="219"/>
      <c r="F509" s="219"/>
      <c r="G509" s="220"/>
      <c r="H509" s="219"/>
      <c r="I509" s="219"/>
      <c r="J509" s="220"/>
    </row>
    <row r="510">
      <c r="E510" s="219"/>
      <c r="F510" s="219"/>
      <c r="G510" s="220"/>
      <c r="H510" s="219"/>
      <c r="I510" s="219"/>
      <c r="J510" s="220"/>
    </row>
    <row r="511">
      <c r="E511" s="219"/>
      <c r="F511" s="219"/>
      <c r="G511" s="220"/>
      <c r="H511" s="219"/>
      <c r="I511" s="219"/>
      <c r="J511" s="220"/>
    </row>
    <row r="512">
      <c r="E512" s="219"/>
      <c r="F512" s="219"/>
      <c r="G512" s="220"/>
      <c r="H512" s="219"/>
      <c r="I512" s="219"/>
      <c r="J512" s="220"/>
    </row>
    <row r="513">
      <c r="E513" s="219"/>
      <c r="F513" s="219"/>
      <c r="G513" s="220"/>
      <c r="H513" s="219"/>
      <c r="I513" s="219"/>
      <c r="J513" s="220"/>
    </row>
    <row r="514">
      <c r="E514" s="219"/>
      <c r="F514" s="219"/>
      <c r="G514" s="220"/>
      <c r="H514" s="219"/>
      <c r="I514" s="219"/>
      <c r="J514" s="220"/>
    </row>
    <row r="515">
      <c r="E515" s="219"/>
      <c r="F515" s="219"/>
      <c r="G515" s="220"/>
      <c r="H515" s="219"/>
      <c r="I515" s="219"/>
      <c r="J515" s="220"/>
    </row>
    <row r="516">
      <c r="E516" s="219"/>
      <c r="F516" s="219"/>
      <c r="G516" s="220"/>
      <c r="H516" s="219"/>
      <c r="I516" s="219"/>
      <c r="J516" s="220"/>
    </row>
    <row r="517">
      <c r="E517" s="219"/>
      <c r="F517" s="219"/>
      <c r="G517" s="220"/>
      <c r="H517" s="219"/>
      <c r="I517" s="219"/>
      <c r="J517" s="220"/>
    </row>
    <row r="518">
      <c r="E518" s="219"/>
      <c r="F518" s="219"/>
      <c r="G518" s="220"/>
      <c r="H518" s="219"/>
      <c r="I518" s="219"/>
      <c r="J518" s="220"/>
    </row>
    <row r="519">
      <c r="E519" s="219"/>
      <c r="F519" s="219"/>
      <c r="G519" s="220"/>
      <c r="H519" s="219"/>
      <c r="I519" s="219"/>
      <c r="J519" s="220"/>
    </row>
    <row r="520">
      <c r="E520" s="219"/>
      <c r="F520" s="219"/>
      <c r="G520" s="220"/>
      <c r="H520" s="219"/>
      <c r="I520" s="219"/>
      <c r="J520" s="220"/>
    </row>
    <row r="521">
      <c r="E521" s="219"/>
      <c r="F521" s="219"/>
      <c r="G521" s="220"/>
      <c r="H521" s="219"/>
      <c r="I521" s="219"/>
      <c r="J521" s="220"/>
    </row>
    <row r="522">
      <c r="E522" s="219"/>
      <c r="F522" s="219"/>
      <c r="G522" s="220"/>
      <c r="H522" s="219"/>
      <c r="I522" s="219"/>
      <c r="J522" s="220"/>
    </row>
    <row r="523">
      <c r="E523" s="219"/>
      <c r="F523" s="219"/>
      <c r="G523" s="220"/>
      <c r="H523" s="219"/>
      <c r="I523" s="219"/>
      <c r="J523" s="220"/>
    </row>
    <row r="524">
      <c r="E524" s="219"/>
      <c r="F524" s="219"/>
      <c r="G524" s="220"/>
      <c r="H524" s="219"/>
      <c r="I524" s="219"/>
      <c r="J524" s="220"/>
    </row>
    <row r="525">
      <c r="E525" s="219"/>
      <c r="F525" s="219"/>
      <c r="G525" s="220"/>
      <c r="H525" s="219"/>
      <c r="I525" s="219"/>
      <c r="J525" s="220"/>
    </row>
    <row r="526">
      <c r="E526" s="219"/>
      <c r="F526" s="219"/>
      <c r="G526" s="220"/>
      <c r="H526" s="219"/>
      <c r="I526" s="219"/>
      <c r="J526" s="220"/>
    </row>
    <row r="527">
      <c r="E527" s="219"/>
      <c r="F527" s="219"/>
      <c r="G527" s="220"/>
      <c r="H527" s="219"/>
      <c r="I527" s="219"/>
      <c r="J527" s="220"/>
    </row>
    <row r="528">
      <c r="E528" s="219"/>
      <c r="F528" s="219"/>
      <c r="G528" s="220"/>
      <c r="H528" s="219"/>
      <c r="I528" s="219"/>
      <c r="J528" s="220"/>
    </row>
    <row r="529">
      <c r="E529" s="219"/>
      <c r="F529" s="219"/>
      <c r="G529" s="220"/>
      <c r="H529" s="219"/>
      <c r="I529" s="219"/>
      <c r="J529" s="220"/>
    </row>
    <row r="530">
      <c r="E530" s="219"/>
      <c r="F530" s="219"/>
      <c r="G530" s="220"/>
      <c r="H530" s="219"/>
      <c r="I530" s="219"/>
      <c r="J530" s="220"/>
    </row>
    <row r="531">
      <c r="E531" s="219"/>
      <c r="F531" s="219"/>
      <c r="G531" s="220"/>
      <c r="H531" s="219"/>
      <c r="I531" s="219"/>
      <c r="J531" s="220"/>
    </row>
    <row r="532">
      <c r="E532" s="219"/>
      <c r="F532" s="219"/>
      <c r="G532" s="220"/>
      <c r="H532" s="219"/>
      <c r="I532" s="219"/>
      <c r="J532" s="220"/>
    </row>
    <row r="533">
      <c r="E533" s="219"/>
      <c r="F533" s="219"/>
      <c r="G533" s="220"/>
      <c r="H533" s="219"/>
      <c r="I533" s="219"/>
      <c r="J533" s="220"/>
    </row>
    <row r="534">
      <c r="E534" s="219"/>
      <c r="F534" s="219"/>
      <c r="G534" s="220"/>
      <c r="H534" s="219"/>
      <c r="I534" s="219"/>
      <c r="J534" s="220"/>
    </row>
    <row r="535">
      <c r="E535" s="219"/>
      <c r="F535" s="219"/>
      <c r="G535" s="220"/>
      <c r="H535" s="219"/>
      <c r="I535" s="219"/>
      <c r="J535" s="220"/>
    </row>
    <row r="536">
      <c r="E536" s="219"/>
      <c r="F536" s="219"/>
      <c r="G536" s="220"/>
      <c r="H536" s="219"/>
      <c r="I536" s="219"/>
      <c r="J536" s="220"/>
    </row>
    <row r="537">
      <c r="E537" s="219"/>
      <c r="F537" s="219"/>
      <c r="G537" s="220"/>
      <c r="H537" s="219"/>
      <c r="I537" s="219"/>
      <c r="J537" s="220"/>
    </row>
    <row r="538">
      <c r="E538" s="219"/>
      <c r="F538" s="219"/>
      <c r="G538" s="220"/>
      <c r="H538" s="219"/>
      <c r="I538" s="219"/>
      <c r="J538" s="220"/>
    </row>
    <row r="539">
      <c r="E539" s="219"/>
      <c r="F539" s="219"/>
      <c r="G539" s="220"/>
      <c r="H539" s="219"/>
      <c r="I539" s="219"/>
      <c r="J539" s="220"/>
    </row>
    <row r="540">
      <c r="E540" s="219"/>
      <c r="F540" s="219"/>
      <c r="G540" s="220"/>
      <c r="H540" s="219"/>
      <c r="I540" s="219"/>
      <c r="J540" s="220"/>
    </row>
    <row r="541">
      <c r="E541" s="219"/>
      <c r="F541" s="219"/>
      <c r="G541" s="220"/>
      <c r="H541" s="219"/>
      <c r="I541" s="219"/>
      <c r="J541" s="220"/>
    </row>
    <row r="542">
      <c r="E542" s="219"/>
      <c r="F542" s="219"/>
      <c r="G542" s="220"/>
      <c r="H542" s="219"/>
      <c r="I542" s="219"/>
      <c r="J542" s="220"/>
    </row>
    <row r="543">
      <c r="E543" s="219"/>
      <c r="F543" s="219"/>
      <c r="G543" s="220"/>
      <c r="H543" s="219"/>
      <c r="I543" s="219"/>
      <c r="J543" s="220"/>
    </row>
    <row r="544">
      <c r="E544" s="219"/>
      <c r="F544" s="219"/>
      <c r="G544" s="220"/>
      <c r="H544" s="219"/>
      <c r="I544" s="219"/>
      <c r="J544" s="220"/>
    </row>
    <row r="545">
      <c r="E545" s="219"/>
      <c r="F545" s="219"/>
      <c r="G545" s="220"/>
      <c r="H545" s="219"/>
      <c r="I545" s="219"/>
      <c r="J545" s="220"/>
    </row>
    <row r="546">
      <c r="E546" s="219"/>
      <c r="F546" s="219"/>
      <c r="G546" s="220"/>
      <c r="H546" s="219"/>
      <c r="I546" s="219"/>
      <c r="J546" s="220"/>
    </row>
    <row r="547">
      <c r="E547" s="219"/>
      <c r="F547" s="219"/>
      <c r="G547" s="220"/>
      <c r="H547" s="219"/>
      <c r="I547" s="219"/>
      <c r="J547" s="220"/>
    </row>
    <row r="548">
      <c r="E548" s="219"/>
      <c r="F548" s="219"/>
      <c r="G548" s="220"/>
      <c r="H548" s="219"/>
      <c r="I548" s="219"/>
      <c r="J548" s="220"/>
    </row>
    <row r="549">
      <c r="E549" s="219"/>
      <c r="F549" s="219"/>
      <c r="G549" s="220"/>
      <c r="H549" s="219"/>
      <c r="I549" s="219"/>
      <c r="J549" s="220"/>
    </row>
    <row r="550">
      <c r="E550" s="219"/>
      <c r="F550" s="219"/>
      <c r="G550" s="220"/>
      <c r="H550" s="219"/>
      <c r="I550" s="219"/>
      <c r="J550" s="220"/>
    </row>
    <row r="551">
      <c r="E551" s="219"/>
      <c r="F551" s="219"/>
      <c r="G551" s="220"/>
      <c r="H551" s="219"/>
      <c r="I551" s="219"/>
      <c r="J551" s="220"/>
    </row>
    <row r="552">
      <c r="E552" s="219"/>
      <c r="F552" s="219"/>
      <c r="G552" s="220"/>
      <c r="H552" s="219"/>
      <c r="I552" s="219"/>
      <c r="J552" s="220"/>
    </row>
    <row r="553">
      <c r="E553" s="219"/>
      <c r="F553" s="219"/>
      <c r="G553" s="220"/>
      <c r="H553" s="219"/>
      <c r="I553" s="219"/>
      <c r="J553" s="220"/>
    </row>
    <row r="554">
      <c r="E554" s="219"/>
      <c r="F554" s="219"/>
      <c r="G554" s="220"/>
      <c r="H554" s="219"/>
      <c r="I554" s="219"/>
      <c r="J554" s="220"/>
    </row>
    <row r="555">
      <c r="E555" s="219"/>
      <c r="F555" s="219"/>
      <c r="G555" s="220"/>
      <c r="H555" s="219"/>
      <c r="I555" s="219"/>
      <c r="J555" s="220"/>
    </row>
    <row r="556">
      <c r="E556" s="219"/>
      <c r="F556" s="219"/>
      <c r="G556" s="220"/>
      <c r="H556" s="219"/>
      <c r="I556" s="219"/>
      <c r="J556" s="220"/>
    </row>
    <row r="557">
      <c r="E557" s="219"/>
      <c r="F557" s="219"/>
      <c r="G557" s="220"/>
      <c r="H557" s="219"/>
      <c r="I557" s="219"/>
      <c r="J557" s="220"/>
    </row>
    <row r="558">
      <c r="E558" s="219"/>
      <c r="F558" s="219"/>
      <c r="G558" s="220"/>
      <c r="H558" s="219"/>
      <c r="I558" s="219"/>
      <c r="J558" s="220"/>
    </row>
    <row r="559">
      <c r="E559" s="219"/>
      <c r="F559" s="219"/>
      <c r="G559" s="220"/>
      <c r="H559" s="219"/>
      <c r="I559" s="219"/>
      <c r="J559" s="220"/>
    </row>
    <row r="560">
      <c r="E560" s="219"/>
      <c r="F560" s="219"/>
      <c r="G560" s="220"/>
      <c r="H560" s="219"/>
      <c r="I560" s="219"/>
      <c r="J560" s="220"/>
    </row>
    <row r="561">
      <c r="E561" s="219"/>
      <c r="F561" s="219"/>
      <c r="G561" s="220"/>
      <c r="H561" s="219"/>
      <c r="I561" s="219"/>
      <c r="J561" s="220"/>
    </row>
    <row r="562">
      <c r="E562" s="219"/>
      <c r="F562" s="219"/>
      <c r="G562" s="220"/>
      <c r="H562" s="219"/>
      <c r="I562" s="219"/>
      <c r="J562" s="220"/>
    </row>
    <row r="563">
      <c r="E563" s="219"/>
      <c r="F563" s="219"/>
      <c r="G563" s="220"/>
      <c r="H563" s="219"/>
      <c r="I563" s="219"/>
      <c r="J563" s="220"/>
    </row>
    <row r="564">
      <c r="E564" s="219"/>
      <c r="F564" s="219"/>
      <c r="G564" s="220"/>
      <c r="H564" s="219"/>
      <c r="I564" s="219"/>
      <c r="J564" s="220"/>
    </row>
    <row r="565">
      <c r="E565" s="219"/>
      <c r="F565" s="219"/>
      <c r="G565" s="220"/>
      <c r="H565" s="219"/>
      <c r="I565" s="219"/>
      <c r="J565" s="220"/>
    </row>
    <row r="566">
      <c r="E566" s="219"/>
      <c r="F566" s="219"/>
      <c r="G566" s="220"/>
      <c r="H566" s="219"/>
      <c r="I566" s="219"/>
      <c r="J566" s="220"/>
    </row>
    <row r="567">
      <c r="E567" s="219"/>
      <c r="F567" s="219"/>
      <c r="G567" s="220"/>
      <c r="H567" s="219"/>
      <c r="I567" s="219"/>
      <c r="J567" s="220"/>
    </row>
    <row r="568">
      <c r="E568" s="219"/>
      <c r="F568" s="219"/>
      <c r="G568" s="220"/>
      <c r="H568" s="219"/>
      <c r="I568" s="219"/>
      <c r="J568" s="220"/>
    </row>
    <row r="569">
      <c r="E569" s="219"/>
      <c r="F569" s="219"/>
      <c r="G569" s="220"/>
      <c r="H569" s="219"/>
      <c r="I569" s="219"/>
      <c r="J569" s="220"/>
    </row>
    <row r="570">
      <c r="E570" s="219"/>
      <c r="F570" s="219"/>
      <c r="G570" s="220"/>
      <c r="H570" s="219"/>
      <c r="I570" s="219"/>
      <c r="J570" s="220"/>
    </row>
    <row r="571">
      <c r="E571" s="219"/>
      <c r="F571" s="219"/>
      <c r="G571" s="220"/>
      <c r="H571" s="219"/>
      <c r="I571" s="219"/>
      <c r="J571" s="220"/>
    </row>
    <row r="572">
      <c r="E572" s="219"/>
      <c r="F572" s="219"/>
      <c r="G572" s="220"/>
      <c r="H572" s="219"/>
      <c r="I572" s="219"/>
      <c r="J572" s="220"/>
    </row>
    <row r="573">
      <c r="E573" s="219"/>
      <c r="F573" s="219"/>
      <c r="G573" s="220"/>
      <c r="H573" s="219"/>
      <c r="I573" s="219"/>
      <c r="J573" s="220"/>
    </row>
    <row r="574">
      <c r="E574" s="219"/>
      <c r="F574" s="219"/>
      <c r="G574" s="220"/>
      <c r="H574" s="219"/>
      <c r="I574" s="219"/>
      <c r="J574" s="220"/>
    </row>
    <row r="575">
      <c r="E575" s="219"/>
      <c r="F575" s="219"/>
      <c r="G575" s="220"/>
      <c r="H575" s="219"/>
      <c r="I575" s="219"/>
      <c r="J575" s="220"/>
    </row>
    <row r="576">
      <c r="E576" s="219"/>
      <c r="F576" s="219"/>
      <c r="G576" s="220"/>
      <c r="H576" s="219"/>
      <c r="I576" s="219"/>
      <c r="J576" s="220"/>
    </row>
    <row r="577">
      <c r="E577" s="219"/>
      <c r="F577" s="219"/>
      <c r="G577" s="220"/>
      <c r="H577" s="219"/>
      <c r="I577" s="219"/>
      <c r="J577" s="220"/>
    </row>
    <row r="578">
      <c r="E578" s="219"/>
      <c r="F578" s="219"/>
      <c r="G578" s="220"/>
      <c r="H578" s="219"/>
      <c r="I578" s="219"/>
      <c r="J578" s="220"/>
    </row>
    <row r="579">
      <c r="E579" s="219"/>
      <c r="F579" s="219"/>
      <c r="G579" s="220"/>
      <c r="H579" s="219"/>
      <c r="I579" s="219"/>
      <c r="J579" s="220"/>
    </row>
    <row r="580">
      <c r="E580" s="219"/>
      <c r="F580" s="219"/>
      <c r="G580" s="220"/>
      <c r="H580" s="219"/>
      <c r="I580" s="219"/>
      <c r="J580" s="220"/>
    </row>
    <row r="581">
      <c r="E581" s="219"/>
      <c r="F581" s="219"/>
      <c r="G581" s="220"/>
      <c r="H581" s="219"/>
      <c r="I581" s="219"/>
      <c r="J581" s="220"/>
    </row>
    <row r="582">
      <c r="E582" s="219"/>
      <c r="F582" s="219"/>
      <c r="G582" s="220"/>
      <c r="H582" s="219"/>
      <c r="I582" s="219"/>
      <c r="J582" s="220"/>
    </row>
    <row r="583">
      <c r="E583" s="219"/>
      <c r="F583" s="219"/>
      <c r="G583" s="220"/>
      <c r="H583" s="219"/>
      <c r="I583" s="219"/>
      <c r="J583" s="220"/>
    </row>
    <row r="584">
      <c r="E584" s="219"/>
      <c r="F584" s="219"/>
      <c r="G584" s="220"/>
      <c r="H584" s="219"/>
      <c r="I584" s="219"/>
      <c r="J584" s="220"/>
    </row>
    <row r="585">
      <c r="E585" s="219"/>
      <c r="F585" s="219"/>
      <c r="G585" s="220"/>
      <c r="H585" s="219"/>
      <c r="I585" s="219"/>
      <c r="J585" s="220"/>
    </row>
    <row r="586">
      <c r="E586" s="219"/>
      <c r="F586" s="219"/>
      <c r="G586" s="220"/>
      <c r="H586" s="219"/>
      <c r="I586" s="219"/>
      <c r="J586" s="220"/>
    </row>
    <row r="587">
      <c r="E587" s="219"/>
      <c r="F587" s="219"/>
      <c r="G587" s="220"/>
      <c r="H587" s="219"/>
      <c r="I587" s="219"/>
      <c r="J587" s="220"/>
    </row>
    <row r="588">
      <c r="E588" s="219"/>
      <c r="F588" s="219"/>
      <c r="G588" s="220"/>
      <c r="H588" s="219"/>
      <c r="I588" s="219"/>
      <c r="J588" s="220"/>
    </row>
    <row r="589">
      <c r="E589" s="219"/>
      <c r="F589" s="219"/>
      <c r="G589" s="220"/>
      <c r="H589" s="219"/>
      <c r="I589" s="219"/>
      <c r="J589" s="220"/>
    </row>
    <row r="590">
      <c r="E590" s="219"/>
      <c r="F590" s="219"/>
      <c r="G590" s="220"/>
      <c r="H590" s="219"/>
      <c r="I590" s="219"/>
      <c r="J590" s="220"/>
    </row>
    <row r="591">
      <c r="E591" s="219"/>
      <c r="F591" s="219"/>
      <c r="G591" s="220"/>
      <c r="H591" s="219"/>
      <c r="I591" s="219"/>
      <c r="J591" s="220"/>
    </row>
    <row r="592">
      <c r="E592" s="219"/>
      <c r="F592" s="219"/>
      <c r="G592" s="220"/>
      <c r="H592" s="219"/>
      <c r="I592" s="219"/>
      <c r="J592" s="220"/>
    </row>
    <row r="593">
      <c r="E593" s="219"/>
      <c r="F593" s="219"/>
      <c r="G593" s="220"/>
      <c r="H593" s="219"/>
      <c r="I593" s="219"/>
      <c r="J593" s="220"/>
    </row>
    <row r="594">
      <c r="E594" s="219"/>
      <c r="F594" s="219"/>
      <c r="G594" s="220"/>
      <c r="H594" s="219"/>
      <c r="I594" s="219"/>
      <c r="J594" s="220"/>
    </row>
    <row r="595">
      <c r="E595" s="219"/>
      <c r="F595" s="219"/>
      <c r="G595" s="220"/>
      <c r="H595" s="219"/>
      <c r="I595" s="219"/>
      <c r="J595" s="220"/>
    </row>
    <row r="596">
      <c r="E596" s="219"/>
      <c r="F596" s="219"/>
      <c r="G596" s="220"/>
      <c r="H596" s="219"/>
      <c r="I596" s="219"/>
      <c r="J596" s="220"/>
    </row>
    <row r="597">
      <c r="E597" s="219"/>
      <c r="F597" s="219"/>
      <c r="G597" s="220"/>
      <c r="H597" s="219"/>
      <c r="I597" s="219"/>
      <c r="J597" s="220"/>
    </row>
    <row r="598">
      <c r="E598" s="219"/>
      <c r="F598" s="219"/>
      <c r="G598" s="220"/>
      <c r="H598" s="219"/>
      <c r="I598" s="219"/>
      <c r="J598" s="220"/>
    </row>
    <row r="599">
      <c r="E599" s="219"/>
      <c r="F599" s="219"/>
      <c r="G599" s="220"/>
      <c r="H599" s="219"/>
      <c r="I599" s="219"/>
      <c r="J599" s="220"/>
    </row>
    <row r="600">
      <c r="E600" s="219"/>
      <c r="F600" s="219"/>
      <c r="G600" s="220"/>
      <c r="H600" s="219"/>
      <c r="I600" s="219"/>
      <c r="J600" s="220"/>
    </row>
    <row r="601">
      <c r="E601" s="219"/>
      <c r="F601" s="219"/>
      <c r="G601" s="220"/>
      <c r="H601" s="219"/>
      <c r="I601" s="219"/>
      <c r="J601" s="220"/>
    </row>
    <row r="602">
      <c r="E602" s="219"/>
      <c r="F602" s="219"/>
      <c r="G602" s="220"/>
      <c r="H602" s="219"/>
      <c r="I602" s="219"/>
      <c r="J602" s="220"/>
    </row>
    <row r="603">
      <c r="E603" s="219"/>
      <c r="F603" s="219"/>
      <c r="G603" s="220"/>
      <c r="H603" s="219"/>
      <c r="I603" s="219"/>
      <c r="J603" s="220"/>
    </row>
    <row r="604">
      <c r="E604" s="219"/>
      <c r="F604" s="219"/>
      <c r="G604" s="220"/>
      <c r="H604" s="219"/>
      <c r="I604" s="219"/>
      <c r="J604" s="220"/>
    </row>
    <row r="605">
      <c r="E605" s="219"/>
      <c r="F605" s="219"/>
      <c r="G605" s="220"/>
      <c r="H605" s="219"/>
      <c r="I605" s="219"/>
      <c r="J605" s="220"/>
    </row>
    <row r="606">
      <c r="E606" s="219"/>
      <c r="F606" s="219"/>
      <c r="G606" s="220"/>
      <c r="H606" s="219"/>
      <c r="I606" s="219"/>
      <c r="J606" s="220"/>
    </row>
    <row r="607">
      <c r="E607" s="219"/>
      <c r="F607" s="219"/>
      <c r="G607" s="220"/>
      <c r="H607" s="219"/>
      <c r="I607" s="219"/>
      <c r="J607" s="220"/>
    </row>
    <row r="608">
      <c r="E608" s="219"/>
      <c r="F608" s="219"/>
      <c r="G608" s="220"/>
      <c r="H608" s="219"/>
      <c r="I608" s="219"/>
      <c r="J608" s="220"/>
    </row>
    <row r="609">
      <c r="E609" s="219"/>
      <c r="F609" s="219"/>
      <c r="G609" s="220"/>
      <c r="H609" s="219"/>
      <c r="I609" s="219"/>
      <c r="J609" s="220"/>
    </row>
    <row r="610">
      <c r="E610" s="219"/>
      <c r="F610" s="219"/>
      <c r="G610" s="220"/>
      <c r="H610" s="219"/>
      <c r="I610" s="219"/>
      <c r="J610" s="220"/>
    </row>
    <row r="611">
      <c r="E611" s="219"/>
      <c r="F611" s="219"/>
      <c r="G611" s="220"/>
      <c r="H611" s="219"/>
      <c r="I611" s="219"/>
      <c r="J611" s="220"/>
    </row>
    <row r="612">
      <c r="E612" s="219"/>
      <c r="F612" s="219"/>
      <c r="G612" s="220"/>
      <c r="H612" s="219"/>
      <c r="I612" s="219"/>
      <c r="J612" s="220"/>
    </row>
    <row r="613">
      <c r="E613" s="219"/>
      <c r="F613" s="219"/>
      <c r="G613" s="220"/>
      <c r="H613" s="219"/>
      <c r="I613" s="219"/>
      <c r="J613" s="220"/>
    </row>
    <row r="614">
      <c r="E614" s="219"/>
      <c r="F614" s="219"/>
      <c r="G614" s="220"/>
      <c r="H614" s="219"/>
      <c r="I614" s="219"/>
      <c r="J614" s="220"/>
    </row>
    <row r="615">
      <c r="E615" s="219"/>
      <c r="F615" s="219"/>
      <c r="G615" s="220"/>
      <c r="H615" s="219"/>
      <c r="I615" s="219"/>
      <c r="J615" s="220"/>
    </row>
    <row r="616">
      <c r="E616" s="219"/>
      <c r="F616" s="219"/>
      <c r="G616" s="220"/>
      <c r="H616" s="219"/>
      <c r="I616" s="219"/>
      <c r="J616" s="220"/>
    </row>
    <row r="617">
      <c r="E617" s="219"/>
      <c r="F617" s="219"/>
      <c r="G617" s="220"/>
      <c r="H617" s="219"/>
      <c r="I617" s="219"/>
      <c r="J617" s="220"/>
    </row>
    <row r="618">
      <c r="E618" s="219"/>
      <c r="F618" s="219"/>
      <c r="G618" s="220"/>
      <c r="H618" s="219"/>
      <c r="I618" s="219"/>
      <c r="J618" s="220"/>
    </row>
    <row r="619">
      <c r="E619" s="219"/>
      <c r="F619" s="219"/>
      <c r="G619" s="220"/>
      <c r="H619" s="219"/>
      <c r="I619" s="219"/>
      <c r="J619" s="220"/>
    </row>
    <row r="620">
      <c r="E620" s="219"/>
      <c r="F620" s="219"/>
      <c r="G620" s="220"/>
      <c r="H620" s="219"/>
      <c r="I620" s="219"/>
      <c r="J620" s="220"/>
    </row>
    <row r="621">
      <c r="E621" s="219"/>
      <c r="F621" s="219"/>
      <c r="G621" s="220"/>
      <c r="H621" s="219"/>
      <c r="I621" s="219"/>
      <c r="J621" s="220"/>
    </row>
    <row r="622">
      <c r="E622" s="219"/>
      <c r="F622" s="219"/>
      <c r="G622" s="220"/>
      <c r="H622" s="219"/>
      <c r="I622" s="219"/>
      <c r="J622" s="220"/>
    </row>
    <row r="623">
      <c r="E623" s="219"/>
      <c r="F623" s="219"/>
      <c r="G623" s="220"/>
      <c r="H623" s="219"/>
      <c r="I623" s="219"/>
      <c r="J623" s="220"/>
    </row>
    <row r="624">
      <c r="E624" s="219"/>
      <c r="F624" s="219"/>
      <c r="G624" s="220"/>
      <c r="H624" s="219"/>
      <c r="I624" s="219"/>
      <c r="J624" s="220"/>
    </row>
    <row r="625">
      <c r="E625" s="219"/>
      <c r="F625" s="219"/>
      <c r="G625" s="220"/>
      <c r="H625" s="219"/>
      <c r="I625" s="219"/>
      <c r="J625" s="220"/>
    </row>
    <row r="626">
      <c r="E626" s="219"/>
      <c r="F626" s="219"/>
      <c r="G626" s="220"/>
      <c r="H626" s="219"/>
      <c r="I626" s="219"/>
      <c r="J626" s="220"/>
    </row>
    <row r="627">
      <c r="E627" s="219"/>
      <c r="F627" s="219"/>
      <c r="G627" s="220"/>
      <c r="H627" s="219"/>
      <c r="I627" s="219"/>
      <c r="J627" s="220"/>
    </row>
    <row r="628">
      <c r="E628" s="219"/>
      <c r="F628" s="219"/>
      <c r="G628" s="220"/>
      <c r="H628" s="219"/>
      <c r="I628" s="219"/>
      <c r="J628" s="220"/>
    </row>
    <row r="629">
      <c r="E629" s="219"/>
      <c r="F629" s="219"/>
      <c r="G629" s="220"/>
      <c r="H629" s="219"/>
      <c r="I629" s="219"/>
      <c r="J629" s="220"/>
    </row>
    <row r="630">
      <c r="E630" s="219"/>
      <c r="F630" s="219"/>
      <c r="G630" s="220"/>
      <c r="H630" s="219"/>
      <c r="I630" s="219"/>
      <c r="J630" s="220"/>
    </row>
    <row r="631">
      <c r="E631" s="219"/>
      <c r="F631" s="219"/>
      <c r="G631" s="220"/>
      <c r="H631" s="219"/>
      <c r="I631" s="219"/>
      <c r="J631" s="220"/>
    </row>
    <row r="632">
      <c r="E632" s="219"/>
      <c r="F632" s="219"/>
      <c r="G632" s="220"/>
      <c r="H632" s="219"/>
      <c r="I632" s="219"/>
      <c r="J632" s="220"/>
    </row>
    <row r="633">
      <c r="E633" s="219"/>
      <c r="F633" s="219"/>
      <c r="G633" s="220"/>
      <c r="H633" s="219"/>
      <c r="I633" s="219"/>
      <c r="J633" s="220"/>
    </row>
    <row r="634">
      <c r="E634" s="219"/>
      <c r="F634" s="219"/>
      <c r="G634" s="220"/>
      <c r="H634" s="219"/>
      <c r="I634" s="219"/>
      <c r="J634" s="220"/>
    </row>
    <row r="635">
      <c r="E635" s="219"/>
      <c r="F635" s="219"/>
      <c r="G635" s="220"/>
      <c r="H635" s="219"/>
      <c r="I635" s="219"/>
      <c r="J635" s="220"/>
    </row>
    <row r="636">
      <c r="E636" s="219"/>
      <c r="F636" s="219"/>
      <c r="G636" s="220"/>
      <c r="H636" s="219"/>
      <c r="I636" s="219"/>
      <c r="J636" s="220"/>
    </row>
    <row r="637">
      <c r="E637" s="219"/>
      <c r="F637" s="219"/>
      <c r="G637" s="220"/>
      <c r="H637" s="219"/>
      <c r="I637" s="219"/>
      <c r="J637" s="220"/>
    </row>
    <row r="638">
      <c r="E638" s="219"/>
      <c r="F638" s="219"/>
      <c r="G638" s="220"/>
      <c r="H638" s="219"/>
      <c r="I638" s="219"/>
      <c r="J638" s="220"/>
    </row>
    <row r="639">
      <c r="E639" s="219"/>
      <c r="F639" s="219"/>
      <c r="G639" s="220"/>
      <c r="H639" s="219"/>
      <c r="I639" s="219"/>
      <c r="J639" s="220"/>
    </row>
    <row r="640">
      <c r="E640" s="219"/>
      <c r="F640" s="219"/>
      <c r="G640" s="220"/>
      <c r="H640" s="219"/>
      <c r="I640" s="219"/>
      <c r="J640" s="220"/>
    </row>
    <row r="641">
      <c r="E641" s="219"/>
      <c r="F641" s="219"/>
      <c r="G641" s="220"/>
      <c r="H641" s="219"/>
      <c r="I641" s="219"/>
      <c r="J641" s="220"/>
    </row>
    <row r="642">
      <c r="E642" s="219"/>
      <c r="F642" s="219"/>
      <c r="G642" s="220"/>
      <c r="H642" s="219"/>
      <c r="I642" s="219"/>
      <c r="J642" s="220"/>
    </row>
    <row r="643">
      <c r="E643" s="219"/>
      <c r="F643" s="219"/>
      <c r="G643" s="220"/>
      <c r="H643" s="219"/>
      <c r="I643" s="219"/>
      <c r="J643" s="220"/>
    </row>
    <row r="644">
      <c r="E644" s="219"/>
      <c r="F644" s="219"/>
      <c r="G644" s="220"/>
      <c r="H644" s="219"/>
      <c r="I644" s="219"/>
      <c r="J644" s="220"/>
    </row>
    <row r="645">
      <c r="E645" s="219"/>
      <c r="F645" s="219"/>
      <c r="G645" s="220"/>
      <c r="H645" s="219"/>
      <c r="I645" s="219"/>
      <c r="J645" s="220"/>
    </row>
    <row r="646">
      <c r="E646" s="219"/>
      <c r="F646" s="219"/>
      <c r="G646" s="220"/>
      <c r="H646" s="219"/>
      <c r="I646" s="219"/>
      <c r="J646" s="220"/>
    </row>
    <row r="647">
      <c r="E647" s="219"/>
      <c r="F647" s="219"/>
      <c r="G647" s="220"/>
      <c r="H647" s="219"/>
      <c r="I647" s="219"/>
      <c r="J647" s="220"/>
    </row>
    <row r="648">
      <c r="E648" s="219"/>
      <c r="F648" s="219"/>
      <c r="G648" s="220"/>
      <c r="H648" s="219"/>
      <c r="I648" s="219"/>
      <c r="J648" s="220"/>
    </row>
    <row r="649">
      <c r="E649" s="219"/>
      <c r="F649" s="219"/>
      <c r="G649" s="220"/>
      <c r="H649" s="219"/>
      <c r="I649" s="219"/>
      <c r="J649" s="220"/>
    </row>
    <row r="650">
      <c r="E650" s="219"/>
      <c r="F650" s="219"/>
      <c r="G650" s="220"/>
      <c r="H650" s="219"/>
      <c r="I650" s="219"/>
      <c r="J650" s="220"/>
    </row>
    <row r="651">
      <c r="E651" s="219"/>
      <c r="F651" s="219"/>
      <c r="G651" s="220"/>
      <c r="H651" s="219"/>
      <c r="I651" s="219"/>
      <c r="J651" s="220"/>
    </row>
    <row r="652">
      <c r="E652" s="219"/>
      <c r="F652" s="219"/>
      <c r="G652" s="220"/>
      <c r="H652" s="219"/>
      <c r="I652" s="219"/>
      <c r="J652" s="220"/>
    </row>
    <row r="653">
      <c r="E653" s="219"/>
      <c r="F653" s="219"/>
      <c r="G653" s="220"/>
      <c r="H653" s="219"/>
      <c r="I653" s="219"/>
      <c r="J653" s="220"/>
    </row>
    <row r="654">
      <c r="E654" s="219"/>
      <c r="F654" s="219"/>
      <c r="G654" s="220"/>
      <c r="H654" s="219"/>
      <c r="I654" s="219"/>
      <c r="J654" s="220"/>
    </row>
    <row r="655">
      <c r="E655" s="219"/>
      <c r="F655" s="219"/>
      <c r="G655" s="220"/>
      <c r="H655" s="219"/>
      <c r="I655" s="219"/>
      <c r="J655" s="220"/>
    </row>
    <row r="656">
      <c r="E656" s="219"/>
      <c r="F656" s="219"/>
      <c r="G656" s="220"/>
      <c r="H656" s="219"/>
      <c r="I656" s="219"/>
      <c r="J656" s="220"/>
    </row>
    <row r="657">
      <c r="E657" s="219"/>
      <c r="F657" s="219"/>
      <c r="G657" s="220"/>
      <c r="H657" s="219"/>
      <c r="I657" s="219"/>
      <c r="J657" s="220"/>
    </row>
    <row r="658">
      <c r="E658" s="219"/>
      <c r="F658" s="219"/>
      <c r="G658" s="220"/>
      <c r="H658" s="219"/>
      <c r="I658" s="219"/>
      <c r="J658" s="220"/>
    </row>
    <row r="659">
      <c r="E659" s="219"/>
      <c r="F659" s="219"/>
      <c r="G659" s="220"/>
      <c r="H659" s="219"/>
      <c r="I659" s="219"/>
      <c r="J659" s="220"/>
    </row>
    <row r="660">
      <c r="E660" s="219"/>
      <c r="F660" s="219"/>
      <c r="G660" s="220"/>
      <c r="H660" s="219"/>
      <c r="I660" s="219"/>
      <c r="J660" s="220"/>
    </row>
    <row r="661">
      <c r="E661" s="219"/>
      <c r="F661" s="219"/>
      <c r="G661" s="220"/>
      <c r="H661" s="219"/>
      <c r="I661" s="219"/>
      <c r="J661" s="220"/>
    </row>
    <row r="662">
      <c r="E662" s="219"/>
      <c r="F662" s="219"/>
      <c r="G662" s="220"/>
      <c r="H662" s="219"/>
      <c r="I662" s="219"/>
      <c r="J662" s="220"/>
    </row>
    <row r="663">
      <c r="E663" s="219"/>
      <c r="F663" s="219"/>
      <c r="G663" s="220"/>
      <c r="H663" s="219"/>
      <c r="I663" s="219"/>
      <c r="J663" s="220"/>
    </row>
    <row r="664">
      <c r="E664" s="219"/>
      <c r="F664" s="219"/>
      <c r="G664" s="220"/>
      <c r="H664" s="219"/>
      <c r="I664" s="219"/>
      <c r="J664" s="220"/>
    </row>
    <row r="665">
      <c r="E665" s="219"/>
      <c r="F665" s="219"/>
      <c r="G665" s="220"/>
      <c r="H665" s="219"/>
      <c r="I665" s="219"/>
      <c r="J665" s="220"/>
    </row>
    <row r="666">
      <c r="E666" s="219"/>
      <c r="F666" s="219"/>
      <c r="G666" s="220"/>
      <c r="H666" s="219"/>
      <c r="I666" s="219"/>
      <c r="J666" s="220"/>
    </row>
    <row r="667">
      <c r="E667" s="219"/>
      <c r="F667" s="219"/>
      <c r="G667" s="220"/>
      <c r="H667" s="219"/>
      <c r="I667" s="219"/>
      <c r="J667" s="220"/>
    </row>
    <row r="668">
      <c r="E668" s="219"/>
      <c r="F668" s="219"/>
      <c r="G668" s="220"/>
      <c r="H668" s="219"/>
      <c r="I668" s="219"/>
      <c r="J668" s="220"/>
    </row>
    <row r="669">
      <c r="E669" s="219"/>
      <c r="F669" s="219"/>
      <c r="G669" s="220"/>
      <c r="H669" s="219"/>
      <c r="I669" s="219"/>
      <c r="J669" s="220"/>
    </row>
    <row r="670">
      <c r="E670" s="219"/>
      <c r="F670" s="219"/>
      <c r="G670" s="220"/>
      <c r="H670" s="219"/>
      <c r="I670" s="219"/>
      <c r="J670" s="220"/>
    </row>
    <row r="671">
      <c r="E671" s="219"/>
      <c r="F671" s="219"/>
      <c r="G671" s="220"/>
      <c r="H671" s="219"/>
      <c r="I671" s="219"/>
      <c r="J671" s="220"/>
    </row>
    <row r="672">
      <c r="E672" s="219"/>
      <c r="F672" s="219"/>
      <c r="G672" s="220"/>
      <c r="H672" s="219"/>
      <c r="I672" s="219"/>
      <c r="J672" s="220"/>
    </row>
    <row r="673">
      <c r="E673" s="219"/>
      <c r="F673" s="219"/>
      <c r="G673" s="220"/>
      <c r="H673" s="219"/>
      <c r="I673" s="219"/>
      <c r="J673" s="220"/>
    </row>
    <row r="674">
      <c r="E674" s="219"/>
      <c r="F674" s="219"/>
      <c r="G674" s="220"/>
      <c r="H674" s="219"/>
      <c r="I674" s="219"/>
      <c r="J674" s="220"/>
    </row>
    <row r="675">
      <c r="E675" s="219"/>
      <c r="F675" s="219"/>
      <c r="G675" s="220"/>
      <c r="H675" s="219"/>
      <c r="I675" s="219"/>
      <c r="J675" s="220"/>
    </row>
    <row r="676">
      <c r="E676" s="219"/>
      <c r="F676" s="219"/>
      <c r="G676" s="220"/>
      <c r="H676" s="219"/>
      <c r="I676" s="219"/>
      <c r="J676" s="220"/>
    </row>
    <row r="677">
      <c r="E677" s="219"/>
      <c r="F677" s="219"/>
      <c r="G677" s="220"/>
      <c r="H677" s="219"/>
      <c r="I677" s="219"/>
      <c r="J677" s="220"/>
    </row>
    <row r="678">
      <c r="E678" s="219"/>
      <c r="F678" s="219"/>
      <c r="G678" s="220"/>
      <c r="H678" s="219"/>
      <c r="I678" s="219"/>
      <c r="J678" s="220"/>
    </row>
    <row r="679">
      <c r="E679" s="219"/>
      <c r="F679" s="219"/>
      <c r="G679" s="220"/>
      <c r="H679" s="219"/>
      <c r="I679" s="219"/>
      <c r="J679" s="220"/>
    </row>
    <row r="680">
      <c r="E680" s="219"/>
      <c r="F680" s="219"/>
      <c r="G680" s="220"/>
      <c r="H680" s="219"/>
      <c r="I680" s="219"/>
      <c r="J680" s="220"/>
    </row>
    <row r="681">
      <c r="E681" s="219"/>
      <c r="F681" s="219"/>
      <c r="G681" s="220"/>
      <c r="H681" s="219"/>
      <c r="I681" s="219"/>
      <c r="J681" s="220"/>
    </row>
    <row r="682">
      <c r="E682" s="219"/>
      <c r="F682" s="219"/>
      <c r="G682" s="220"/>
      <c r="H682" s="219"/>
      <c r="I682" s="219"/>
      <c r="J682" s="220"/>
    </row>
    <row r="683">
      <c r="E683" s="219"/>
      <c r="F683" s="219"/>
      <c r="G683" s="220"/>
      <c r="H683" s="219"/>
      <c r="I683" s="219"/>
      <c r="J683" s="220"/>
    </row>
    <row r="684">
      <c r="E684" s="219"/>
      <c r="F684" s="219"/>
      <c r="G684" s="220"/>
      <c r="H684" s="219"/>
      <c r="I684" s="219"/>
      <c r="J684" s="220"/>
    </row>
    <row r="685">
      <c r="E685" s="219"/>
      <c r="F685" s="219"/>
      <c r="G685" s="220"/>
      <c r="H685" s="219"/>
      <c r="I685" s="219"/>
      <c r="J685" s="220"/>
    </row>
    <row r="686">
      <c r="E686" s="219"/>
      <c r="F686" s="219"/>
      <c r="G686" s="220"/>
      <c r="H686" s="219"/>
      <c r="I686" s="219"/>
      <c r="J686" s="220"/>
    </row>
    <row r="687">
      <c r="E687" s="219"/>
      <c r="F687" s="219"/>
      <c r="G687" s="220"/>
      <c r="H687" s="219"/>
      <c r="I687" s="219"/>
      <c r="J687" s="220"/>
    </row>
    <row r="688">
      <c r="E688" s="219"/>
      <c r="F688" s="219"/>
      <c r="G688" s="220"/>
      <c r="H688" s="219"/>
      <c r="I688" s="219"/>
      <c r="J688" s="220"/>
    </row>
    <row r="689">
      <c r="E689" s="219"/>
      <c r="F689" s="219"/>
      <c r="G689" s="220"/>
      <c r="H689" s="219"/>
      <c r="I689" s="219"/>
      <c r="J689" s="220"/>
    </row>
    <row r="690">
      <c r="E690" s="219"/>
      <c r="F690" s="219"/>
      <c r="G690" s="220"/>
      <c r="H690" s="219"/>
      <c r="I690" s="219"/>
      <c r="J690" s="220"/>
    </row>
    <row r="691">
      <c r="E691" s="219"/>
      <c r="F691" s="219"/>
      <c r="G691" s="220"/>
      <c r="H691" s="219"/>
      <c r="I691" s="219"/>
      <c r="J691" s="220"/>
    </row>
    <row r="692">
      <c r="E692" s="219"/>
      <c r="F692" s="219"/>
      <c r="G692" s="220"/>
      <c r="H692" s="219"/>
      <c r="I692" s="219"/>
      <c r="J692" s="220"/>
    </row>
    <row r="693">
      <c r="E693" s="219"/>
      <c r="F693" s="219"/>
      <c r="G693" s="220"/>
      <c r="H693" s="219"/>
      <c r="I693" s="219"/>
      <c r="J693" s="220"/>
    </row>
    <row r="694">
      <c r="E694" s="219"/>
      <c r="F694" s="219"/>
      <c r="G694" s="220"/>
      <c r="H694" s="219"/>
      <c r="I694" s="219"/>
      <c r="J694" s="220"/>
    </row>
    <row r="695">
      <c r="E695" s="219"/>
      <c r="F695" s="219"/>
      <c r="G695" s="220"/>
      <c r="H695" s="219"/>
      <c r="I695" s="219"/>
      <c r="J695" s="220"/>
    </row>
    <row r="696">
      <c r="E696" s="219"/>
      <c r="F696" s="219"/>
      <c r="G696" s="220"/>
      <c r="H696" s="219"/>
      <c r="I696" s="219"/>
      <c r="J696" s="220"/>
    </row>
    <row r="697">
      <c r="E697" s="219"/>
      <c r="F697" s="219"/>
      <c r="G697" s="220"/>
      <c r="H697" s="219"/>
      <c r="I697" s="219"/>
      <c r="J697" s="220"/>
    </row>
    <row r="698">
      <c r="E698" s="219"/>
      <c r="F698" s="219"/>
      <c r="G698" s="220"/>
      <c r="H698" s="219"/>
      <c r="I698" s="219"/>
      <c r="J698" s="220"/>
    </row>
    <row r="699">
      <c r="E699" s="219"/>
      <c r="F699" s="219"/>
      <c r="G699" s="220"/>
      <c r="H699" s="219"/>
      <c r="I699" s="219"/>
      <c r="J699" s="220"/>
    </row>
    <row r="700">
      <c r="E700" s="219"/>
      <c r="F700" s="219"/>
      <c r="G700" s="220"/>
      <c r="H700" s="219"/>
      <c r="I700" s="219"/>
      <c r="J700" s="220"/>
    </row>
    <row r="701">
      <c r="E701" s="219"/>
      <c r="F701" s="219"/>
      <c r="G701" s="220"/>
      <c r="H701" s="219"/>
      <c r="I701" s="219"/>
      <c r="J701" s="220"/>
    </row>
    <row r="702">
      <c r="E702" s="219"/>
      <c r="F702" s="219"/>
      <c r="G702" s="220"/>
      <c r="H702" s="219"/>
      <c r="I702" s="219"/>
      <c r="J702" s="220"/>
    </row>
    <row r="703">
      <c r="E703" s="219"/>
      <c r="F703" s="219"/>
      <c r="G703" s="220"/>
      <c r="H703" s="219"/>
      <c r="I703" s="219"/>
      <c r="J703" s="220"/>
    </row>
    <row r="704">
      <c r="E704" s="219"/>
      <c r="F704" s="219"/>
      <c r="G704" s="220"/>
      <c r="H704" s="219"/>
      <c r="I704" s="219"/>
      <c r="J704" s="220"/>
    </row>
    <row r="705">
      <c r="E705" s="219"/>
      <c r="F705" s="219"/>
      <c r="G705" s="220"/>
      <c r="H705" s="219"/>
      <c r="I705" s="219"/>
      <c r="J705" s="220"/>
    </row>
    <row r="706">
      <c r="E706" s="219"/>
      <c r="F706" s="219"/>
      <c r="G706" s="220"/>
      <c r="H706" s="219"/>
      <c r="I706" s="219"/>
      <c r="J706" s="220"/>
    </row>
    <row r="707">
      <c r="E707" s="219"/>
      <c r="F707" s="219"/>
      <c r="G707" s="220"/>
      <c r="H707" s="219"/>
      <c r="I707" s="219"/>
      <c r="J707" s="220"/>
    </row>
    <row r="708">
      <c r="E708" s="219"/>
      <c r="F708" s="219"/>
      <c r="G708" s="220"/>
      <c r="H708" s="219"/>
      <c r="I708" s="219"/>
      <c r="J708" s="220"/>
    </row>
    <row r="709">
      <c r="E709" s="219"/>
      <c r="F709" s="219"/>
      <c r="G709" s="220"/>
      <c r="H709" s="219"/>
      <c r="I709" s="219"/>
      <c r="J709" s="220"/>
    </row>
    <row r="710">
      <c r="E710" s="219"/>
      <c r="F710" s="219"/>
      <c r="G710" s="220"/>
      <c r="H710" s="219"/>
      <c r="I710" s="219"/>
      <c r="J710" s="220"/>
    </row>
    <row r="711">
      <c r="E711" s="219"/>
      <c r="F711" s="219"/>
      <c r="G711" s="220"/>
      <c r="H711" s="219"/>
      <c r="I711" s="219"/>
      <c r="J711" s="220"/>
    </row>
    <row r="712">
      <c r="E712" s="219"/>
      <c r="F712" s="219"/>
      <c r="G712" s="220"/>
      <c r="H712" s="219"/>
      <c r="I712" s="219"/>
      <c r="J712" s="220"/>
    </row>
    <row r="713">
      <c r="E713" s="219"/>
      <c r="F713" s="219"/>
      <c r="G713" s="220"/>
      <c r="H713" s="219"/>
      <c r="I713" s="219"/>
      <c r="J713" s="220"/>
    </row>
    <row r="714">
      <c r="E714" s="219"/>
      <c r="F714" s="219"/>
      <c r="G714" s="220"/>
      <c r="H714" s="219"/>
      <c r="I714" s="219"/>
      <c r="J714" s="220"/>
    </row>
    <row r="715">
      <c r="E715" s="219"/>
      <c r="F715" s="219"/>
      <c r="G715" s="220"/>
      <c r="H715" s="219"/>
      <c r="I715" s="219"/>
      <c r="J715" s="220"/>
    </row>
    <row r="716">
      <c r="E716" s="219"/>
      <c r="F716" s="219"/>
      <c r="G716" s="220"/>
      <c r="H716" s="219"/>
      <c r="I716" s="219"/>
      <c r="J716" s="220"/>
    </row>
    <row r="717">
      <c r="E717" s="219"/>
      <c r="F717" s="219"/>
      <c r="G717" s="220"/>
      <c r="H717" s="219"/>
      <c r="I717" s="219"/>
      <c r="J717" s="220"/>
    </row>
    <row r="718">
      <c r="E718" s="219"/>
      <c r="F718" s="219"/>
      <c r="G718" s="220"/>
      <c r="H718" s="219"/>
      <c r="I718" s="219"/>
      <c r="J718" s="220"/>
    </row>
    <row r="719">
      <c r="E719" s="219"/>
      <c r="F719" s="219"/>
      <c r="G719" s="220"/>
      <c r="H719" s="219"/>
      <c r="I719" s="219"/>
      <c r="J719" s="220"/>
    </row>
    <row r="720">
      <c r="E720" s="219"/>
      <c r="F720" s="219"/>
      <c r="G720" s="220"/>
      <c r="H720" s="219"/>
      <c r="I720" s="219"/>
      <c r="J720" s="220"/>
    </row>
    <row r="721">
      <c r="E721" s="219"/>
      <c r="F721" s="219"/>
      <c r="G721" s="220"/>
      <c r="H721" s="219"/>
      <c r="I721" s="219"/>
      <c r="J721" s="220"/>
    </row>
    <row r="722">
      <c r="E722" s="219"/>
      <c r="F722" s="219"/>
      <c r="G722" s="220"/>
      <c r="H722" s="219"/>
      <c r="I722" s="219"/>
      <c r="J722" s="220"/>
    </row>
    <row r="723">
      <c r="E723" s="219"/>
      <c r="F723" s="219"/>
      <c r="G723" s="220"/>
      <c r="H723" s="219"/>
      <c r="I723" s="219"/>
      <c r="J723" s="220"/>
    </row>
    <row r="724">
      <c r="E724" s="219"/>
      <c r="F724" s="219"/>
      <c r="G724" s="220"/>
      <c r="H724" s="219"/>
      <c r="I724" s="219"/>
      <c r="J724" s="220"/>
    </row>
    <row r="725">
      <c r="E725" s="219"/>
      <c r="F725" s="219"/>
      <c r="G725" s="220"/>
      <c r="H725" s="219"/>
      <c r="I725" s="219"/>
      <c r="J725" s="220"/>
    </row>
    <row r="726">
      <c r="E726" s="219"/>
      <c r="F726" s="219"/>
      <c r="G726" s="220"/>
      <c r="H726" s="219"/>
      <c r="I726" s="219"/>
      <c r="J726" s="220"/>
    </row>
    <row r="727">
      <c r="E727" s="219"/>
      <c r="F727" s="219"/>
      <c r="G727" s="220"/>
      <c r="H727" s="219"/>
      <c r="I727" s="219"/>
      <c r="J727" s="220"/>
    </row>
    <row r="728">
      <c r="E728" s="219"/>
      <c r="F728" s="219"/>
      <c r="G728" s="220"/>
      <c r="H728" s="219"/>
      <c r="I728" s="219"/>
      <c r="J728" s="220"/>
    </row>
    <row r="729">
      <c r="E729" s="219"/>
      <c r="F729" s="219"/>
      <c r="G729" s="220"/>
      <c r="H729" s="219"/>
      <c r="I729" s="219"/>
      <c r="J729" s="220"/>
    </row>
    <row r="730">
      <c r="E730" s="219"/>
      <c r="F730" s="219"/>
      <c r="G730" s="220"/>
      <c r="H730" s="219"/>
      <c r="I730" s="219"/>
      <c r="J730" s="220"/>
    </row>
    <row r="731">
      <c r="E731" s="219"/>
      <c r="F731" s="219"/>
      <c r="G731" s="220"/>
      <c r="H731" s="219"/>
      <c r="I731" s="219"/>
      <c r="J731" s="220"/>
    </row>
    <row r="732">
      <c r="E732" s="219"/>
      <c r="F732" s="219"/>
      <c r="G732" s="220"/>
      <c r="H732" s="219"/>
      <c r="I732" s="219"/>
      <c r="J732" s="220"/>
    </row>
    <row r="733">
      <c r="E733" s="219"/>
      <c r="F733" s="219"/>
      <c r="G733" s="220"/>
      <c r="H733" s="219"/>
      <c r="I733" s="219"/>
      <c r="J733" s="220"/>
    </row>
    <row r="734">
      <c r="E734" s="219"/>
      <c r="F734" s="219"/>
      <c r="G734" s="220"/>
      <c r="H734" s="219"/>
      <c r="I734" s="219"/>
      <c r="J734" s="220"/>
    </row>
    <row r="735">
      <c r="E735" s="219"/>
      <c r="F735" s="219"/>
      <c r="G735" s="220"/>
      <c r="H735" s="219"/>
      <c r="I735" s="219"/>
      <c r="J735" s="220"/>
    </row>
    <row r="736">
      <c r="E736" s="219"/>
      <c r="F736" s="219"/>
      <c r="G736" s="220"/>
      <c r="H736" s="219"/>
      <c r="I736" s="219"/>
      <c r="J736" s="220"/>
    </row>
    <row r="737">
      <c r="E737" s="219"/>
      <c r="F737" s="219"/>
      <c r="G737" s="220"/>
      <c r="H737" s="219"/>
      <c r="I737" s="219"/>
      <c r="J737" s="220"/>
    </row>
    <row r="738">
      <c r="E738" s="219"/>
      <c r="F738" s="219"/>
      <c r="G738" s="220"/>
      <c r="H738" s="219"/>
      <c r="I738" s="219"/>
      <c r="J738" s="220"/>
    </row>
    <row r="739">
      <c r="E739" s="219"/>
      <c r="F739" s="219"/>
      <c r="G739" s="220"/>
      <c r="H739" s="219"/>
      <c r="I739" s="219"/>
      <c r="J739" s="220"/>
    </row>
    <row r="740">
      <c r="E740" s="219"/>
      <c r="F740" s="219"/>
      <c r="G740" s="220"/>
      <c r="H740" s="219"/>
      <c r="I740" s="219"/>
      <c r="J740" s="220"/>
    </row>
    <row r="741">
      <c r="E741" s="219"/>
      <c r="F741" s="219"/>
      <c r="G741" s="220"/>
      <c r="H741" s="219"/>
      <c r="I741" s="219"/>
      <c r="J741" s="220"/>
    </row>
    <row r="742">
      <c r="E742" s="219"/>
      <c r="F742" s="219"/>
      <c r="G742" s="220"/>
      <c r="H742" s="219"/>
      <c r="I742" s="219"/>
      <c r="J742" s="220"/>
    </row>
    <row r="743">
      <c r="E743" s="219"/>
      <c r="F743" s="219"/>
      <c r="G743" s="220"/>
      <c r="H743" s="219"/>
      <c r="I743" s="219"/>
      <c r="J743" s="220"/>
    </row>
    <row r="744">
      <c r="E744" s="219"/>
      <c r="F744" s="219"/>
      <c r="G744" s="220"/>
      <c r="H744" s="219"/>
      <c r="I744" s="219"/>
      <c r="J744" s="220"/>
    </row>
    <row r="745">
      <c r="E745" s="219"/>
      <c r="F745" s="219"/>
      <c r="G745" s="220"/>
      <c r="H745" s="219"/>
      <c r="I745" s="219"/>
      <c r="J745" s="220"/>
    </row>
    <row r="746">
      <c r="E746" s="219"/>
      <c r="F746" s="219"/>
      <c r="G746" s="220"/>
      <c r="H746" s="219"/>
      <c r="I746" s="219"/>
      <c r="J746" s="220"/>
    </row>
    <row r="747">
      <c r="E747" s="219"/>
      <c r="F747" s="219"/>
      <c r="G747" s="220"/>
      <c r="H747" s="219"/>
      <c r="I747" s="219"/>
      <c r="J747" s="220"/>
    </row>
    <row r="748">
      <c r="E748" s="219"/>
      <c r="F748" s="219"/>
      <c r="G748" s="220"/>
      <c r="H748" s="219"/>
      <c r="I748" s="219"/>
      <c r="J748" s="220"/>
    </row>
    <row r="749">
      <c r="E749" s="219"/>
      <c r="F749" s="219"/>
      <c r="G749" s="220"/>
      <c r="H749" s="219"/>
      <c r="I749" s="219"/>
      <c r="J749" s="220"/>
    </row>
    <row r="750">
      <c r="E750" s="219"/>
      <c r="F750" s="219"/>
      <c r="G750" s="220"/>
      <c r="H750" s="219"/>
      <c r="I750" s="219"/>
      <c r="J750" s="220"/>
    </row>
    <row r="751">
      <c r="E751" s="219"/>
      <c r="F751" s="219"/>
      <c r="G751" s="220"/>
      <c r="H751" s="219"/>
      <c r="I751" s="219"/>
      <c r="J751" s="220"/>
    </row>
    <row r="752">
      <c r="E752" s="219"/>
      <c r="F752" s="219"/>
      <c r="G752" s="220"/>
      <c r="H752" s="219"/>
      <c r="I752" s="219"/>
      <c r="J752" s="220"/>
    </row>
    <row r="753">
      <c r="E753" s="219"/>
      <c r="F753" s="219"/>
      <c r="G753" s="220"/>
      <c r="H753" s="219"/>
      <c r="I753" s="219"/>
      <c r="J753" s="220"/>
    </row>
    <row r="754">
      <c r="E754" s="219"/>
      <c r="F754" s="219"/>
      <c r="G754" s="220"/>
      <c r="H754" s="219"/>
      <c r="I754" s="219"/>
      <c r="J754" s="220"/>
    </row>
    <row r="755">
      <c r="E755" s="219"/>
      <c r="F755" s="219"/>
      <c r="G755" s="220"/>
      <c r="H755" s="219"/>
      <c r="I755" s="219"/>
      <c r="J755" s="220"/>
    </row>
    <row r="756">
      <c r="E756" s="219"/>
      <c r="F756" s="219"/>
      <c r="G756" s="220"/>
      <c r="H756" s="219"/>
      <c r="I756" s="219"/>
      <c r="J756" s="220"/>
    </row>
    <row r="757">
      <c r="E757" s="219"/>
      <c r="F757" s="219"/>
      <c r="G757" s="220"/>
      <c r="H757" s="219"/>
      <c r="I757" s="219"/>
      <c r="J757" s="220"/>
    </row>
    <row r="758">
      <c r="E758" s="219"/>
      <c r="F758" s="219"/>
      <c r="G758" s="220"/>
      <c r="H758" s="219"/>
      <c r="I758" s="219"/>
      <c r="J758" s="220"/>
    </row>
    <row r="759">
      <c r="E759" s="219"/>
      <c r="F759" s="219"/>
      <c r="G759" s="220"/>
      <c r="H759" s="219"/>
      <c r="I759" s="219"/>
      <c r="J759" s="220"/>
    </row>
    <row r="760">
      <c r="E760" s="219"/>
      <c r="F760" s="219"/>
      <c r="G760" s="220"/>
      <c r="H760" s="219"/>
      <c r="I760" s="219"/>
      <c r="J760" s="220"/>
    </row>
    <row r="761">
      <c r="E761" s="219"/>
      <c r="F761" s="219"/>
      <c r="G761" s="220"/>
      <c r="H761" s="219"/>
      <c r="I761" s="219"/>
      <c r="J761" s="220"/>
    </row>
    <row r="762">
      <c r="E762" s="219"/>
      <c r="F762" s="219"/>
      <c r="G762" s="220"/>
      <c r="H762" s="219"/>
      <c r="I762" s="219"/>
      <c r="J762" s="220"/>
    </row>
    <row r="763">
      <c r="E763" s="219"/>
      <c r="F763" s="219"/>
      <c r="G763" s="220"/>
      <c r="H763" s="219"/>
      <c r="I763" s="219"/>
      <c r="J763" s="220"/>
    </row>
    <row r="764">
      <c r="E764" s="219"/>
      <c r="F764" s="219"/>
      <c r="G764" s="220"/>
      <c r="H764" s="219"/>
      <c r="I764" s="219"/>
      <c r="J764" s="220"/>
    </row>
    <row r="765">
      <c r="E765" s="219"/>
      <c r="F765" s="219"/>
      <c r="G765" s="220"/>
      <c r="H765" s="219"/>
      <c r="I765" s="219"/>
      <c r="J765" s="220"/>
    </row>
    <row r="766">
      <c r="E766" s="219"/>
      <c r="F766" s="219"/>
      <c r="G766" s="220"/>
      <c r="H766" s="219"/>
      <c r="I766" s="219"/>
      <c r="J766" s="220"/>
    </row>
    <row r="767">
      <c r="E767" s="219"/>
      <c r="F767" s="219"/>
      <c r="G767" s="220"/>
      <c r="H767" s="219"/>
      <c r="I767" s="219"/>
      <c r="J767" s="220"/>
    </row>
    <row r="768">
      <c r="E768" s="219"/>
      <c r="F768" s="219"/>
      <c r="G768" s="220"/>
      <c r="H768" s="219"/>
      <c r="I768" s="219"/>
      <c r="J768" s="220"/>
    </row>
    <row r="769">
      <c r="E769" s="219"/>
      <c r="F769" s="219"/>
      <c r="G769" s="220"/>
      <c r="H769" s="219"/>
      <c r="I769" s="219"/>
      <c r="J769" s="220"/>
    </row>
    <row r="770">
      <c r="E770" s="219"/>
      <c r="F770" s="219"/>
      <c r="G770" s="220"/>
      <c r="H770" s="219"/>
      <c r="I770" s="219"/>
      <c r="J770" s="220"/>
    </row>
    <row r="771">
      <c r="E771" s="219"/>
      <c r="F771" s="219"/>
      <c r="G771" s="220"/>
      <c r="H771" s="219"/>
      <c r="I771" s="219"/>
      <c r="J771" s="220"/>
    </row>
    <row r="772">
      <c r="E772" s="219"/>
      <c r="F772" s="219"/>
      <c r="G772" s="220"/>
      <c r="H772" s="219"/>
      <c r="I772" s="219"/>
      <c r="J772" s="220"/>
    </row>
    <row r="773">
      <c r="E773" s="219"/>
      <c r="F773" s="219"/>
      <c r="G773" s="220"/>
      <c r="H773" s="219"/>
      <c r="I773" s="219"/>
      <c r="J773" s="220"/>
    </row>
    <row r="774">
      <c r="E774" s="219"/>
      <c r="F774" s="219"/>
      <c r="G774" s="220"/>
      <c r="H774" s="219"/>
      <c r="I774" s="219"/>
      <c r="J774" s="220"/>
    </row>
    <row r="775">
      <c r="E775" s="219"/>
      <c r="F775" s="219"/>
      <c r="G775" s="220"/>
      <c r="H775" s="219"/>
      <c r="I775" s="219"/>
      <c r="J775" s="220"/>
    </row>
    <row r="776">
      <c r="E776" s="219"/>
      <c r="F776" s="219"/>
      <c r="G776" s="220"/>
      <c r="H776" s="219"/>
      <c r="I776" s="219"/>
      <c r="J776" s="220"/>
    </row>
    <row r="777">
      <c r="E777" s="219"/>
      <c r="F777" s="219"/>
      <c r="G777" s="220"/>
      <c r="H777" s="219"/>
      <c r="I777" s="219"/>
      <c r="J777" s="220"/>
    </row>
    <row r="778">
      <c r="E778" s="219"/>
      <c r="F778" s="219"/>
      <c r="G778" s="220"/>
      <c r="H778" s="219"/>
      <c r="I778" s="219"/>
      <c r="J778" s="220"/>
    </row>
    <row r="779">
      <c r="E779" s="219"/>
      <c r="F779" s="219"/>
      <c r="G779" s="220"/>
      <c r="H779" s="219"/>
      <c r="I779" s="219"/>
      <c r="J779" s="220"/>
    </row>
    <row r="780">
      <c r="E780" s="219"/>
      <c r="F780" s="219"/>
      <c r="G780" s="220"/>
      <c r="H780" s="219"/>
      <c r="I780" s="219"/>
      <c r="J780" s="220"/>
    </row>
    <row r="781">
      <c r="E781" s="219"/>
      <c r="F781" s="219"/>
      <c r="G781" s="220"/>
      <c r="H781" s="219"/>
      <c r="I781" s="219"/>
      <c r="J781" s="220"/>
    </row>
    <row r="782">
      <c r="E782" s="219"/>
      <c r="F782" s="219"/>
      <c r="G782" s="220"/>
      <c r="H782" s="219"/>
      <c r="I782" s="219"/>
      <c r="J782" s="220"/>
    </row>
    <row r="783">
      <c r="E783" s="219"/>
      <c r="F783" s="219"/>
      <c r="G783" s="220"/>
      <c r="H783" s="219"/>
      <c r="I783" s="219"/>
      <c r="J783" s="220"/>
    </row>
    <row r="784">
      <c r="E784" s="219"/>
      <c r="F784" s="219"/>
      <c r="G784" s="220"/>
      <c r="H784" s="219"/>
      <c r="I784" s="219"/>
      <c r="J784" s="220"/>
    </row>
    <row r="785">
      <c r="E785" s="219"/>
      <c r="F785" s="219"/>
      <c r="G785" s="220"/>
      <c r="H785" s="219"/>
      <c r="I785" s="219"/>
      <c r="J785" s="220"/>
    </row>
    <row r="786">
      <c r="E786" s="219"/>
      <c r="F786" s="219"/>
      <c r="G786" s="220"/>
      <c r="H786" s="219"/>
      <c r="I786" s="219"/>
      <c r="J786" s="220"/>
    </row>
    <row r="787">
      <c r="E787" s="219"/>
      <c r="F787" s="219"/>
      <c r="G787" s="220"/>
      <c r="H787" s="219"/>
      <c r="I787" s="219"/>
      <c r="J787" s="220"/>
    </row>
    <row r="788">
      <c r="E788" s="219"/>
      <c r="F788" s="219"/>
      <c r="G788" s="220"/>
      <c r="H788" s="219"/>
      <c r="I788" s="219"/>
      <c r="J788" s="220"/>
    </row>
    <row r="789">
      <c r="E789" s="219"/>
      <c r="F789" s="219"/>
      <c r="G789" s="220"/>
      <c r="H789" s="219"/>
      <c r="I789" s="219"/>
      <c r="J789" s="220"/>
    </row>
    <row r="790">
      <c r="E790" s="219"/>
      <c r="F790" s="219"/>
      <c r="G790" s="220"/>
      <c r="H790" s="219"/>
      <c r="I790" s="219"/>
      <c r="J790" s="220"/>
    </row>
    <row r="791">
      <c r="E791" s="219"/>
      <c r="F791" s="219"/>
      <c r="G791" s="220"/>
      <c r="H791" s="219"/>
      <c r="I791" s="219"/>
      <c r="J791" s="220"/>
    </row>
    <row r="792">
      <c r="E792" s="219"/>
      <c r="F792" s="219"/>
      <c r="G792" s="220"/>
      <c r="H792" s="219"/>
      <c r="I792" s="219"/>
      <c r="J792" s="220"/>
    </row>
    <row r="793">
      <c r="E793" s="219"/>
      <c r="F793" s="219"/>
      <c r="G793" s="220"/>
      <c r="H793" s="219"/>
      <c r="I793" s="219"/>
      <c r="J793" s="220"/>
    </row>
    <row r="794">
      <c r="E794" s="219"/>
      <c r="F794" s="219"/>
      <c r="G794" s="220"/>
      <c r="H794" s="219"/>
      <c r="I794" s="219"/>
      <c r="J794" s="220"/>
    </row>
    <row r="795">
      <c r="E795" s="219"/>
      <c r="F795" s="219"/>
      <c r="G795" s="220"/>
      <c r="H795" s="219"/>
      <c r="I795" s="219"/>
      <c r="J795" s="220"/>
    </row>
    <row r="796">
      <c r="E796" s="219"/>
      <c r="F796" s="219"/>
      <c r="G796" s="220"/>
      <c r="H796" s="219"/>
      <c r="I796" s="219"/>
      <c r="J796" s="220"/>
    </row>
    <row r="797">
      <c r="E797" s="219"/>
      <c r="F797" s="219"/>
      <c r="G797" s="220"/>
      <c r="H797" s="219"/>
      <c r="I797" s="219"/>
      <c r="J797" s="220"/>
    </row>
    <row r="798">
      <c r="E798" s="219"/>
      <c r="F798" s="219"/>
      <c r="G798" s="220"/>
      <c r="H798" s="219"/>
      <c r="I798" s="219"/>
      <c r="J798" s="220"/>
    </row>
    <row r="799">
      <c r="E799" s="219"/>
      <c r="F799" s="219"/>
      <c r="G799" s="220"/>
      <c r="H799" s="219"/>
      <c r="I799" s="219"/>
      <c r="J799" s="220"/>
    </row>
    <row r="800">
      <c r="E800" s="219"/>
      <c r="F800" s="219"/>
      <c r="G800" s="220"/>
      <c r="H800" s="219"/>
      <c r="I800" s="219"/>
      <c r="J800" s="220"/>
    </row>
    <row r="801">
      <c r="E801" s="219"/>
      <c r="F801" s="219"/>
      <c r="G801" s="220"/>
      <c r="H801" s="219"/>
      <c r="I801" s="219"/>
      <c r="J801" s="220"/>
    </row>
    <row r="802">
      <c r="E802" s="219"/>
      <c r="F802" s="219"/>
      <c r="G802" s="220"/>
      <c r="H802" s="219"/>
      <c r="I802" s="219"/>
      <c r="J802" s="220"/>
    </row>
    <row r="803">
      <c r="E803" s="219"/>
      <c r="F803" s="219"/>
      <c r="G803" s="220"/>
      <c r="H803" s="219"/>
      <c r="I803" s="219"/>
      <c r="J803" s="220"/>
    </row>
    <row r="804">
      <c r="E804" s="219"/>
      <c r="F804" s="219"/>
      <c r="G804" s="220"/>
      <c r="H804" s="219"/>
      <c r="I804" s="219"/>
      <c r="J804" s="220"/>
    </row>
    <row r="805">
      <c r="E805" s="219"/>
      <c r="F805" s="219"/>
      <c r="G805" s="220"/>
      <c r="H805" s="219"/>
      <c r="I805" s="219"/>
      <c r="J805" s="220"/>
    </row>
    <row r="806">
      <c r="E806" s="219"/>
      <c r="F806" s="219"/>
      <c r="G806" s="220"/>
      <c r="H806" s="219"/>
      <c r="I806" s="219"/>
      <c r="J806" s="220"/>
    </row>
    <row r="807">
      <c r="E807" s="219"/>
      <c r="F807" s="219"/>
      <c r="G807" s="220"/>
      <c r="H807" s="219"/>
      <c r="I807" s="219"/>
      <c r="J807" s="220"/>
    </row>
    <row r="808">
      <c r="E808" s="219"/>
      <c r="F808" s="219"/>
      <c r="G808" s="220"/>
      <c r="H808" s="219"/>
      <c r="I808" s="219"/>
      <c r="J808" s="220"/>
    </row>
    <row r="809">
      <c r="E809" s="219"/>
      <c r="F809" s="219"/>
      <c r="G809" s="220"/>
      <c r="H809" s="219"/>
      <c r="I809" s="219"/>
      <c r="J809" s="220"/>
    </row>
    <row r="810">
      <c r="E810" s="219"/>
      <c r="F810" s="219"/>
      <c r="G810" s="220"/>
      <c r="H810" s="219"/>
      <c r="I810" s="219"/>
      <c r="J810" s="220"/>
    </row>
    <row r="811">
      <c r="E811" s="219"/>
      <c r="F811" s="219"/>
      <c r="G811" s="220"/>
      <c r="H811" s="219"/>
      <c r="I811" s="219"/>
      <c r="J811" s="220"/>
    </row>
    <row r="812">
      <c r="E812" s="219"/>
      <c r="F812" s="219"/>
      <c r="G812" s="220"/>
      <c r="H812" s="219"/>
      <c r="I812" s="219"/>
      <c r="J812" s="220"/>
    </row>
    <row r="813">
      <c r="E813" s="219"/>
      <c r="F813" s="219"/>
      <c r="G813" s="220"/>
      <c r="H813" s="219"/>
      <c r="I813" s="219"/>
      <c r="J813" s="220"/>
    </row>
    <row r="814">
      <c r="E814" s="219"/>
      <c r="F814" s="219"/>
      <c r="G814" s="220"/>
      <c r="H814" s="219"/>
      <c r="I814" s="219"/>
      <c r="J814" s="2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1.22" defaultRowHeight="15.0"/>
  <cols>
    <col customWidth="1" min="1" max="1" width="10.89"/>
    <col customWidth="1" min="2" max="2" width="12.0"/>
    <col customWidth="1" min="4" max="4" width="15.56"/>
    <col customWidth="1" min="6" max="6" width="14.0"/>
    <col customWidth="1" min="8" max="8" width="14.33"/>
    <col customWidth="1" min="10" max="10" width="13.44"/>
    <col customWidth="1" min="12" max="12" width="12.56"/>
    <col customWidth="1" min="14" max="14" width="13.78"/>
    <col customWidth="1" min="16" max="16" width="8.0"/>
    <col customWidth="1" min="18" max="18" width="7.44"/>
    <col customWidth="1" min="20" max="20" width="12.78"/>
    <col customWidth="1" min="22" max="22" width="12.22"/>
    <col customWidth="1" min="24" max="24" width="12.33"/>
  </cols>
  <sheetData>
    <row r="1" ht="287.25" customHeight="1">
      <c r="A1" s="221" t="s">
        <v>327</v>
      </c>
      <c r="B1" s="222" t="s">
        <v>328</v>
      </c>
      <c r="C1" s="223" t="s">
        <v>329</v>
      </c>
      <c r="D1" s="224" t="s">
        <v>330</v>
      </c>
      <c r="E1" s="223" t="s">
        <v>331</v>
      </c>
      <c r="F1" s="224" t="s">
        <v>332</v>
      </c>
      <c r="G1" s="223" t="s">
        <v>333</v>
      </c>
      <c r="H1" s="224" t="s">
        <v>334</v>
      </c>
      <c r="I1" s="223" t="s">
        <v>335</v>
      </c>
      <c r="J1" s="224" t="s">
        <v>336</v>
      </c>
      <c r="K1" s="223" t="s">
        <v>337</v>
      </c>
      <c r="L1" s="225" t="s">
        <v>338</v>
      </c>
      <c r="M1" s="223" t="s">
        <v>339</v>
      </c>
      <c r="N1" s="224" t="s">
        <v>340</v>
      </c>
      <c r="O1" s="221" t="s">
        <v>341</v>
      </c>
      <c r="P1" s="226">
        <f t="array" ref="P1">INDEX('YTDProgress NCX'!C2:C25, MATCH(TEXT(TODAY(), "yyyy-mm"), TEXT('YTDProgress NCX'!A2:A25, "yyyy-mm"), 0))
</f>
        <v>1360</v>
      </c>
      <c r="Q1" s="221" t="s">
        <v>342</v>
      </c>
      <c r="R1" s="227">
        <f>SUMIF('YTDProgress NCX'!A2:A25, "&lt;="&amp;TEXT(TODAY(), "yyyy-mm"), 'YTDProgress NCX'!B2:B25)</f>
        <v>1158</v>
      </c>
      <c r="S1" s="228" t="s">
        <v>343</v>
      </c>
      <c r="T1" s="229" t="s">
        <v>344</v>
      </c>
      <c r="U1" s="228" t="s">
        <v>345</v>
      </c>
      <c r="V1" s="229" t="s">
        <v>344</v>
      </c>
      <c r="W1" s="228" t="s">
        <v>346</v>
      </c>
      <c r="X1" s="229" t="s">
        <v>344</v>
      </c>
      <c r="Y1" s="230" t="s">
        <v>347</v>
      </c>
      <c r="Z1" s="229" t="s">
        <v>344</v>
      </c>
      <c r="AA1" s="230" t="s">
        <v>348</v>
      </c>
      <c r="AB1" s="229" t="s">
        <v>344</v>
      </c>
      <c r="AC1" s="230" t="s">
        <v>349</v>
      </c>
      <c r="AD1" s="229" t="s">
        <v>344</v>
      </c>
      <c r="AE1" s="231" t="s">
        <v>350</v>
      </c>
      <c r="AF1" s="229" t="s">
        <v>344</v>
      </c>
      <c r="AG1" s="231" t="s">
        <v>351</v>
      </c>
      <c r="AH1" s="229" t="s">
        <v>344</v>
      </c>
      <c r="AI1" s="231" t="s">
        <v>352</v>
      </c>
      <c r="AJ1" s="229" t="s">
        <v>344</v>
      </c>
      <c r="AK1" s="232" t="s">
        <v>353</v>
      </c>
      <c r="AL1" s="229" t="s">
        <v>344</v>
      </c>
      <c r="AM1" s="232" t="s">
        <v>354</v>
      </c>
      <c r="AN1" s="229" t="s">
        <v>344</v>
      </c>
      <c r="AO1" s="232" t="s">
        <v>355</v>
      </c>
      <c r="AP1" s="229" t="s">
        <v>344</v>
      </c>
    </row>
    <row r="2">
      <c r="A2" s="233"/>
      <c r="B2" s="233"/>
      <c r="C2" s="233"/>
      <c r="D2" s="233"/>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row>
    <row r="3">
      <c r="A3" s="233"/>
      <c r="B3" s="234"/>
      <c r="C3" s="233"/>
      <c r="D3" s="233"/>
      <c r="E3" s="233"/>
      <c r="F3" s="233"/>
      <c r="G3" s="233"/>
      <c r="H3" s="233"/>
      <c r="I3" s="233"/>
      <c r="J3" s="233"/>
      <c r="K3" s="233"/>
      <c r="L3" s="233"/>
      <c r="M3" s="233"/>
      <c r="N3" s="233"/>
      <c r="O3" s="233"/>
      <c r="P3" s="233"/>
      <c r="Q3" s="233"/>
      <c r="R3" s="233"/>
      <c r="S3" s="233"/>
      <c r="T3" s="233"/>
      <c r="U3" s="233"/>
      <c r="V3" s="233"/>
      <c r="W3" s="233"/>
      <c r="X3" s="233"/>
      <c r="Y3" s="233"/>
      <c r="Z3" s="233"/>
      <c r="AA3" s="233"/>
      <c r="AB3" s="233"/>
      <c r="AC3" s="233"/>
      <c r="AD3" s="233"/>
      <c r="AE3" s="233"/>
      <c r="AF3" s="233"/>
      <c r="AG3" s="233"/>
      <c r="AH3" s="233"/>
      <c r="AI3" s="233"/>
      <c r="AJ3" s="233"/>
      <c r="AK3" s="233"/>
      <c r="AL3" s="233"/>
      <c r="AM3" s="233"/>
      <c r="AN3" s="233"/>
      <c r="AO3" s="233"/>
      <c r="AP3" s="233"/>
    </row>
    <row r="4">
      <c r="A4" s="234"/>
      <c r="B4" s="234"/>
      <c r="C4" s="233"/>
      <c r="D4" s="233"/>
      <c r="E4" s="233"/>
      <c r="F4" s="233"/>
      <c r="G4" s="233"/>
      <c r="H4" s="233"/>
      <c r="I4" s="233"/>
      <c r="J4" s="233"/>
      <c r="K4" s="233"/>
      <c r="L4" s="233"/>
      <c r="M4" s="233"/>
      <c r="N4" s="233"/>
      <c r="O4" s="233"/>
      <c r="P4" s="233"/>
      <c r="Q4" s="233"/>
      <c r="R4" s="233"/>
      <c r="S4" s="233"/>
      <c r="T4" s="233"/>
      <c r="U4" s="233"/>
      <c r="V4" s="233"/>
      <c r="W4" s="233"/>
      <c r="X4" s="233"/>
      <c r="Y4" s="233"/>
      <c r="Z4" s="233"/>
      <c r="AA4" s="233"/>
      <c r="AB4" s="233"/>
      <c r="AC4" s="233"/>
      <c r="AD4" s="233"/>
      <c r="AE4" s="233"/>
      <c r="AF4" s="233"/>
      <c r="AG4" s="233"/>
      <c r="AH4" s="233"/>
      <c r="AI4" s="233"/>
      <c r="AJ4" s="233"/>
      <c r="AK4" s="233"/>
      <c r="AL4" s="233"/>
      <c r="AM4" s="233"/>
      <c r="AN4" s="233"/>
      <c r="AO4" s="233"/>
      <c r="AP4" s="233"/>
    </row>
    <row r="5">
      <c r="A5" s="234"/>
      <c r="B5" s="234"/>
      <c r="C5" s="233"/>
      <c r="D5" s="233"/>
      <c r="E5" s="233"/>
      <c r="F5" s="233"/>
      <c r="G5" s="233"/>
      <c r="H5" s="233"/>
      <c r="I5" s="233"/>
      <c r="J5" s="233"/>
      <c r="K5" s="233"/>
      <c r="L5" s="233"/>
      <c r="M5" s="233"/>
      <c r="N5" s="233"/>
      <c r="O5" s="233"/>
      <c r="P5" s="233"/>
      <c r="Q5" s="233"/>
      <c r="R5" s="233"/>
      <c r="S5" s="233"/>
      <c r="T5" s="233"/>
      <c r="U5" s="233"/>
      <c r="V5" s="233"/>
      <c r="W5" s="233"/>
      <c r="X5" s="233"/>
      <c r="Y5" s="233"/>
      <c r="Z5" s="233"/>
      <c r="AA5" s="233"/>
      <c r="AB5" s="233"/>
      <c r="AC5" s="233"/>
      <c r="AD5" s="233"/>
      <c r="AE5" s="233"/>
      <c r="AF5" s="233"/>
      <c r="AG5" s="233"/>
      <c r="AH5" s="233"/>
      <c r="AI5" s="233"/>
      <c r="AJ5" s="233"/>
      <c r="AK5" s="233"/>
      <c r="AL5" s="233"/>
      <c r="AM5" s="233"/>
      <c r="AN5" s="233"/>
      <c r="AO5" s="233"/>
      <c r="AP5" s="233"/>
    </row>
    <row r="6">
      <c r="A6" s="234"/>
      <c r="B6" s="234"/>
      <c r="C6" s="233"/>
      <c r="D6" s="233"/>
      <c r="E6" s="233"/>
      <c r="F6" s="233"/>
      <c r="G6" s="233"/>
      <c r="H6" s="233"/>
      <c r="I6" s="233"/>
      <c r="J6" s="233"/>
      <c r="K6" s="233"/>
      <c r="L6" s="233"/>
      <c r="M6" s="233"/>
      <c r="N6" s="233"/>
      <c r="O6" s="233"/>
      <c r="P6" s="233"/>
      <c r="Q6" s="233"/>
      <c r="R6" s="233"/>
      <c r="S6" s="233"/>
      <c r="T6" s="233"/>
      <c r="U6" s="233"/>
      <c r="V6" s="233"/>
      <c r="W6" s="233"/>
      <c r="X6" s="233"/>
      <c r="Y6" s="233"/>
      <c r="Z6" s="233"/>
      <c r="AA6" s="233"/>
      <c r="AB6" s="233"/>
      <c r="AC6" s="233"/>
      <c r="AD6" s="233"/>
      <c r="AE6" s="233"/>
      <c r="AF6" s="233"/>
      <c r="AG6" s="233"/>
      <c r="AH6" s="233"/>
      <c r="AI6" s="233"/>
      <c r="AJ6" s="233"/>
      <c r="AK6" s="233"/>
      <c r="AL6" s="233"/>
      <c r="AM6" s="233"/>
      <c r="AN6" s="233"/>
      <c r="AO6" s="233"/>
      <c r="AP6" s="233"/>
    </row>
    <row r="7">
      <c r="A7" s="234"/>
      <c r="B7" s="234"/>
      <c r="C7" s="233"/>
      <c r="D7" s="233"/>
      <c r="E7" s="233"/>
      <c r="F7" s="233"/>
      <c r="G7" s="233"/>
      <c r="H7" s="233"/>
      <c r="I7" s="233"/>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c r="AJ7" s="233"/>
      <c r="AK7" s="233"/>
      <c r="AL7" s="233"/>
      <c r="AM7" s="233"/>
      <c r="AN7" s="233"/>
      <c r="AO7" s="233"/>
      <c r="AP7" s="233"/>
    </row>
    <row r="8">
      <c r="A8" s="234"/>
      <c r="B8" s="234"/>
      <c r="C8" s="233"/>
      <c r="D8" s="233"/>
      <c r="E8" s="233"/>
      <c r="F8" s="233"/>
      <c r="G8" s="233"/>
      <c r="H8" s="233"/>
      <c r="I8" s="233"/>
      <c r="J8" s="233"/>
      <c r="K8" s="233"/>
      <c r="L8" s="233"/>
      <c r="M8" s="233"/>
      <c r="N8" s="233"/>
      <c r="O8" s="233"/>
      <c r="P8" s="233"/>
      <c r="Q8" s="233"/>
      <c r="R8" s="233"/>
      <c r="S8" s="233"/>
      <c r="T8" s="233"/>
      <c r="U8" s="233"/>
      <c r="V8" s="233"/>
      <c r="W8" s="233"/>
      <c r="X8" s="233"/>
      <c r="Y8" s="233"/>
      <c r="Z8" s="233"/>
      <c r="AA8" s="233"/>
      <c r="AB8" s="233"/>
      <c r="AC8" s="233"/>
      <c r="AD8" s="233"/>
      <c r="AE8" s="233"/>
      <c r="AF8" s="233"/>
      <c r="AG8" s="233"/>
      <c r="AH8" s="233"/>
      <c r="AI8" s="233"/>
      <c r="AJ8" s="233"/>
      <c r="AK8" s="233"/>
      <c r="AL8" s="233"/>
      <c r="AM8" s="233"/>
      <c r="AN8" s="233"/>
      <c r="AO8" s="233"/>
      <c r="AP8" s="233"/>
    </row>
    <row r="9">
      <c r="A9" s="234"/>
      <c r="B9" s="234"/>
      <c r="C9" s="233"/>
      <c r="D9" s="233"/>
      <c r="E9" s="233"/>
      <c r="F9" s="233"/>
      <c r="G9" s="233"/>
      <c r="H9" s="233"/>
      <c r="I9" s="233"/>
      <c r="J9" s="233"/>
      <c r="K9" s="233"/>
      <c r="L9" s="233"/>
      <c r="M9" s="233"/>
      <c r="N9" s="23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row>
    <row r="10">
      <c r="A10" s="234"/>
      <c r="B10" s="234"/>
      <c r="C10" s="233"/>
      <c r="D10" s="233"/>
      <c r="E10" s="233"/>
      <c r="F10" s="233"/>
      <c r="G10" s="233"/>
      <c r="H10" s="233"/>
      <c r="I10" s="233"/>
      <c r="J10" s="233"/>
      <c r="K10" s="233"/>
      <c r="L10" s="233"/>
      <c r="M10" s="233"/>
      <c r="N10" s="233"/>
      <c r="O10" s="233"/>
      <c r="P10" s="233"/>
      <c r="Q10" s="233"/>
      <c r="R10" s="233"/>
      <c r="S10" s="233"/>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row>
    <row r="11">
      <c r="A11" s="234"/>
      <c r="B11" s="234"/>
      <c r="C11" s="233"/>
      <c r="D11" s="233"/>
      <c r="E11" s="233"/>
      <c r="F11" s="233"/>
      <c r="G11" s="233"/>
      <c r="H11" s="233"/>
      <c r="I11" s="233"/>
      <c r="J11" s="233"/>
      <c r="K11" s="233"/>
      <c r="L11" s="233"/>
      <c r="M11" s="233"/>
      <c r="N11" s="233"/>
      <c r="O11" s="233"/>
      <c r="P11" s="233"/>
      <c r="Q11" s="233"/>
      <c r="R11" s="233"/>
      <c r="S11" s="233"/>
      <c r="T11" s="233"/>
      <c r="U11" s="233"/>
      <c r="V11" s="233"/>
      <c r="W11" s="233"/>
      <c r="X11" s="233"/>
      <c r="Y11" s="233"/>
      <c r="Z11" s="233"/>
      <c r="AA11" s="233"/>
      <c r="AB11" s="233"/>
      <c r="AC11" s="233"/>
      <c r="AD11" s="233"/>
      <c r="AE11" s="233"/>
      <c r="AF11" s="233"/>
      <c r="AG11" s="233"/>
      <c r="AH11" s="233"/>
      <c r="AI11" s="233"/>
      <c r="AJ11" s="233"/>
      <c r="AK11" s="233"/>
      <c r="AL11" s="233"/>
      <c r="AM11" s="233"/>
      <c r="AN11" s="233"/>
      <c r="AO11" s="233"/>
      <c r="AP11" s="233"/>
    </row>
    <row r="12">
      <c r="A12" s="234"/>
      <c r="B12" s="234"/>
      <c r="C12" s="233"/>
      <c r="D12" s="233"/>
      <c r="E12" s="233"/>
      <c r="F12" s="233"/>
      <c r="G12" s="233"/>
      <c r="H12" s="233"/>
      <c r="I12" s="233"/>
      <c r="J12" s="233"/>
      <c r="K12" s="233"/>
      <c r="L12" s="233"/>
      <c r="M12" s="233"/>
      <c r="N12" s="233"/>
      <c r="O12" s="233"/>
      <c r="P12" s="233"/>
      <c r="Q12" s="233"/>
      <c r="R12" s="233"/>
      <c r="S12" s="233"/>
      <c r="T12" s="233"/>
      <c r="U12" s="233"/>
      <c r="V12" s="233"/>
      <c r="W12" s="233"/>
      <c r="X12" s="233"/>
      <c r="Y12" s="233"/>
      <c r="Z12" s="233"/>
      <c r="AA12" s="233"/>
      <c r="AB12" s="233"/>
      <c r="AC12" s="233"/>
      <c r="AD12" s="233"/>
      <c r="AE12" s="233"/>
      <c r="AF12" s="233"/>
      <c r="AG12" s="233"/>
      <c r="AH12" s="233"/>
      <c r="AI12" s="233"/>
      <c r="AJ12" s="233"/>
      <c r="AK12" s="233"/>
      <c r="AL12" s="233"/>
      <c r="AM12" s="233"/>
      <c r="AN12" s="233"/>
      <c r="AO12" s="233"/>
      <c r="AP12" s="233"/>
    </row>
    <row r="13">
      <c r="A13" s="234"/>
      <c r="B13" s="234"/>
      <c r="C13" s="233"/>
      <c r="D13" s="233"/>
      <c r="E13" s="233"/>
      <c r="F13" s="233"/>
      <c r="G13" s="233"/>
      <c r="H13" s="233"/>
      <c r="I13" s="233"/>
      <c r="J13" s="233"/>
      <c r="K13" s="233"/>
      <c r="L13" s="233"/>
      <c r="M13" s="233"/>
      <c r="N13" s="233"/>
      <c r="O13" s="233"/>
      <c r="P13" s="233"/>
      <c r="Q13" s="233"/>
      <c r="R13" s="233"/>
      <c r="S13" s="233"/>
      <c r="T13" s="233"/>
      <c r="U13" s="233"/>
      <c r="V13" s="233"/>
      <c r="W13" s="233"/>
      <c r="X13" s="233"/>
      <c r="Y13" s="233"/>
      <c r="Z13" s="233"/>
      <c r="AA13" s="233"/>
      <c r="AB13" s="233"/>
      <c r="AC13" s="233"/>
      <c r="AD13" s="233"/>
      <c r="AE13" s="233"/>
      <c r="AF13" s="233"/>
      <c r="AG13" s="233"/>
      <c r="AH13" s="233"/>
      <c r="AI13" s="233"/>
      <c r="AJ13" s="233"/>
      <c r="AK13" s="233"/>
      <c r="AL13" s="233"/>
      <c r="AM13" s="233"/>
      <c r="AN13" s="233"/>
      <c r="AO13" s="233"/>
      <c r="AP13" s="233"/>
    </row>
    <row r="14">
      <c r="A14" s="234"/>
      <c r="B14" s="234"/>
      <c r="C14" s="233"/>
      <c r="D14" s="233"/>
      <c r="E14" s="233"/>
      <c r="F14" s="233"/>
      <c r="G14" s="233"/>
      <c r="H14" s="233"/>
      <c r="I14" s="233"/>
      <c r="J14" s="233"/>
      <c r="K14" s="233"/>
      <c r="L14" s="233"/>
      <c r="M14" s="233"/>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row>
    <row r="15">
      <c r="A15" s="234"/>
      <c r="B15" s="234"/>
      <c r="C15" s="233"/>
      <c r="D15" s="233"/>
      <c r="E15" s="233"/>
      <c r="F15" s="233"/>
      <c r="G15" s="233"/>
      <c r="H15" s="233"/>
      <c r="I15" s="233"/>
      <c r="J15" s="233"/>
      <c r="K15" s="233"/>
      <c r="L15" s="233"/>
      <c r="M15" s="233"/>
      <c r="N15" s="233"/>
      <c r="O15" s="233"/>
      <c r="P15" s="233"/>
      <c r="Q15" s="233"/>
      <c r="R15" s="233"/>
      <c r="S15" s="233"/>
      <c r="T15" s="233"/>
      <c r="U15" s="233"/>
      <c r="V15" s="233"/>
      <c r="W15" s="233"/>
      <c r="X15" s="233"/>
      <c r="Y15" s="233"/>
      <c r="Z15" s="233"/>
      <c r="AA15" s="233"/>
      <c r="AB15" s="233"/>
      <c r="AC15" s="233"/>
      <c r="AD15" s="233"/>
      <c r="AE15" s="233"/>
      <c r="AF15" s="233"/>
      <c r="AG15" s="233"/>
      <c r="AH15" s="233"/>
      <c r="AI15" s="233"/>
      <c r="AJ15" s="233"/>
      <c r="AK15" s="233"/>
      <c r="AL15" s="233"/>
      <c r="AM15" s="233"/>
      <c r="AN15" s="233"/>
      <c r="AO15" s="233"/>
      <c r="AP15" s="233"/>
    </row>
    <row r="16">
      <c r="A16" s="234"/>
      <c r="B16" s="234"/>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33"/>
      <c r="AH16" s="233"/>
      <c r="AI16" s="233"/>
      <c r="AJ16" s="233"/>
      <c r="AK16" s="233"/>
      <c r="AL16" s="233"/>
      <c r="AM16" s="233"/>
      <c r="AN16" s="233"/>
      <c r="AO16" s="233"/>
      <c r="AP16" s="233"/>
    </row>
    <row r="17">
      <c r="A17" s="234"/>
      <c r="B17" s="234"/>
      <c r="C17" s="233"/>
      <c r="D17" s="233"/>
      <c r="E17" s="233"/>
      <c r="F17" s="233"/>
      <c r="G17" s="233"/>
      <c r="H17" s="233"/>
      <c r="I17" s="233"/>
      <c r="J17" s="233"/>
      <c r="K17" s="233"/>
      <c r="L17" s="233"/>
      <c r="M17" s="233"/>
      <c r="N17" s="233"/>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row>
    <row r="18">
      <c r="A18" s="234"/>
      <c r="B18" s="234"/>
      <c r="C18" s="233"/>
      <c r="D18" s="233"/>
      <c r="E18" s="233"/>
      <c r="F18" s="233"/>
      <c r="G18" s="233"/>
      <c r="H18" s="233"/>
      <c r="I18" s="233"/>
      <c r="J18" s="233"/>
      <c r="K18" s="233"/>
      <c r="L18" s="233"/>
      <c r="M18" s="233"/>
      <c r="N18" s="233"/>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row>
    <row r="19">
      <c r="A19" s="234"/>
      <c r="B19" s="234"/>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row>
    <row r="20">
      <c r="A20" s="234"/>
      <c r="B20" s="234"/>
      <c r="C20" s="233"/>
      <c r="D20" s="233"/>
      <c r="E20" s="233"/>
      <c r="F20" s="233"/>
      <c r="G20" s="233"/>
      <c r="H20" s="233"/>
      <c r="I20" s="233"/>
      <c r="J20" s="233"/>
      <c r="K20" s="233"/>
      <c r="L20" s="233"/>
      <c r="M20" s="233"/>
      <c r="N20" s="233"/>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row>
    <row r="21">
      <c r="A21" s="234"/>
      <c r="B21" s="234"/>
      <c r="C21" s="233"/>
      <c r="D21" s="233"/>
      <c r="E21" s="233"/>
      <c r="F21" s="233"/>
      <c r="G21" s="233"/>
      <c r="H21" s="233"/>
      <c r="I21" s="233"/>
      <c r="J21" s="233"/>
      <c r="K21" s="233"/>
      <c r="L21" s="233"/>
      <c r="M21" s="233"/>
      <c r="N21" s="233"/>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row>
    <row r="22">
      <c r="A22" s="234"/>
      <c r="B22" s="234"/>
      <c r="C22" s="233"/>
      <c r="D22" s="233"/>
      <c r="E22" s="233"/>
      <c r="F22" s="233"/>
      <c r="G22" s="233"/>
      <c r="H22" s="233"/>
      <c r="I22" s="233"/>
      <c r="J22" s="233"/>
      <c r="K22" s="233"/>
      <c r="L22" s="233"/>
      <c r="M22" s="233"/>
      <c r="N22" s="233"/>
      <c r="O22" s="233"/>
      <c r="P22" s="233"/>
      <c r="Q22" s="233"/>
      <c r="R22" s="233"/>
      <c r="S22" s="233"/>
      <c r="T22" s="233"/>
      <c r="U22" s="233"/>
      <c r="V22" s="233"/>
      <c r="W22" s="233"/>
      <c r="X22" s="233"/>
      <c r="Y22" s="233"/>
      <c r="Z22" s="233"/>
      <c r="AA22" s="233"/>
      <c r="AB22" s="233"/>
      <c r="AC22" s="233"/>
      <c r="AD22" s="233"/>
      <c r="AE22" s="233"/>
      <c r="AF22" s="233"/>
      <c r="AG22" s="233"/>
      <c r="AH22" s="233"/>
      <c r="AI22" s="233"/>
      <c r="AJ22" s="233"/>
      <c r="AK22" s="233"/>
      <c r="AL22" s="233"/>
      <c r="AM22" s="233"/>
      <c r="AN22" s="233"/>
      <c r="AO22" s="233"/>
      <c r="AP22" s="233"/>
    </row>
    <row r="23">
      <c r="A23" s="234"/>
      <c r="B23" s="234"/>
      <c r="C23" s="233"/>
      <c r="D23" s="233"/>
      <c r="E23" s="233"/>
      <c r="F23" s="233"/>
      <c r="G23" s="233"/>
      <c r="H23" s="233"/>
      <c r="I23" s="233"/>
      <c r="J23" s="233"/>
      <c r="K23" s="233"/>
      <c r="L23" s="233"/>
      <c r="M23" s="233"/>
      <c r="N23" s="233"/>
      <c r="O23" s="233"/>
      <c r="P23" s="233"/>
      <c r="Q23" s="233"/>
      <c r="R23" s="233"/>
      <c r="S23" s="233"/>
      <c r="T23" s="233"/>
      <c r="U23" s="233"/>
      <c r="V23" s="233"/>
      <c r="W23" s="233"/>
      <c r="X23" s="233"/>
      <c r="Y23" s="233"/>
      <c r="Z23" s="233"/>
      <c r="AA23" s="233"/>
      <c r="AB23" s="233"/>
      <c r="AC23" s="233"/>
      <c r="AD23" s="233"/>
      <c r="AE23" s="233"/>
      <c r="AF23" s="233"/>
      <c r="AG23" s="233"/>
      <c r="AH23" s="233"/>
      <c r="AI23" s="233"/>
      <c r="AJ23" s="233"/>
      <c r="AK23" s="233"/>
      <c r="AL23" s="233"/>
      <c r="AM23" s="233"/>
      <c r="AN23" s="233"/>
      <c r="AO23" s="233"/>
      <c r="AP23" s="233"/>
    </row>
    <row r="24">
      <c r="A24" s="234"/>
      <c r="B24" s="234"/>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c r="AH24" s="233"/>
      <c r="AI24" s="233"/>
      <c r="AJ24" s="233"/>
      <c r="AK24" s="233"/>
      <c r="AL24" s="233"/>
      <c r="AM24" s="233"/>
      <c r="AN24" s="233"/>
      <c r="AO24" s="233"/>
      <c r="AP24" s="233"/>
    </row>
    <row r="25">
      <c r="A25" s="234"/>
      <c r="B25" s="234"/>
      <c r="C25" s="233"/>
      <c r="D25" s="233"/>
      <c r="E25" s="233"/>
      <c r="F25" s="233"/>
      <c r="G25" s="233"/>
      <c r="H25" s="233"/>
      <c r="I25" s="233"/>
      <c r="J25" s="233"/>
      <c r="K25" s="233"/>
      <c r="L25" s="233"/>
      <c r="M25" s="233"/>
      <c r="N25" s="233"/>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row>
    <row r="26">
      <c r="A26" s="234"/>
      <c r="B26" s="234"/>
      <c r="C26" s="233"/>
      <c r="D26" s="233"/>
      <c r="E26" s="233"/>
      <c r="F26" s="233"/>
      <c r="G26" s="233"/>
      <c r="H26" s="233"/>
      <c r="I26" s="233"/>
      <c r="J26" s="233"/>
      <c r="K26" s="233"/>
      <c r="L26" s="233"/>
      <c r="M26" s="233"/>
      <c r="N26" s="233"/>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row>
    <row r="27">
      <c r="A27" s="234"/>
      <c r="B27" s="234"/>
      <c r="C27" s="233"/>
      <c r="D27" s="233"/>
      <c r="E27" s="233"/>
      <c r="F27" s="233"/>
      <c r="G27" s="233"/>
      <c r="H27" s="233"/>
      <c r="I27" s="233"/>
      <c r="J27" s="233"/>
      <c r="K27" s="233"/>
      <c r="L27" s="233"/>
      <c r="M27" s="233"/>
      <c r="N27" s="233"/>
      <c r="O27" s="233"/>
      <c r="P27" s="233"/>
      <c r="Q27" s="233"/>
      <c r="R27" s="233"/>
      <c r="S27" s="233"/>
      <c r="T27" s="233"/>
      <c r="U27" s="233"/>
      <c r="V27" s="233"/>
      <c r="W27" s="233"/>
      <c r="X27" s="233"/>
      <c r="Y27" s="233"/>
      <c r="Z27" s="233"/>
      <c r="AA27" s="233"/>
      <c r="AB27" s="233"/>
      <c r="AC27" s="233"/>
      <c r="AD27" s="233"/>
      <c r="AE27" s="233"/>
      <c r="AF27" s="233"/>
      <c r="AG27" s="233"/>
      <c r="AH27" s="233"/>
      <c r="AI27" s="233"/>
      <c r="AJ27" s="233"/>
      <c r="AK27" s="233"/>
      <c r="AL27" s="233"/>
      <c r="AM27" s="233"/>
      <c r="AN27" s="233"/>
      <c r="AO27" s="233"/>
      <c r="AP27" s="233"/>
    </row>
    <row r="28">
      <c r="A28" s="234"/>
      <c r="B28" s="234"/>
      <c r="C28" s="233"/>
      <c r="D28" s="233"/>
      <c r="E28" s="233"/>
      <c r="F28" s="233"/>
      <c r="G28" s="233"/>
      <c r="H28" s="233"/>
      <c r="I28" s="233"/>
      <c r="J28" s="233"/>
      <c r="K28" s="233"/>
      <c r="L28" s="233"/>
      <c r="M28" s="233"/>
      <c r="N28" s="233"/>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c r="AN28" s="233"/>
      <c r="AO28" s="233"/>
      <c r="AP28" s="233"/>
    </row>
    <row r="29">
      <c r="A29" s="234"/>
      <c r="B29" s="234"/>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c r="AH29" s="233"/>
      <c r="AI29" s="233"/>
      <c r="AJ29" s="233"/>
      <c r="AK29" s="233"/>
      <c r="AL29" s="233"/>
      <c r="AM29" s="233"/>
      <c r="AN29" s="233"/>
      <c r="AO29" s="233"/>
      <c r="AP29" s="233"/>
    </row>
    <row r="30">
      <c r="A30" s="234"/>
      <c r="B30" s="234"/>
      <c r="C30" s="233"/>
      <c r="D30" s="233"/>
      <c r="E30" s="233"/>
      <c r="F30" s="233"/>
      <c r="G30" s="233"/>
      <c r="H30" s="233"/>
      <c r="I30" s="233"/>
      <c r="J30" s="233"/>
      <c r="K30" s="233"/>
      <c r="L30" s="233"/>
      <c r="M30" s="233"/>
      <c r="N30" s="233"/>
      <c r="O30" s="233"/>
      <c r="P30" s="233"/>
      <c r="Q30" s="233"/>
      <c r="R30" s="233"/>
      <c r="S30" s="233"/>
      <c r="T30" s="233"/>
      <c r="U30" s="233"/>
      <c r="V30" s="233"/>
      <c r="W30" s="233"/>
      <c r="X30" s="233"/>
      <c r="Y30" s="233"/>
      <c r="Z30" s="233"/>
      <c r="AA30" s="233"/>
      <c r="AB30" s="233"/>
      <c r="AC30" s="233"/>
      <c r="AD30" s="233"/>
      <c r="AE30" s="233"/>
      <c r="AF30" s="233"/>
      <c r="AG30" s="233"/>
      <c r="AH30" s="233"/>
      <c r="AI30" s="233"/>
      <c r="AJ30" s="233"/>
      <c r="AK30" s="233"/>
      <c r="AL30" s="233"/>
      <c r="AM30" s="233"/>
      <c r="AN30" s="233"/>
      <c r="AO30" s="233"/>
      <c r="AP30" s="233"/>
    </row>
    <row r="31">
      <c r="A31" s="234"/>
      <c r="B31" s="234"/>
      <c r="C31" s="233"/>
      <c r="D31" s="233"/>
      <c r="E31" s="233"/>
      <c r="F31" s="233"/>
      <c r="G31" s="233"/>
      <c r="H31" s="233"/>
      <c r="I31" s="233"/>
      <c r="J31" s="233"/>
      <c r="K31" s="233"/>
      <c r="L31" s="233"/>
      <c r="M31" s="233"/>
      <c r="N31" s="233"/>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row>
    <row r="32">
      <c r="A32" s="234"/>
      <c r="B32" s="234"/>
      <c r="C32" s="233"/>
      <c r="D32" s="233"/>
      <c r="E32" s="233"/>
      <c r="F32" s="233"/>
      <c r="G32" s="233"/>
      <c r="H32" s="233"/>
      <c r="I32" s="233"/>
      <c r="J32" s="233"/>
      <c r="K32" s="233"/>
      <c r="L32" s="233"/>
      <c r="M32" s="233"/>
      <c r="N32" s="233"/>
      <c r="O32" s="233"/>
      <c r="P32" s="233"/>
      <c r="Q32" s="233"/>
      <c r="R32" s="233"/>
      <c r="S32" s="233"/>
      <c r="T32" s="233"/>
      <c r="U32" s="233"/>
      <c r="V32" s="233"/>
      <c r="W32" s="233"/>
      <c r="X32" s="233"/>
      <c r="Y32" s="233"/>
      <c r="Z32" s="233"/>
      <c r="AA32" s="233"/>
      <c r="AB32" s="233"/>
      <c r="AC32" s="233"/>
      <c r="AD32" s="233"/>
      <c r="AE32" s="233"/>
      <c r="AF32" s="233"/>
      <c r="AG32" s="233"/>
      <c r="AH32" s="233"/>
      <c r="AI32" s="233"/>
      <c r="AJ32" s="233"/>
      <c r="AK32" s="233"/>
      <c r="AL32" s="233"/>
      <c r="AM32" s="233"/>
      <c r="AN32" s="233"/>
      <c r="AO32" s="233"/>
      <c r="AP32" s="233"/>
    </row>
    <row r="33">
      <c r="A33" s="234"/>
      <c r="B33" s="234"/>
      <c r="C33" s="233"/>
      <c r="D33" s="233"/>
      <c r="E33" s="233"/>
      <c r="F33" s="233"/>
      <c r="G33" s="233"/>
      <c r="H33" s="233"/>
      <c r="I33" s="233"/>
      <c r="J33" s="233"/>
      <c r="K33" s="233"/>
      <c r="L33" s="233"/>
      <c r="M33" s="233"/>
      <c r="N33" s="233"/>
      <c r="O33" s="233"/>
      <c r="P33" s="233"/>
      <c r="Q33" s="233"/>
      <c r="R33" s="233"/>
      <c r="S33" s="233"/>
      <c r="T33" s="233"/>
      <c r="U33" s="233"/>
      <c r="V33" s="233"/>
      <c r="W33" s="233"/>
      <c r="X33" s="233"/>
      <c r="Y33" s="233"/>
      <c r="Z33" s="233"/>
      <c r="AA33" s="233"/>
      <c r="AB33" s="233"/>
      <c r="AC33" s="233"/>
      <c r="AD33" s="233"/>
      <c r="AE33" s="233"/>
      <c r="AF33" s="233"/>
      <c r="AG33" s="233"/>
      <c r="AH33" s="233"/>
      <c r="AI33" s="233"/>
      <c r="AJ33" s="233"/>
      <c r="AK33" s="233"/>
      <c r="AL33" s="233"/>
      <c r="AM33" s="233"/>
      <c r="AN33" s="233"/>
      <c r="AO33" s="233"/>
      <c r="AP33" s="233"/>
    </row>
    <row r="34">
      <c r="A34" s="234"/>
      <c r="B34" s="234"/>
      <c r="C34" s="233"/>
      <c r="D34" s="233"/>
      <c r="E34" s="233"/>
      <c r="F34" s="233"/>
      <c r="G34" s="233"/>
      <c r="H34" s="233"/>
      <c r="I34" s="233"/>
      <c r="J34" s="233"/>
      <c r="K34" s="233"/>
      <c r="L34" s="233"/>
      <c r="M34" s="233"/>
      <c r="N34" s="233"/>
      <c r="O34" s="233"/>
      <c r="P34" s="233"/>
      <c r="Q34" s="233"/>
      <c r="R34" s="233"/>
      <c r="S34" s="233"/>
      <c r="T34" s="233"/>
      <c r="U34" s="233"/>
      <c r="V34" s="233"/>
      <c r="W34" s="233"/>
      <c r="X34" s="233"/>
      <c r="Y34" s="233"/>
      <c r="Z34" s="233"/>
      <c r="AA34" s="233"/>
      <c r="AB34" s="233"/>
      <c r="AC34" s="233"/>
      <c r="AD34" s="233"/>
      <c r="AE34" s="233"/>
      <c r="AF34" s="233"/>
      <c r="AG34" s="233"/>
      <c r="AH34" s="233"/>
      <c r="AI34" s="233"/>
      <c r="AJ34" s="233"/>
      <c r="AK34" s="233"/>
      <c r="AL34" s="233"/>
      <c r="AM34" s="233"/>
      <c r="AN34" s="233"/>
      <c r="AO34" s="233"/>
      <c r="AP34" s="233"/>
    </row>
    <row r="35">
      <c r="A35" s="234"/>
      <c r="B35" s="234"/>
      <c r="C35" s="233"/>
      <c r="D35" s="233"/>
      <c r="E35" s="233"/>
      <c r="F35" s="233"/>
      <c r="G35" s="233"/>
      <c r="H35" s="233"/>
      <c r="I35" s="233"/>
      <c r="J35" s="233"/>
      <c r="K35" s="233"/>
      <c r="L35" s="233"/>
      <c r="M35" s="233"/>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c r="AK35" s="233"/>
      <c r="AL35" s="233"/>
      <c r="AM35" s="233"/>
      <c r="AN35" s="233"/>
      <c r="AO35" s="233"/>
      <c r="AP35" s="233"/>
    </row>
    <row r="36">
      <c r="A36" s="234"/>
      <c r="B36" s="234"/>
      <c r="C36" s="233"/>
      <c r="D36" s="233"/>
      <c r="E36" s="233"/>
      <c r="F36" s="233"/>
      <c r="G36" s="233"/>
      <c r="H36" s="233"/>
      <c r="I36" s="233"/>
      <c r="J36" s="233"/>
      <c r="K36" s="233"/>
      <c r="L36" s="233"/>
      <c r="M36" s="233"/>
      <c r="N36" s="233"/>
      <c r="O36" s="233"/>
      <c r="P36" s="233"/>
      <c r="Q36" s="233"/>
      <c r="R36" s="233"/>
      <c r="S36" s="233"/>
      <c r="T36" s="233"/>
      <c r="U36" s="233"/>
      <c r="V36" s="233"/>
      <c r="W36" s="233"/>
      <c r="X36" s="233"/>
      <c r="Y36" s="233"/>
      <c r="Z36" s="233"/>
      <c r="AA36" s="233"/>
      <c r="AB36" s="233"/>
      <c r="AC36" s="233"/>
      <c r="AD36" s="233"/>
      <c r="AE36" s="233"/>
      <c r="AF36" s="233"/>
      <c r="AG36" s="233"/>
      <c r="AH36" s="233"/>
      <c r="AI36" s="233"/>
      <c r="AJ36" s="233"/>
      <c r="AK36" s="233"/>
      <c r="AL36" s="233"/>
      <c r="AM36" s="233"/>
      <c r="AN36" s="233"/>
      <c r="AO36" s="233"/>
      <c r="AP36" s="233"/>
    </row>
    <row r="37">
      <c r="A37" s="234"/>
      <c r="B37" s="234"/>
      <c r="C37" s="233"/>
      <c r="D37" s="233"/>
      <c r="E37" s="233"/>
      <c r="F37" s="233"/>
      <c r="G37" s="233"/>
      <c r="H37" s="233"/>
      <c r="I37" s="233"/>
      <c r="J37" s="233"/>
      <c r="K37" s="233"/>
      <c r="L37" s="233"/>
      <c r="M37" s="233"/>
      <c r="N37" s="233"/>
      <c r="O37" s="233"/>
      <c r="P37" s="233"/>
      <c r="Q37" s="233"/>
      <c r="R37" s="233"/>
      <c r="S37" s="233"/>
      <c r="T37" s="233"/>
      <c r="U37" s="233"/>
      <c r="V37" s="233"/>
      <c r="W37" s="233"/>
      <c r="X37" s="233"/>
      <c r="Y37" s="233"/>
      <c r="Z37" s="233"/>
      <c r="AA37" s="233"/>
      <c r="AB37" s="233"/>
      <c r="AC37" s="233"/>
      <c r="AD37" s="233"/>
      <c r="AE37" s="233"/>
      <c r="AF37" s="233"/>
      <c r="AG37" s="233"/>
      <c r="AH37" s="233"/>
      <c r="AI37" s="233"/>
      <c r="AJ37" s="233"/>
      <c r="AK37" s="233"/>
      <c r="AL37" s="233"/>
      <c r="AM37" s="233"/>
      <c r="AN37" s="233"/>
      <c r="AO37" s="233"/>
      <c r="AP37" s="233"/>
    </row>
    <row r="38">
      <c r="A38" s="234"/>
      <c r="B38" s="234"/>
      <c r="C38" s="233"/>
      <c r="D38" s="233"/>
      <c r="E38" s="233"/>
      <c r="F38" s="233"/>
      <c r="G38" s="233"/>
      <c r="H38" s="233"/>
      <c r="I38" s="233"/>
      <c r="J38" s="233"/>
      <c r="K38" s="233"/>
      <c r="L38" s="233"/>
      <c r="M38" s="233"/>
      <c r="N38" s="233"/>
      <c r="O38" s="233"/>
      <c r="P38" s="233"/>
      <c r="Q38" s="233"/>
      <c r="R38" s="233"/>
      <c r="S38" s="233"/>
      <c r="T38" s="233"/>
      <c r="U38" s="233"/>
      <c r="V38" s="233"/>
      <c r="W38" s="233"/>
      <c r="X38" s="233"/>
      <c r="Y38" s="233"/>
      <c r="Z38" s="233"/>
      <c r="AA38" s="233"/>
      <c r="AB38" s="233"/>
      <c r="AC38" s="233"/>
      <c r="AD38" s="233"/>
      <c r="AE38" s="233"/>
      <c r="AF38" s="233"/>
      <c r="AG38" s="233"/>
      <c r="AH38" s="233"/>
      <c r="AI38" s="233"/>
      <c r="AJ38" s="233"/>
      <c r="AK38" s="233"/>
      <c r="AL38" s="233"/>
      <c r="AM38" s="233"/>
      <c r="AN38" s="233"/>
      <c r="AO38" s="233"/>
      <c r="AP38" s="233"/>
    </row>
    <row r="39">
      <c r="A39" s="234"/>
      <c r="B39" s="234"/>
      <c r="C39" s="233"/>
      <c r="D39" s="233"/>
      <c r="E39" s="233"/>
      <c r="F39" s="233"/>
      <c r="G39" s="233"/>
      <c r="H39" s="233"/>
      <c r="I39" s="233"/>
      <c r="J39" s="233"/>
      <c r="K39" s="233"/>
      <c r="L39" s="233"/>
      <c r="M39" s="233"/>
      <c r="N39" s="233"/>
      <c r="O39" s="233"/>
      <c r="P39" s="233"/>
      <c r="Q39" s="233"/>
      <c r="R39" s="233"/>
      <c r="S39" s="233"/>
      <c r="T39" s="233"/>
      <c r="U39" s="233"/>
      <c r="V39" s="233"/>
      <c r="W39" s="233"/>
      <c r="X39" s="233"/>
      <c r="Y39" s="233"/>
      <c r="Z39" s="233"/>
      <c r="AA39" s="233"/>
      <c r="AB39" s="233"/>
      <c r="AC39" s="233"/>
      <c r="AD39" s="233"/>
      <c r="AE39" s="233"/>
      <c r="AF39" s="233"/>
      <c r="AG39" s="233"/>
      <c r="AH39" s="233"/>
      <c r="AI39" s="233"/>
      <c r="AJ39" s="233"/>
      <c r="AK39" s="233"/>
      <c r="AL39" s="233"/>
      <c r="AM39" s="233"/>
      <c r="AN39" s="233"/>
      <c r="AO39" s="233"/>
      <c r="AP39" s="233"/>
    </row>
    <row r="40">
      <c r="A40" s="234"/>
      <c r="B40" s="234"/>
      <c r="C40" s="233"/>
      <c r="D40" s="233"/>
      <c r="E40" s="233"/>
      <c r="F40" s="233"/>
      <c r="G40" s="233"/>
      <c r="H40" s="233"/>
      <c r="I40" s="233"/>
      <c r="J40" s="233"/>
      <c r="K40" s="233"/>
      <c r="L40" s="233"/>
      <c r="M40" s="233"/>
      <c r="N40" s="233"/>
      <c r="O40" s="233"/>
      <c r="P40" s="233"/>
      <c r="Q40" s="233"/>
      <c r="R40" s="233"/>
      <c r="S40" s="233"/>
      <c r="T40" s="233"/>
      <c r="U40" s="233"/>
      <c r="V40" s="233"/>
      <c r="W40" s="233"/>
      <c r="X40" s="233"/>
      <c r="Y40" s="233"/>
      <c r="Z40" s="233"/>
      <c r="AA40" s="233"/>
      <c r="AB40" s="233"/>
      <c r="AC40" s="233"/>
      <c r="AD40" s="233"/>
      <c r="AE40" s="233"/>
      <c r="AF40" s="233"/>
      <c r="AG40" s="233"/>
      <c r="AH40" s="233"/>
      <c r="AI40" s="233"/>
      <c r="AJ40" s="233"/>
      <c r="AK40" s="233"/>
      <c r="AL40" s="233"/>
      <c r="AM40" s="233"/>
      <c r="AN40" s="233"/>
      <c r="AO40" s="233"/>
      <c r="AP40" s="233"/>
    </row>
    <row r="41">
      <c r="A41" s="234"/>
      <c r="B41" s="234"/>
      <c r="C41" s="233"/>
      <c r="D41" s="233"/>
      <c r="E41" s="233"/>
      <c r="F41" s="233"/>
      <c r="G41" s="233"/>
      <c r="H41" s="233"/>
      <c r="I41" s="233"/>
      <c r="J41" s="233"/>
      <c r="K41" s="233"/>
      <c r="L41" s="233"/>
      <c r="M41" s="233"/>
      <c r="N41" s="233"/>
      <c r="O41" s="233"/>
      <c r="P41" s="233"/>
      <c r="Q41" s="233"/>
      <c r="R41" s="233"/>
      <c r="S41" s="233"/>
      <c r="T41" s="233"/>
      <c r="U41" s="233"/>
      <c r="V41" s="233"/>
      <c r="W41" s="233"/>
      <c r="X41" s="233"/>
      <c r="Y41" s="233"/>
      <c r="Z41" s="233"/>
      <c r="AA41" s="233"/>
      <c r="AB41" s="233"/>
      <c r="AC41" s="233"/>
      <c r="AD41" s="233"/>
      <c r="AE41" s="233"/>
      <c r="AF41" s="233"/>
      <c r="AG41" s="233"/>
      <c r="AH41" s="233"/>
      <c r="AI41" s="233"/>
      <c r="AJ41" s="233"/>
      <c r="AK41" s="233"/>
      <c r="AL41" s="233"/>
      <c r="AM41" s="233"/>
      <c r="AN41" s="233"/>
      <c r="AO41" s="233"/>
      <c r="AP41" s="233"/>
    </row>
    <row r="42">
      <c r="A42" s="234"/>
      <c r="B42" s="234"/>
      <c r="C42" s="233"/>
      <c r="D42" s="233"/>
      <c r="E42" s="233"/>
      <c r="F42" s="233"/>
      <c r="G42" s="233"/>
      <c r="H42" s="233"/>
      <c r="I42" s="233"/>
      <c r="J42" s="233"/>
      <c r="K42" s="233"/>
      <c r="L42" s="233"/>
      <c r="M42" s="233"/>
      <c r="N42" s="233"/>
      <c r="O42" s="233"/>
      <c r="P42" s="233"/>
      <c r="Q42" s="233"/>
      <c r="R42" s="233"/>
      <c r="S42" s="233"/>
      <c r="T42" s="233"/>
      <c r="U42" s="233"/>
      <c r="V42" s="233"/>
      <c r="W42" s="233"/>
      <c r="X42" s="233"/>
      <c r="Y42" s="233"/>
      <c r="Z42" s="233"/>
      <c r="AA42" s="233"/>
      <c r="AB42" s="233"/>
      <c r="AC42" s="233"/>
      <c r="AD42" s="233"/>
      <c r="AE42" s="233"/>
      <c r="AF42" s="233"/>
      <c r="AG42" s="233"/>
      <c r="AH42" s="233"/>
      <c r="AI42" s="233"/>
      <c r="AJ42" s="233"/>
      <c r="AK42" s="233"/>
      <c r="AL42" s="233"/>
      <c r="AM42" s="233"/>
      <c r="AN42" s="233"/>
      <c r="AO42" s="233"/>
      <c r="AP42" s="233"/>
    </row>
    <row r="43">
      <c r="A43" s="234"/>
      <c r="B43" s="234"/>
      <c r="C43" s="233"/>
      <c r="D43" s="233"/>
      <c r="E43" s="233"/>
      <c r="F43" s="233"/>
      <c r="G43" s="233"/>
      <c r="H43" s="233"/>
      <c r="I43" s="233"/>
      <c r="J43" s="233"/>
      <c r="K43" s="233"/>
      <c r="L43" s="233"/>
      <c r="M43" s="233"/>
      <c r="N43" s="233"/>
      <c r="O43" s="233"/>
      <c r="P43" s="233"/>
      <c r="Q43" s="233"/>
      <c r="R43" s="233"/>
      <c r="S43" s="233"/>
      <c r="T43" s="233"/>
      <c r="U43" s="233"/>
      <c r="V43" s="233"/>
      <c r="W43" s="233"/>
      <c r="X43" s="233"/>
      <c r="Y43" s="233"/>
      <c r="Z43" s="233"/>
      <c r="AA43" s="233"/>
      <c r="AB43" s="233"/>
      <c r="AC43" s="233"/>
      <c r="AD43" s="233"/>
      <c r="AE43" s="233"/>
      <c r="AF43" s="233"/>
      <c r="AG43" s="233"/>
      <c r="AH43" s="233"/>
      <c r="AI43" s="233"/>
      <c r="AJ43" s="233"/>
      <c r="AK43" s="233"/>
      <c r="AL43" s="233"/>
      <c r="AM43" s="233"/>
      <c r="AN43" s="233"/>
      <c r="AO43" s="233"/>
      <c r="AP43" s="233"/>
    </row>
    <row r="44">
      <c r="A44" s="234"/>
      <c r="B44" s="234"/>
      <c r="C44" s="233"/>
      <c r="D44" s="233"/>
      <c r="E44" s="233"/>
      <c r="F44" s="233"/>
      <c r="G44" s="233"/>
      <c r="H44" s="233"/>
      <c r="I44" s="233"/>
      <c r="J44" s="233"/>
      <c r="K44" s="233"/>
      <c r="L44" s="233"/>
      <c r="M44" s="233"/>
      <c r="N44" s="233"/>
      <c r="O44" s="233"/>
      <c r="P44" s="233"/>
      <c r="Q44" s="233"/>
      <c r="R44" s="233"/>
      <c r="S44" s="233"/>
      <c r="T44" s="233"/>
      <c r="U44" s="233"/>
      <c r="V44" s="233"/>
      <c r="W44" s="233"/>
      <c r="X44" s="233"/>
      <c r="Y44" s="233"/>
      <c r="Z44" s="233"/>
      <c r="AA44" s="233"/>
      <c r="AB44" s="233"/>
      <c r="AC44" s="233"/>
      <c r="AD44" s="233"/>
      <c r="AE44" s="233"/>
      <c r="AF44" s="233"/>
      <c r="AG44" s="233"/>
      <c r="AH44" s="233"/>
      <c r="AI44" s="233"/>
      <c r="AJ44" s="233"/>
      <c r="AK44" s="233"/>
      <c r="AL44" s="233"/>
      <c r="AM44" s="233"/>
      <c r="AN44" s="233"/>
      <c r="AO44" s="233"/>
      <c r="AP44" s="233"/>
    </row>
    <row r="45">
      <c r="A45" s="234"/>
      <c r="B45" s="234"/>
      <c r="C45" s="233"/>
      <c r="D45" s="233"/>
      <c r="E45" s="233"/>
      <c r="F45" s="233"/>
      <c r="G45" s="233"/>
      <c r="H45" s="233"/>
      <c r="I45" s="233"/>
      <c r="J45" s="233"/>
      <c r="K45" s="233"/>
      <c r="L45" s="233"/>
      <c r="M45" s="233"/>
      <c r="N45" s="233"/>
      <c r="O45" s="233"/>
      <c r="P45" s="233"/>
      <c r="Q45" s="233"/>
      <c r="R45" s="233"/>
      <c r="S45" s="233"/>
      <c r="T45" s="233"/>
      <c r="U45" s="233"/>
      <c r="V45" s="233"/>
      <c r="W45" s="233"/>
      <c r="X45" s="233"/>
      <c r="Y45" s="233"/>
      <c r="Z45" s="233"/>
      <c r="AA45" s="233"/>
      <c r="AB45" s="233"/>
      <c r="AC45" s="233"/>
      <c r="AD45" s="233"/>
      <c r="AE45" s="233"/>
      <c r="AF45" s="233"/>
      <c r="AG45" s="233"/>
      <c r="AH45" s="233"/>
      <c r="AI45" s="233"/>
      <c r="AJ45" s="233"/>
      <c r="AK45" s="233"/>
      <c r="AL45" s="233"/>
      <c r="AM45" s="233"/>
      <c r="AN45" s="233"/>
      <c r="AO45" s="233"/>
      <c r="AP45" s="233"/>
    </row>
    <row r="46">
      <c r="A46" s="234"/>
      <c r="B46" s="234"/>
      <c r="C46" s="233"/>
      <c r="D46" s="233"/>
      <c r="E46" s="233"/>
      <c r="F46" s="233"/>
      <c r="G46" s="233"/>
      <c r="H46" s="233"/>
      <c r="I46" s="233"/>
      <c r="J46" s="233"/>
      <c r="K46" s="233"/>
      <c r="L46" s="233"/>
      <c r="M46" s="233"/>
      <c r="N46" s="233"/>
      <c r="O46" s="233"/>
      <c r="P46" s="233"/>
      <c r="Q46" s="233"/>
      <c r="R46" s="233"/>
      <c r="S46" s="233"/>
      <c r="T46" s="233"/>
      <c r="U46" s="233"/>
      <c r="V46" s="233"/>
      <c r="W46" s="233"/>
      <c r="X46" s="233"/>
      <c r="Y46" s="233"/>
      <c r="Z46" s="233"/>
      <c r="AA46" s="233"/>
      <c r="AB46" s="233"/>
      <c r="AC46" s="233"/>
      <c r="AD46" s="233"/>
      <c r="AE46" s="233"/>
      <c r="AF46" s="233"/>
      <c r="AG46" s="233"/>
      <c r="AH46" s="233"/>
      <c r="AI46" s="233"/>
      <c r="AJ46" s="233"/>
      <c r="AK46" s="233"/>
      <c r="AL46" s="233"/>
      <c r="AM46" s="233"/>
      <c r="AN46" s="233"/>
      <c r="AO46" s="233"/>
      <c r="AP46" s="233"/>
    </row>
    <row r="47">
      <c r="A47" s="234"/>
      <c r="B47" s="234"/>
      <c r="C47" s="233"/>
      <c r="D47" s="233"/>
      <c r="E47" s="233"/>
      <c r="F47" s="233"/>
      <c r="G47" s="233"/>
      <c r="H47" s="233"/>
      <c r="I47" s="233"/>
      <c r="J47" s="233"/>
      <c r="K47" s="233"/>
      <c r="L47" s="233"/>
      <c r="M47" s="233"/>
      <c r="N47" s="233"/>
      <c r="O47" s="233"/>
      <c r="P47" s="233"/>
      <c r="Q47" s="233"/>
      <c r="R47" s="233"/>
      <c r="S47" s="233"/>
      <c r="T47" s="233"/>
      <c r="U47" s="233"/>
      <c r="V47" s="233"/>
      <c r="W47" s="233"/>
      <c r="X47" s="233"/>
      <c r="Y47" s="233"/>
      <c r="Z47" s="233"/>
      <c r="AA47" s="233"/>
      <c r="AB47" s="233"/>
      <c r="AC47" s="233"/>
      <c r="AD47" s="233"/>
      <c r="AE47" s="233"/>
      <c r="AF47" s="233"/>
      <c r="AG47" s="233"/>
      <c r="AH47" s="233"/>
      <c r="AI47" s="233"/>
      <c r="AJ47" s="233"/>
      <c r="AK47" s="233"/>
      <c r="AL47" s="233"/>
      <c r="AM47" s="233"/>
      <c r="AN47" s="233"/>
      <c r="AO47" s="233"/>
      <c r="AP47" s="233"/>
    </row>
    <row r="48">
      <c r="A48" s="234"/>
      <c r="B48" s="234"/>
      <c r="C48" s="233"/>
      <c r="D48" s="233"/>
      <c r="E48" s="233"/>
      <c r="F48" s="233"/>
      <c r="G48" s="233"/>
      <c r="H48" s="233"/>
      <c r="I48" s="233"/>
      <c r="J48" s="233"/>
      <c r="K48" s="233"/>
      <c r="L48" s="233"/>
      <c r="M48" s="233"/>
      <c r="N48" s="233"/>
      <c r="O48" s="233"/>
      <c r="P48" s="233"/>
      <c r="Q48" s="233"/>
      <c r="R48" s="233"/>
      <c r="S48" s="233"/>
      <c r="T48" s="233"/>
      <c r="U48" s="233"/>
      <c r="V48" s="233"/>
      <c r="W48" s="233"/>
      <c r="X48" s="233"/>
      <c r="Y48" s="233"/>
      <c r="Z48" s="233"/>
      <c r="AA48" s="233"/>
      <c r="AB48" s="233"/>
      <c r="AC48" s="233"/>
      <c r="AD48" s="233"/>
      <c r="AE48" s="233"/>
      <c r="AF48" s="233"/>
      <c r="AG48" s="233"/>
      <c r="AH48" s="233"/>
      <c r="AI48" s="233"/>
      <c r="AJ48" s="233"/>
      <c r="AK48" s="233"/>
      <c r="AL48" s="233"/>
      <c r="AM48" s="233"/>
      <c r="AN48" s="233"/>
      <c r="AO48" s="233"/>
      <c r="AP48" s="233"/>
    </row>
    <row r="49">
      <c r="A49" s="234"/>
      <c r="B49" s="234"/>
      <c r="C49" s="233"/>
      <c r="D49" s="233"/>
      <c r="E49" s="233"/>
      <c r="F49" s="233"/>
      <c r="G49" s="233"/>
      <c r="H49" s="233"/>
      <c r="I49" s="233"/>
      <c r="J49" s="233"/>
      <c r="K49" s="233"/>
      <c r="L49" s="233"/>
      <c r="M49" s="233"/>
      <c r="N49" s="233"/>
      <c r="O49" s="233"/>
      <c r="P49" s="233"/>
      <c r="Q49" s="233"/>
      <c r="R49" s="233"/>
      <c r="S49" s="233"/>
      <c r="T49" s="233"/>
      <c r="U49" s="233"/>
      <c r="V49" s="233"/>
      <c r="W49" s="233"/>
      <c r="X49" s="233"/>
      <c r="Y49" s="233"/>
      <c r="Z49" s="233"/>
      <c r="AA49" s="233"/>
      <c r="AB49" s="233"/>
      <c r="AC49" s="233"/>
      <c r="AD49" s="233"/>
      <c r="AE49" s="233"/>
      <c r="AF49" s="233"/>
      <c r="AG49" s="233"/>
      <c r="AH49" s="233"/>
      <c r="AI49" s="233"/>
      <c r="AJ49" s="233"/>
      <c r="AK49" s="233"/>
      <c r="AL49" s="233"/>
      <c r="AM49" s="233"/>
      <c r="AN49" s="233"/>
      <c r="AO49" s="233"/>
      <c r="AP49" s="233"/>
    </row>
    <row r="50">
      <c r="A50" s="234"/>
      <c r="B50" s="234"/>
      <c r="C50" s="233"/>
      <c r="D50" s="233"/>
      <c r="E50" s="233"/>
      <c r="F50" s="233"/>
      <c r="G50" s="233"/>
      <c r="H50" s="233"/>
      <c r="I50" s="233"/>
      <c r="J50" s="233"/>
      <c r="K50" s="233"/>
      <c r="L50" s="233"/>
      <c r="M50" s="233"/>
      <c r="N50" s="233"/>
      <c r="O50" s="233"/>
      <c r="P50" s="233"/>
      <c r="Q50" s="233"/>
      <c r="R50" s="233"/>
      <c r="S50" s="233"/>
      <c r="T50" s="233"/>
      <c r="U50" s="233"/>
      <c r="V50" s="233"/>
      <c r="W50" s="233"/>
      <c r="X50" s="233"/>
      <c r="Y50" s="233"/>
      <c r="Z50" s="233"/>
      <c r="AA50" s="233"/>
      <c r="AB50" s="233"/>
      <c r="AC50" s="233"/>
      <c r="AD50" s="233"/>
      <c r="AE50" s="233"/>
      <c r="AF50" s="233"/>
      <c r="AG50" s="233"/>
      <c r="AH50" s="233"/>
      <c r="AI50" s="233"/>
      <c r="AJ50" s="233"/>
      <c r="AK50" s="233"/>
      <c r="AL50" s="233"/>
      <c r="AM50" s="233"/>
      <c r="AN50" s="233"/>
      <c r="AO50" s="233"/>
      <c r="AP50" s="233"/>
    </row>
    <row r="51">
      <c r="A51" s="234"/>
      <c r="B51" s="234"/>
      <c r="C51" s="233"/>
      <c r="D51" s="233"/>
      <c r="E51" s="233"/>
      <c r="F51" s="233"/>
      <c r="G51" s="233"/>
      <c r="H51" s="233"/>
      <c r="I51" s="233"/>
      <c r="J51" s="233"/>
      <c r="K51" s="233"/>
      <c r="L51" s="233"/>
      <c r="M51" s="233"/>
      <c r="N51" s="233"/>
      <c r="O51" s="233"/>
      <c r="P51" s="233"/>
      <c r="Q51" s="233"/>
      <c r="R51" s="233"/>
      <c r="S51" s="233"/>
      <c r="T51" s="233"/>
      <c r="U51" s="233"/>
      <c r="V51" s="233"/>
      <c r="W51" s="233"/>
      <c r="X51" s="233"/>
      <c r="Y51" s="233"/>
      <c r="Z51" s="233"/>
      <c r="AA51" s="233"/>
      <c r="AB51" s="233"/>
      <c r="AC51" s="233"/>
      <c r="AD51" s="233"/>
      <c r="AE51" s="233"/>
      <c r="AF51" s="233"/>
      <c r="AG51" s="233"/>
      <c r="AH51" s="233"/>
      <c r="AI51" s="233"/>
      <c r="AJ51" s="233"/>
      <c r="AK51" s="233"/>
      <c r="AL51" s="233"/>
      <c r="AM51" s="233"/>
      <c r="AN51" s="233"/>
      <c r="AO51" s="233"/>
      <c r="AP51" s="233"/>
    </row>
    <row r="52">
      <c r="A52" s="234"/>
      <c r="B52" s="234"/>
      <c r="C52" s="233"/>
      <c r="D52" s="233"/>
      <c r="E52" s="233"/>
      <c r="F52" s="233"/>
      <c r="G52" s="233"/>
      <c r="H52" s="233"/>
      <c r="I52" s="233"/>
      <c r="J52" s="233"/>
      <c r="K52" s="233"/>
      <c r="L52" s="233"/>
      <c r="M52" s="233"/>
      <c r="N52" s="233"/>
      <c r="O52" s="233"/>
      <c r="P52" s="233"/>
      <c r="Q52" s="233"/>
      <c r="R52" s="233"/>
      <c r="S52" s="233"/>
      <c r="T52" s="233"/>
      <c r="U52" s="233"/>
      <c r="V52" s="233"/>
      <c r="W52" s="233"/>
      <c r="X52" s="233"/>
      <c r="Y52" s="233"/>
      <c r="Z52" s="233"/>
      <c r="AA52" s="233"/>
      <c r="AB52" s="233"/>
      <c r="AC52" s="233"/>
      <c r="AD52" s="233"/>
      <c r="AE52" s="233"/>
      <c r="AF52" s="233"/>
      <c r="AG52" s="233"/>
      <c r="AH52" s="233"/>
      <c r="AI52" s="233"/>
      <c r="AJ52" s="233"/>
      <c r="AK52" s="233"/>
      <c r="AL52" s="233"/>
      <c r="AM52" s="233"/>
      <c r="AN52" s="233"/>
      <c r="AO52" s="233"/>
      <c r="AP52" s="233"/>
    </row>
    <row r="53">
      <c r="A53" s="234"/>
      <c r="B53" s="234"/>
      <c r="C53" s="233"/>
      <c r="D53" s="233"/>
      <c r="E53" s="233"/>
      <c r="F53" s="233"/>
      <c r="G53" s="233"/>
      <c r="H53" s="233"/>
      <c r="I53" s="233"/>
      <c r="J53" s="233"/>
      <c r="K53" s="233"/>
      <c r="L53" s="233"/>
      <c r="M53" s="233"/>
      <c r="N53" s="233"/>
      <c r="O53" s="233"/>
      <c r="P53" s="233"/>
      <c r="Q53" s="233"/>
      <c r="R53" s="233"/>
      <c r="S53" s="233"/>
      <c r="T53" s="233"/>
      <c r="U53" s="233"/>
      <c r="V53" s="233"/>
      <c r="W53" s="233"/>
      <c r="X53" s="233"/>
      <c r="Y53" s="233"/>
      <c r="Z53" s="233"/>
      <c r="AA53" s="233"/>
      <c r="AB53" s="233"/>
      <c r="AC53" s="233"/>
      <c r="AD53" s="233"/>
      <c r="AE53" s="233"/>
      <c r="AF53" s="233"/>
      <c r="AG53" s="233"/>
      <c r="AH53" s="233"/>
      <c r="AI53" s="233"/>
      <c r="AJ53" s="233"/>
      <c r="AK53" s="233"/>
      <c r="AL53" s="233"/>
      <c r="AM53" s="233"/>
      <c r="AN53" s="233"/>
      <c r="AO53" s="233"/>
      <c r="AP53" s="233"/>
    </row>
    <row r="54">
      <c r="A54" s="234"/>
      <c r="B54" s="234"/>
      <c r="C54" s="233"/>
      <c r="D54" s="233"/>
      <c r="E54" s="233"/>
      <c r="F54" s="233"/>
      <c r="G54" s="233"/>
      <c r="H54" s="233"/>
      <c r="I54" s="233"/>
      <c r="J54" s="233"/>
      <c r="K54" s="233"/>
      <c r="L54" s="233"/>
      <c r="M54" s="233"/>
      <c r="N54" s="233"/>
      <c r="O54" s="233"/>
      <c r="P54" s="233"/>
      <c r="Q54" s="233"/>
      <c r="R54" s="233"/>
      <c r="S54" s="233"/>
      <c r="T54" s="233"/>
      <c r="U54" s="233"/>
      <c r="V54" s="233"/>
      <c r="W54" s="233"/>
      <c r="X54" s="233"/>
      <c r="Y54" s="233"/>
      <c r="Z54" s="233"/>
      <c r="AA54" s="233"/>
      <c r="AB54" s="233"/>
      <c r="AC54" s="233"/>
      <c r="AD54" s="233"/>
      <c r="AE54" s="233"/>
      <c r="AF54" s="233"/>
      <c r="AG54" s="233"/>
      <c r="AH54" s="233"/>
      <c r="AI54" s="233"/>
      <c r="AJ54" s="233"/>
      <c r="AK54" s="233"/>
      <c r="AL54" s="233"/>
      <c r="AM54" s="233"/>
      <c r="AN54" s="233"/>
      <c r="AO54" s="233"/>
      <c r="AP54" s="233"/>
    </row>
    <row r="55">
      <c r="A55" s="234"/>
      <c r="B55" s="234"/>
      <c r="C55" s="233"/>
      <c r="D55" s="233"/>
      <c r="E55" s="233"/>
      <c r="F55" s="233"/>
      <c r="G55" s="233"/>
      <c r="H55" s="233"/>
      <c r="I55" s="233"/>
      <c r="J55" s="233"/>
      <c r="K55" s="233"/>
      <c r="L55" s="233"/>
      <c r="M55" s="233"/>
      <c r="N55" s="233"/>
      <c r="O55" s="233"/>
      <c r="P55" s="233"/>
      <c r="Q55" s="233"/>
      <c r="R55" s="233"/>
      <c r="S55" s="233"/>
      <c r="T55" s="233"/>
      <c r="U55" s="233"/>
      <c r="V55" s="233"/>
      <c r="W55" s="233"/>
      <c r="X55" s="233"/>
      <c r="Y55" s="233"/>
      <c r="Z55" s="233"/>
      <c r="AA55" s="233"/>
      <c r="AB55" s="233"/>
      <c r="AC55" s="233"/>
      <c r="AD55" s="233"/>
      <c r="AE55" s="233"/>
      <c r="AF55" s="233"/>
      <c r="AG55" s="233"/>
      <c r="AH55" s="233"/>
      <c r="AI55" s="233"/>
      <c r="AJ55" s="233"/>
      <c r="AK55" s="233"/>
      <c r="AL55" s="233"/>
      <c r="AM55" s="233"/>
      <c r="AN55" s="233"/>
      <c r="AO55" s="233"/>
      <c r="AP55" s="233"/>
    </row>
    <row r="56">
      <c r="A56" s="234"/>
      <c r="B56" s="234"/>
      <c r="C56" s="233"/>
      <c r="D56" s="233"/>
      <c r="E56" s="233"/>
      <c r="F56" s="233"/>
      <c r="G56" s="233"/>
      <c r="H56" s="233"/>
      <c r="I56" s="233"/>
      <c r="J56" s="233"/>
      <c r="K56" s="233"/>
      <c r="L56" s="233"/>
      <c r="M56" s="233"/>
      <c r="N56" s="233"/>
      <c r="O56" s="233"/>
      <c r="P56" s="233"/>
      <c r="Q56" s="233"/>
      <c r="R56" s="233"/>
      <c r="S56" s="233"/>
      <c r="T56" s="233"/>
      <c r="U56" s="233"/>
      <c r="V56" s="233"/>
      <c r="W56" s="233"/>
      <c r="X56" s="233"/>
      <c r="Y56" s="233"/>
      <c r="Z56" s="233"/>
      <c r="AA56" s="233"/>
      <c r="AB56" s="233"/>
      <c r="AC56" s="233"/>
      <c r="AD56" s="233"/>
      <c r="AE56" s="233"/>
      <c r="AF56" s="233"/>
      <c r="AG56" s="233"/>
      <c r="AH56" s="233"/>
      <c r="AI56" s="233"/>
      <c r="AJ56" s="233"/>
      <c r="AK56" s="233"/>
      <c r="AL56" s="233"/>
      <c r="AM56" s="233"/>
      <c r="AN56" s="233"/>
      <c r="AO56" s="233"/>
      <c r="AP56" s="233"/>
    </row>
    <row r="57">
      <c r="A57" s="234"/>
      <c r="B57" s="234"/>
      <c r="C57" s="233"/>
      <c r="D57" s="233"/>
      <c r="E57" s="233"/>
      <c r="F57" s="233"/>
      <c r="G57" s="233"/>
      <c r="H57" s="233"/>
      <c r="I57" s="233"/>
      <c r="J57" s="233"/>
      <c r="K57" s="233"/>
      <c r="L57" s="233"/>
      <c r="M57" s="233"/>
      <c r="N57" s="233"/>
      <c r="O57" s="233"/>
      <c r="P57" s="233"/>
      <c r="Q57" s="233"/>
      <c r="R57" s="233"/>
      <c r="S57" s="233"/>
      <c r="T57" s="233"/>
      <c r="U57" s="233"/>
      <c r="V57" s="233"/>
      <c r="W57" s="233"/>
      <c r="X57" s="233"/>
      <c r="Y57" s="233"/>
      <c r="Z57" s="233"/>
      <c r="AA57" s="233"/>
      <c r="AB57" s="233"/>
      <c r="AC57" s="233"/>
      <c r="AD57" s="233"/>
      <c r="AE57" s="233"/>
      <c r="AF57" s="233"/>
      <c r="AG57" s="233"/>
      <c r="AH57" s="233"/>
      <c r="AI57" s="233"/>
      <c r="AJ57" s="233"/>
      <c r="AK57" s="233"/>
      <c r="AL57" s="233"/>
      <c r="AM57" s="233"/>
      <c r="AN57" s="233"/>
      <c r="AO57" s="233"/>
      <c r="AP57" s="233"/>
    </row>
    <row r="58">
      <c r="A58" s="234"/>
      <c r="B58" s="234"/>
      <c r="C58" s="233"/>
      <c r="D58" s="233"/>
      <c r="E58" s="233"/>
      <c r="F58" s="233"/>
      <c r="G58" s="233"/>
      <c r="H58" s="233"/>
      <c r="I58" s="233"/>
      <c r="J58" s="233"/>
      <c r="K58" s="233"/>
      <c r="L58" s="233"/>
      <c r="M58" s="233"/>
      <c r="N58" s="233"/>
      <c r="O58" s="233"/>
      <c r="P58" s="233"/>
      <c r="Q58" s="233"/>
      <c r="R58" s="233"/>
      <c r="S58" s="233"/>
      <c r="T58" s="233"/>
      <c r="U58" s="233"/>
      <c r="V58" s="233"/>
      <c r="W58" s="233"/>
      <c r="X58" s="233"/>
      <c r="Y58" s="233"/>
      <c r="Z58" s="233"/>
      <c r="AA58" s="233"/>
      <c r="AB58" s="233"/>
      <c r="AC58" s="233"/>
      <c r="AD58" s="233"/>
      <c r="AE58" s="233"/>
      <c r="AF58" s="233"/>
      <c r="AG58" s="233"/>
      <c r="AH58" s="233"/>
      <c r="AI58" s="233"/>
      <c r="AJ58" s="233"/>
      <c r="AK58" s="233"/>
      <c r="AL58" s="233"/>
      <c r="AM58" s="233"/>
      <c r="AN58" s="233"/>
      <c r="AO58" s="233"/>
      <c r="AP58" s="233"/>
    </row>
    <row r="59">
      <c r="A59" s="234"/>
      <c r="B59" s="234"/>
      <c r="C59" s="233"/>
      <c r="D59" s="233"/>
      <c r="E59" s="233"/>
      <c r="F59" s="233"/>
      <c r="G59" s="233"/>
      <c r="H59" s="233"/>
      <c r="I59" s="233"/>
      <c r="J59" s="233"/>
      <c r="K59" s="233"/>
      <c r="L59" s="233"/>
      <c r="M59" s="233"/>
      <c r="N59" s="233"/>
      <c r="O59" s="233"/>
      <c r="P59" s="233"/>
      <c r="Q59" s="233"/>
      <c r="R59" s="233"/>
      <c r="S59" s="233"/>
      <c r="T59" s="233"/>
      <c r="U59" s="233"/>
      <c r="V59" s="233"/>
      <c r="W59" s="233"/>
      <c r="X59" s="233"/>
      <c r="Y59" s="233"/>
      <c r="Z59" s="233"/>
      <c r="AA59" s="233"/>
      <c r="AB59" s="233"/>
      <c r="AC59" s="233"/>
      <c r="AD59" s="233"/>
      <c r="AE59" s="233"/>
      <c r="AF59" s="233"/>
      <c r="AG59" s="233"/>
      <c r="AH59" s="233"/>
      <c r="AI59" s="233"/>
      <c r="AJ59" s="233"/>
      <c r="AK59" s="233"/>
      <c r="AL59" s="233"/>
      <c r="AM59" s="233"/>
      <c r="AN59" s="233"/>
      <c r="AO59" s="233"/>
      <c r="AP59" s="233"/>
    </row>
    <row r="60">
      <c r="A60" s="234"/>
      <c r="B60" s="234"/>
      <c r="C60" s="233"/>
      <c r="D60" s="233"/>
      <c r="E60" s="233"/>
      <c r="F60" s="233"/>
      <c r="G60" s="233"/>
      <c r="H60" s="233"/>
      <c r="I60" s="233"/>
      <c r="J60" s="233"/>
      <c r="K60" s="233"/>
      <c r="L60" s="233"/>
      <c r="M60" s="233"/>
      <c r="N60" s="233"/>
      <c r="O60" s="233"/>
      <c r="P60" s="233"/>
      <c r="Q60" s="233"/>
      <c r="R60" s="233"/>
      <c r="S60" s="233"/>
      <c r="T60" s="233"/>
      <c r="U60" s="233"/>
      <c r="V60" s="233"/>
      <c r="W60" s="233"/>
      <c r="X60" s="233"/>
      <c r="Y60" s="233"/>
      <c r="Z60" s="233"/>
      <c r="AA60" s="233"/>
      <c r="AB60" s="233"/>
      <c r="AC60" s="233"/>
      <c r="AD60" s="233"/>
      <c r="AE60" s="233"/>
      <c r="AF60" s="233"/>
      <c r="AG60" s="233"/>
      <c r="AH60" s="233"/>
      <c r="AI60" s="233"/>
      <c r="AJ60" s="233"/>
      <c r="AK60" s="233"/>
      <c r="AL60" s="233"/>
      <c r="AM60" s="233"/>
      <c r="AN60" s="233"/>
      <c r="AO60" s="233"/>
      <c r="AP60" s="233"/>
    </row>
    <row r="61">
      <c r="A61" s="234"/>
      <c r="B61" s="234"/>
      <c r="C61" s="233"/>
      <c r="D61" s="233"/>
      <c r="E61" s="233"/>
      <c r="F61" s="233"/>
      <c r="G61" s="233"/>
      <c r="H61" s="233"/>
      <c r="I61" s="233"/>
      <c r="J61" s="233"/>
      <c r="K61" s="233"/>
      <c r="L61" s="233"/>
      <c r="M61" s="233"/>
      <c r="N61" s="233"/>
      <c r="O61" s="233"/>
      <c r="P61" s="233"/>
      <c r="Q61" s="233"/>
      <c r="R61" s="233"/>
      <c r="S61" s="233"/>
      <c r="T61" s="233"/>
      <c r="U61" s="233"/>
      <c r="V61" s="233"/>
      <c r="W61" s="233"/>
      <c r="X61" s="233"/>
      <c r="Y61" s="233"/>
      <c r="Z61" s="233"/>
      <c r="AA61" s="233"/>
      <c r="AB61" s="233"/>
      <c r="AC61" s="233"/>
      <c r="AD61" s="233"/>
      <c r="AE61" s="233"/>
      <c r="AF61" s="233"/>
      <c r="AG61" s="233"/>
      <c r="AH61" s="233"/>
      <c r="AI61" s="233"/>
      <c r="AJ61" s="233"/>
      <c r="AK61" s="233"/>
      <c r="AL61" s="233"/>
      <c r="AM61" s="233"/>
      <c r="AN61" s="233"/>
      <c r="AO61" s="233"/>
      <c r="AP61" s="233"/>
    </row>
    <row r="62">
      <c r="A62" s="234"/>
      <c r="B62" s="234"/>
      <c r="C62" s="233"/>
      <c r="D62" s="233"/>
      <c r="E62" s="233"/>
      <c r="F62" s="233"/>
      <c r="G62" s="233"/>
      <c r="H62" s="233"/>
      <c r="I62" s="233"/>
      <c r="J62" s="233"/>
      <c r="K62" s="233"/>
      <c r="L62" s="233"/>
      <c r="M62" s="233"/>
      <c r="N62" s="233"/>
      <c r="O62" s="233"/>
      <c r="P62" s="233"/>
      <c r="Q62" s="233"/>
      <c r="R62" s="233"/>
      <c r="S62" s="233"/>
      <c r="T62" s="233"/>
      <c r="U62" s="233"/>
      <c r="V62" s="233"/>
      <c r="W62" s="233"/>
      <c r="X62" s="233"/>
      <c r="Y62" s="233"/>
      <c r="Z62" s="233"/>
      <c r="AA62" s="233"/>
      <c r="AB62" s="233"/>
      <c r="AC62" s="233"/>
      <c r="AD62" s="233"/>
      <c r="AE62" s="233"/>
      <c r="AF62" s="233"/>
      <c r="AG62" s="233"/>
      <c r="AH62" s="233"/>
      <c r="AI62" s="233"/>
      <c r="AJ62" s="233"/>
      <c r="AK62" s="233"/>
      <c r="AL62" s="233"/>
      <c r="AM62" s="233"/>
      <c r="AN62" s="233"/>
      <c r="AO62" s="233"/>
      <c r="AP62" s="233"/>
    </row>
    <row r="63">
      <c r="A63" s="234"/>
      <c r="B63" s="234"/>
      <c r="C63" s="233"/>
      <c r="D63" s="233"/>
      <c r="E63" s="233"/>
      <c r="F63" s="233"/>
      <c r="G63" s="233"/>
      <c r="H63" s="233"/>
      <c r="I63" s="233"/>
      <c r="J63" s="233"/>
      <c r="K63" s="233"/>
      <c r="L63" s="233"/>
      <c r="M63" s="233"/>
      <c r="N63" s="233"/>
      <c r="O63" s="233"/>
      <c r="P63" s="233"/>
      <c r="Q63" s="233"/>
      <c r="R63" s="233"/>
      <c r="S63" s="233"/>
      <c r="T63" s="233"/>
      <c r="U63" s="233"/>
      <c r="V63" s="233"/>
      <c r="W63" s="233"/>
      <c r="X63" s="233"/>
      <c r="Y63" s="233"/>
      <c r="Z63" s="233"/>
      <c r="AA63" s="233"/>
      <c r="AB63" s="233"/>
      <c r="AC63" s="233"/>
      <c r="AD63" s="233"/>
      <c r="AE63" s="233"/>
      <c r="AF63" s="233"/>
      <c r="AG63" s="233"/>
      <c r="AH63" s="233"/>
      <c r="AI63" s="233"/>
      <c r="AJ63" s="233"/>
      <c r="AK63" s="233"/>
      <c r="AL63" s="233"/>
      <c r="AM63" s="233"/>
      <c r="AN63" s="233"/>
      <c r="AO63" s="233"/>
      <c r="AP63" s="233"/>
    </row>
    <row r="64">
      <c r="A64" s="234"/>
      <c r="B64" s="234"/>
      <c r="C64" s="233"/>
      <c r="D64" s="233"/>
      <c r="E64" s="233"/>
      <c r="F64" s="233"/>
      <c r="G64" s="233"/>
      <c r="H64" s="233"/>
      <c r="I64" s="233"/>
      <c r="J64" s="233"/>
      <c r="K64" s="233"/>
      <c r="L64" s="233"/>
      <c r="M64" s="233"/>
      <c r="N64" s="233"/>
      <c r="O64" s="233"/>
      <c r="P64" s="233"/>
      <c r="Q64" s="233"/>
      <c r="R64" s="233"/>
      <c r="S64" s="233"/>
      <c r="T64" s="233"/>
      <c r="U64" s="233"/>
      <c r="V64" s="233"/>
      <c r="W64" s="233"/>
      <c r="X64" s="233"/>
      <c r="Y64" s="233"/>
      <c r="Z64" s="233"/>
      <c r="AA64" s="233"/>
      <c r="AB64" s="233"/>
      <c r="AC64" s="233"/>
      <c r="AD64" s="233"/>
      <c r="AE64" s="233"/>
      <c r="AF64" s="233"/>
      <c r="AG64" s="233"/>
      <c r="AH64" s="233"/>
      <c r="AI64" s="233"/>
      <c r="AJ64" s="233"/>
      <c r="AK64" s="233"/>
      <c r="AL64" s="233"/>
      <c r="AM64" s="233"/>
      <c r="AN64" s="233"/>
      <c r="AO64" s="233"/>
      <c r="AP64" s="233"/>
    </row>
    <row r="65">
      <c r="A65" s="234"/>
      <c r="B65" s="234"/>
      <c r="C65" s="233"/>
      <c r="D65" s="233"/>
      <c r="E65" s="233"/>
      <c r="F65" s="233"/>
      <c r="G65" s="233"/>
      <c r="H65" s="233"/>
      <c r="I65" s="233"/>
      <c r="J65" s="233"/>
      <c r="K65" s="233"/>
      <c r="L65" s="233"/>
      <c r="M65" s="233"/>
      <c r="N65" s="233"/>
      <c r="O65" s="233"/>
      <c r="P65" s="233"/>
      <c r="Q65" s="233"/>
      <c r="R65" s="233"/>
      <c r="S65" s="233"/>
      <c r="T65" s="233"/>
      <c r="U65" s="233"/>
      <c r="V65" s="233"/>
      <c r="W65" s="233"/>
      <c r="X65" s="233"/>
      <c r="Y65" s="233"/>
      <c r="Z65" s="233"/>
      <c r="AA65" s="233"/>
      <c r="AB65" s="233"/>
      <c r="AC65" s="233"/>
      <c r="AD65" s="233"/>
      <c r="AE65" s="233"/>
      <c r="AF65" s="233"/>
      <c r="AG65" s="233"/>
      <c r="AH65" s="233"/>
      <c r="AI65" s="233"/>
      <c r="AJ65" s="233"/>
      <c r="AK65" s="233"/>
      <c r="AL65" s="233"/>
      <c r="AM65" s="233"/>
      <c r="AN65" s="233"/>
      <c r="AO65" s="233"/>
      <c r="AP65" s="233"/>
    </row>
    <row r="66">
      <c r="A66" s="234"/>
      <c r="B66" s="234"/>
      <c r="C66" s="233"/>
      <c r="D66" s="233"/>
      <c r="E66" s="233"/>
      <c r="F66" s="233"/>
      <c r="G66" s="233"/>
      <c r="H66" s="233"/>
      <c r="I66" s="233"/>
      <c r="J66" s="233"/>
      <c r="K66" s="233"/>
      <c r="L66" s="233"/>
      <c r="M66" s="233"/>
      <c r="N66" s="233"/>
      <c r="O66" s="233"/>
      <c r="P66" s="233"/>
      <c r="Q66" s="233"/>
      <c r="R66" s="233"/>
      <c r="S66" s="233"/>
      <c r="T66" s="233"/>
      <c r="U66" s="233"/>
      <c r="V66" s="233"/>
      <c r="W66" s="233"/>
      <c r="X66" s="233"/>
      <c r="Y66" s="233"/>
      <c r="Z66" s="233"/>
      <c r="AA66" s="233"/>
      <c r="AB66" s="233"/>
      <c r="AC66" s="233"/>
      <c r="AD66" s="233"/>
      <c r="AE66" s="233"/>
      <c r="AF66" s="233"/>
      <c r="AG66" s="233"/>
      <c r="AH66" s="233"/>
      <c r="AI66" s="233"/>
      <c r="AJ66" s="233"/>
      <c r="AK66" s="233"/>
      <c r="AL66" s="233"/>
      <c r="AM66" s="233"/>
      <c r="AN66" s="233"/>
      <c r="AO66" s="233"/>
      <c r="AP66" s="233"/>
    </row>
    <row r="67">
      <c r="A67" s="234"/>
      <c r="B67" s="234"/>
      <c r="C67" s="233"/>
      <c r="D67" s="233"/>
      <c r="E67" s="233"/>
      <c r="F67" s="233"/>
      <c r="G67" s="233"/>
      <c r="H67" s="233"/>
      <c r="I67" s="233"/>
      <c r="J67" s="233"/>
      <c r="K67" s="233"/>
      <c r="L67" s="233"/>
      <c r="M67" s="233"/>
      <c r="N67" s="233"/>
      <c r="O67" s="233"/>
      <c r="P67" s="233"/>
      <c r="Q67" s="233"/>
      <c r="R67" s="233"/>
      <c r="S67" s="233"/>
      <c r="T67" s="233"/>
      <c r="U67" s="233"/>
      <c r="V67" s="233"/>
      <c r="W67" s="233"/>
      <c r="X67" s="233"/>
      <c r="Y67" s="233"/>
      <c r="Z67" s="233"/>
      <c r="AA67" s="233"/>
      <c r="AB67" s="233"/>
      <c r="AC67" s="233"/>
      <c r="AD67" s="233"/>
      <c r="AE67" s="233"/>
      <c r="AF67" s="233"/>
      <c r="AG67" s="233"/>
      <c r="AH67" s="233"/>
      <c r="AI67" s="233"/>
      <c r="AJ67" s="233"/>
      <c r="AK67" s="233"/>
      <c r="AL67" s="233"/>
      <c r="AM67" s="233"/>
      <c r="AN67" s="233"/>
      <c r="AO67" s="233"/>
      <c r="AP67" s="233"/>
    </row>
    <row r="68">
      <c r="A68" s="234"/>
      <c r="B68" s="234"/>
      <c r="C68" s="233"/>
      <c r="D68" s="233"/>
      <c r="E68" s="233"/>
      <c r="F68" s="233"/>
      <c r="G68" s="233"/>
      <c r="H68" s="233"/>
      <c r="I68" s="233"/>
      <c r="J68" s="233"/>
      <c r="K68" s="233"/>
      <c r="L68" s="233"/>
      <c r="M68" s="233"/>
      <c r="N68" s="233"/>
      <c r="O68" s="233"/>
      <c r="P68" s="233"/>
      <c r="Q68" s="233"/>
      <c r="R68" s="233"/>
      <c r="S68" s="233"/>
      <c r="T68" s="233"/>
      <c r="U68" s="233"/>
      <c r="V68" s="233"/>
      <c r="W68" s="233"/>
      <c r="X68" s="233"/>
      <c r="Y68" s="233"/>
      <c r="Z68" s="233"/>
      <c r="AA68" s="233"/>
      <c r="AB68" s="233"/>
      <c r="AC68" s="233"/>
      <c r="AD68" s="233"/>
      <c r="AE68" s="233"/>
      <c r="AF68" s="233"/>
      <c r="AG68" s="233"/>
      <c r="AH68" s="233"/>
      <c r="AI68" s="233"/>
      <c r="AJ68" s="233"/>
      <c r="AK68" s="233"/>
      <c r="AL68" s="233"/>
      <c r="AM68" s="233"/>
      <c r="AN68" s="233"/>
      <c r="AO68" s="233"/>
      <c r="AP68" s="233"/>
    </row>
    <row r="69">
      <c r="A69" s="234"/>
      <c r="B69" s="234"/>
      <c r="C69" s="233"/>
      <c r="D69" s="233"/>
      <c r="E69" s="233"/>
      <c r="F69" s="233"/>
      <c r="G69" s="233"/>
      <c r="H69" s="233"/>
      <c r="I69" s="233"/>
      <c r="J69" s="233"/>
      <c r="K69" s="233"/>
      <c r="L69" s="233"/>
      <c r="M69" s="233"/>
      <c r="N69" s="233"/>
      <c r="O69" s="233"/>
      <c r="P69" s="233"/>
      <c r="Q69" s="233"/>
      <c r="R69" s="233"/>
      <c r="S69" s="233"/>
      <c r="T69" s="233"/>
      <c r="U69" s="233"/>
      <c r="V69" s="233"/>
      <c r="W69" s="233"/>
      <c r="X69" s="233"/>
      <c r="Y69" s="233"/>
      <c r="Z69" s="233"/>
      <c r="AA69" s="233"/>
      <c r="AB69" s="233"/>
      <c r="AC69" s="233"/>
      <c r="AD69" s="233"/>
      <c r="AE69" s="233"/>
      <c r="AF69" s="233"/>
      <c r="AG69" s="233"/>
      <c r="AH69" s="233"/>
      <c r="AI69" s="233"/>
      <c r="AJ69" s="233"/>
      <c r="AK69" s="233"/>
      <c r="AL69" s="233"/>
      <c r="AM69" s="233"/>
      <c r="AN69" s="233"/>
      <c r="AO69" s="233"/>
      <c r="AP69" s="233"/>
    </row>
    <row r="70">
      <c r="A70" s="234"/>
      <c r="B70" s="234"/>
      <c r="C70" s="233"/>
      <c r="D70" s="233"/>
      <c r="E70" s="233"/>
      <c r="F70" s="233"/>
      <c r="G70" s="233"/>
      <c r="H70" s="233"/>
      <c r="I70" s="233"/>
      <c r="J70" s="233"/>
      <c r="K70" s="233"/>
      <c r="L70" s="233"/>
      <c r="M70" s="233"/>
      <c r="N70" s="233"/>
      <c r="O70" s="233"/>
      <c r="P70" s="233"/>
      <c r="Q70" s="233"/>
      <c r="R70" s="233"/>
      <c r="S70" s="233"/>
      <c r="T70" s="233"/>
      <c r="U70" s="233"/>
      <c r="V70" s="233"/>
      <c r="W70" s="233"/>
      <c r="X70" s="233"/>
      <c r="Y70" s="233"/>
      <c r="Z70" s="233"/>
      <c r="AA70" s="233"/>
      <c r="AB70" s="233"/>
      <c r="AC70" s="233"/>
      <c r="AD70" s="233"/>
      <c r="AE70" s="233"/>
      <c r="AF70" s="233"/>
      <c r="AG70" s="233"/>
      <c r="AH70" s="233"/>
      <c r="AI70" s="233"/>
      <c r="AJ70" s="233"/>
      <c r="AK70" s="233"/>
      <c r="AL70" s="233"/>
      <c r="AM70" s="233"/>
      <c r="AN70" s="233"/>
      <c r="AO70" s="233"/>
      <c r="AP70" s="233"/>
    </row>
    <row r="71">
      <c r="A71" s="234"/>
      <c r="B71" s="234"/>
      <c r="C71" s="233"/>
      <c r="D71" s="233"/>
      <c r="E71" s="233"/>
      <c r="F71" s="233"/>
      <c r="G71" s="233"/>
      <c r="H71" s="233"/>
      <c r="I71" s="233"/>
      <c r="J71" s="233"/>
      <c r="K71" s="233"/>
      <c r="L71" s="233"/>
      <c r="M71" s="233"/>
      <c r="N71" s="233"/>
      <c r="O71" s="233"/>
      <c r="P71" s="233"/>
      <c r="Q71" s="233"/>
      <c r="R71" s="233"/>
      <c r="S71" s="233"/>
      <c r="T71" s="233"/>
      <c r="U71" s="233"/>
      <c r="V71" s="233"/>
      <c r="W71" s="233"/>
      <c r="X71" s="233"/>
      <c r="Y71" s="233"/>
      <c r="Z71" s="233"/>
      <c r="AA71" s="233"/>
      <c r="AB71" s="233"/>
      <c r="AC71" s="233"/>
      <c r="AD71" s="233"/>
      <c r="AE71" s="233"/>
      <c r="AF71" s="233"/>
      <c r="AG71" s="233"/>
      <c r="AH71" s="233"/>
      <c r="AI71" s="233"/>
      <c r="AJ71" s="233"/>
      <c r="AK71" s="233"/>
      <c r="AL71" s="233"/>
      <c r="AM71" s="233"/>
      <c r="AN71" s="233"/>
      <c r="AO71" s="233"/>
      <c r="AP71" s="233"/>
    </row>
    <row r="72">
      <c r="A72" s="234"/>
      <c r="B72" s="234"/>
      <c r="C72" s="233"/>
      <c r="D72" s="233"/>
      <c r="E72" s="233"/>
      <c r="F72" s="233"/>
      <c r="G72" s="233"/>
      <c r="H72" s="233"/>
      <c r="I72" s="233"/>
      <c r="J72" s="233"/>
      <c r="K72" s="233"/>
      <c r="L72" s="233"/>
      <c r="M72" s="233"/>
      <c r="N72" s="233"/>
      <c r="O72" s="233"/>
      <c r="P72" s="233"/>
      <c r="Q72" s="233"/>
      <c r="R72" s="233"/>
      <c r="S72" s="233"/>
      <c r="T72" s="233"/>
      <c r="U72" s="233"/>
      <c r="V72" s="233"/>
      <c r="W72" s="233"/>
      <c r="X72" s="233"/>
      <c r="Y72" s="233"/>
      <c r="Z72" s="233"/>
      <c r="AA72" s="233"/>
      <c r="AB72" s="233"/>
      <c r="AC72" s="233"/>
      <c r="AD72" s="233"/>
      <c r="AE72" s="233"/>
      <c r="AF72" s="233"/>
      <c r="AG72" s="233"/>
      <c r="AH72" s="233"/>
      <c r="AI72" s="233"/>
      <c r="AJ72" s="233"/>
      <c r="AK72" s="233"/>
      <c r="AL72" s="233"/>
      <c r="AM72" s="233"/>
      <c r="AN72" s="233"/>
      <c r="AO72" s="233"/>
      <c r="AP72" s="233"/>
    </row>
    <row r="73">
      <c r="A73" s="234"/>
      <c r="B73" s="234"/>
      <c r="C73" s="233"/>
      <c r="D73" s="233"/>
      <c r="E73" s="233"/>
      <c r="F73" s="233"/>
      <c r="G73" s="233"/>
      <c r="H73" s="233"/>
      <c r="I73" s="233"/>
      <c r="J73" s="233"/>
      <c r="K73" s="233"/>
      <c r="L73" s="233"/>
      <c r="M73" s="233"/>
      <c r="N73" s="233"/>
      <c r="O73" s="233"/>
      <c r="P73" s="233"/>
      <c r="Q73" s="233"/>
      <c r="R73" s="233"/>
      <c r="S73" s="233"/>
      <c r="T73" s="233"/>
      <c r="U73" s="233"/>
      <c r="V73" s="233"/>
      <c r="W73" s="233"/>
      <c r="X73" s="233"/>
      <c r="Y73" s="233"/>
      <c r="Z73" s="233"/>
      <c r="AA73" s="233"/>
      <c r="AB73" s="233"/>
      <c r="AC73" s="233"/>
      <c r="AD73" s="233"/>
      <c r="AE73" s="233"/>
      <c r="AF73" s="233"/>
      <c r="AG73" s="233"/>
      <c r="AH73" s="233"/>
      <c r="AI73" s="233"/>
      <c r="AJ73" s="233"/>
      <c r="AK73" s="233"/>
      <c r="AL73" s="233"/>
      <c r="AM73" s="233"/>
      <c r="AN73" s="233"/>
      <c r="AO73" s="233"/>
      <c r="AP73" s="233"/>
    </row>
    <row r="74">
      <c r="A74" s="234"/>
      <c r="B74" s="234"/>
      <c r="C74" s="233"/>
      <c r="D74" s="233"/>
      <c r="E74" s="233"/>
      <c r="F74" s="233"/>
      <c r="G74" s="233"/>
      <c r="H74" s="233"/>
      <c r="I74" s="233"/>
      <c r="J74" s="233"/>
      <c r="K74" s="233"/>
      <c r="L74" s="233"/>
      <c r="M74" s="233"/>
      <c r="N74" s="233"/>
      <c r="O74" s="233"/>
      <c r="P74" s="233"/>
      <c r="Q74" s="233"/>
      <c r="R74" s="233"/>
      <c r="S74" s="233"/>
      <c r="T74" s="233"/>
      <c r="U74" s="233"/>
      <c r="V74" s="233"/>
      <c r="W74" s="233"/>
      <c r="X74" s="233"/>
      <c r="Y74" s="233"/>
      <c r="Z74" s="233"/>
      <c r="AA74" s="233"/>
      <c r="AB74" s="233"/>
      <c r="AC74" s="233"/>
      <c r="AD74" s="233"/>
      <c r="AE74" s="233"/>
      <c r="AF74" s="233"/>
      <c r="AG74" s="233"/>
      <c r="AH74" s="233"/>
      <c r="AI74" s="233"/>
      <c r="AJ74" s="233"/>
      <c r="AK74" s="233"/>
      <c r="AL74" s="233"/>
      <c r="AM74" s="233"/>
      <c r="AN74" s="233"/>
      <c r="AO74" s="233"/>
      <c r="AP74" s="233"/>
    </row>
    <row r="75">
      <c r="A75" s="234"/>
      <c r="B75" s="234"/>
      <c r="C75" s="233"/>
      <c r="D75" s="233"/>
      <c r="E75" s="233"/>
      <c r="F75" s="233"/>
      <c r="G75" s="233"/>
      <c r="H75" s="233"/>
      <c r="I75" s="233"/>
      <c r="J75" s="233"/>
      <c r="K75" s="233"/>
      <c r="L75" s="233"/>
      <c r="M75" s="233"/>
      <c r="N75" s="233"/>
      <c r="O75" s="233"/>
      <c r="P75" s="233"/>
      <c r="Q75" s="233"/>
      <c r="R75" s="233"/>
      <c r="S75" s="233"/>
      <c r="T75" s="233"/>
      <c r="U75" s="233"/>
      <c r="V75" s="233"/>
      <c r="W75" s="233"/>
      <c r="X75" s="233"/>
      <c r="Y75" s="233"/>
      <c r="Z75" s="233"/>
      <c r="AA75" s="233"/>
      <c r="AB75" s="233"/>
      <c r="AC75" s="233"/>
      <c r="AD75" s="233"/>
      <c r="AE75" s="233"/>
      <c r="AF75" s="233"/>
      <c r="AG75" s="233"/>
      <c r="AH75" s="233"/>
      <c r="AI75" s="233"/>
      <c r="AJ75" s="233"/>
      <c r="AK75" s="233"/>
      <c r="AL75" s="233"/>
      <c r="AM75" s="233"/>
      <c r="AN75" s="233"/>
      <c r="AO75" s="233"/>
      <c r="AP75" s="233"/>
    </row>
    <row r="76">
      <c r="A76" s="234"/>
      <c r="B76" s="234"/>
      <c r="C76" s="233"/>
      <c r="D76" s="233"/>
      <c r="E76" s="233"/>
      <c r="F76" s="233"/>
      <c r="G76" s="233"/>
      <c r="H76" s="233"/>
      <c r="I76" s="233"/>
      <c r="J76" s="233"/>
      <c r="K76" s="233"/>
      <c r="L76" s="233"/>
      <c r="M76" s="233"/>
      <c r="N76" s="233"/>
      <c r="O76" s="233"/>
      <c r="P76" s="233"/>
      <c r="Q76" s="233"/>
      <c r="R76" s="233"/>
      <c r="S76" s="233"/>
      <c r="T76" s="233"/>
      <c r="U76" s="233"/>
      <c r="V76" s="233"/>
      <c r="W76" s="233"/>
      <c r="X76" s="233"/>
      <c r="Y76" s="233"/>
      <c r="Z76" s="233"/>
      <c r="AA76" s="233"/>
      <c r="AB76" s="233"/>
      <c r="AC76" s="233"/>
      <c r="AD76" s="233"/>
      <c r="AE76" s="233"/>
      <c r="AF76" s="233"/>
      <c r="AG76" s="233"/>
      <c r="AH76" s="233"/>
      <c r="AI76" s="233"/>
      <c r="AJ76" s="233"/>
      <c r="AK76" s="233"/>
      <c r="AL76" s="233"/>
      <c r="AM76" s="233"/>
      <c r="AN76" s="233"/>
      <c r="AO76" s="233"/>
      <c r="AP76" s="233"/>
    </row>
    <row r="77">
      <c r="A77" s="234"/>
      <c r="B77" s="234"/>
      <c r="C77" s="233"/>
      <c r="D77" s="233"/>
      <c r="E77" s="233"/>
      <c r="F77" s="233"/>
      <c r="G77" s="233"/>
      <c r="H77" s="233"/>
      <c r="I77" s="233"/>
      <c r="J77" s="233"/>
      <c r="K77" s="233"/>
      <c r="L77" s="233"/>
      <c r="M77" s="233"/>
      <c r="N77" s="233"/>
      <c r="O77" s="233"/>
      <c r="P77" s="233"/>
      <c r="Q77" s="233"/>
      <c r="R77" s="233"/>
      <c r="S77" s="233"/>
      <c r="T77" s="233"/>
      <c r="U77" s="233"/>
      <c r="V77" s="233"/>
      <c r="W77" s="233"/>
      <c r="X77" s="233"/>
      <c r="Y77" s="233"/>
      <c r="Z77" s="233"/>
      <c r="AA77" s="233"/>
      <c r="AB77" s="233"/>
      <c r="AC77" s="233"/>
      <c r="AD77" s="233"/>
      <c r="AE77" s="233"/>
      <c r="AF77" s="233"/>
      <c r="AG77" s="233"/>
      <c r="AH77" s="233"/>
      <c r="AI77" s="233"/>
      <c r="AJ77" s="233"/>
      <c r="AK77" s="233"/>
      <c r="AL77" s="233"/>
      <c r="AM77" s="233"/>
      <c r="AN77" s="233"/>
      <c r="AO77" s="233"/>
      <c r="AP77" s="233"/>
    </row>
    <row r="78">
      <c r="A78" s="234"/>
      <c r="B78" s="234"/>
      <c r="C78" s="233"/>
      <c r="D78" s="233"/>
      <c r="E78" s="233"/>
      <c r="F78" s="233"/>
      <c r="G78" s="233"/>
      <c r="H78" s="233"/>
      <c r="I78" s="233"/>
      <c r="J78" s="233"/>
      <c r="K78" s="233"/>
      <c r="L78" s="233"/>
      <c r="M78" s="233"/>
      <c r="N78" s="233"/>
      <c r="O78" s="233"/>
      <c r="P78" s="233"/>
      <c r="Q78" s="233"/>
      <c r="R78" s="233"/>
      <c r="S78" s="233"/>
      <c r="T78" s="233"/>
      <c r="U78" s="233"/>
      <c r="V78" s="233"/>
      <c r="W78" s="233"/>
      <c r="X78" s="233"/>
      <c r="Y78" s="233"/>
      <c r="Z78" s="233"/>
      <c r="AA78" s="233"/>
      <c r="AB78" s="233"/>
      <c r="AC78" s="233"/>
      <c r="AD78" s="233"/>
      <c r="AE78" s="233"/>
      <c r="AF78" s="233"/>
      <c r="AG78" s="233"/>
      <c r="AH78" s="233"/>
      <c r="AI78" s="233"/>
      <c r="AJ78" s="233"/>
      <c r="AK78" s="233"/>
      <c r="AL78" s="233"/>
      <c r="AM78" s="233"/>
      <c r="AN78" s="233"/>
      <c r="AO78" s="233"/>
      <c r="AP78" s="233"/>
    </row>
    <row r="79">
      <c r="A79" s="234"/>
      <c r="B79" s="234"/>
      <c r="C79" s="233"/>
      <c r="D79" s="233"/>
      <c r="E79" s="233"/>
      <c r="F79" s="233"/>
      <c r="G79" s="233"/>
      <c r="H79" s="233"/>
      <c r="I79" s="233"/>
      <c r="J79" s="233"/>
      <c r="K79" s="233"/>
      <c r="L79" s="233"/>
      <c r="M79" s="233"/>
      <c r="N79" s="233"/>
      <c r="O79" s="233"/>
      <c r="P79" s="233"/>
      <c r="Q79" s="233"/>
      <c r="R79" s="233"/>
      <c r="S79" s="233"/>
      <c r="T79" s="233"/>
      <c r="U79" s="233"/>
      <c r="V79" s="233"/>
      <c r="W79" s="233"/>
      <c r="X79" s="233"/>
      <c r="Y79" s="233"/>
      <c r="Z79" s="233"/>
      <c r="AA79" s="233"/>
      <c r="AB79" s="233"/>
      <c r="AC79" s="233"/>
      <c r="AD79" s="233"/>
      <c r="AE79" s="233"/>
      <c r="AF79" s="233"/>
      <c r="AG79" s="233"/>
      <c r="AH79" s="233"/>
      <c r="AI79" s="233"/>
      <c r="AJ79" s="233"/>
      <c r="AK79" s="233"/>
      <c r="AL79" s="233"/>
      <c r="AM79" s="233"/>
      <c r="AN79" s="233"/>
      <c r="AO79" s="233"/>
      <c r="AP79" s="233"/>
    </row>
    <row r="80">
      <c r="A80" s="234"/>
      <c r="B80" s="234"/>
      <c r="C80" s="233"/>
      <c r="D80" s="233"/>
      <c r="E80" s="233"/>
      <c r="F80" s="233"/>
      <c r="G80" s="233"/>
      <c r="H80" s="233"/>
      <c r="I80" s="233"/>
      <c r="J80" s="233"/>
      <c r="K80" s="233"/>
      <c r="L80" s="233"/>
      <c r="M80" s="233"/>
      <c r="N80" s="233"/>
      <c r="O80" s="233"/>
      <c r="P80" s="233"/>
      <c r="Q80" s="233"/>
      <c r="R80" s="233"/>
      <c r="S80" s="233"/>
      <c r="T80" s="233"/>
      <c r="U80" s="233"/>
      <c r="V80" s="233"/>
      <c r="W80" s="233"/>
      <c r="X80" s="233"/>
      <c r="Y80" s="233"/>
      <c r="Z80" s="233"/>
      <c r="AA80" s="233"/>
      <c r="AB80" s="233"/>
      <c r="AC80" s="233"/>
      <c r="AD80" s="233"/>
      <c r="AE80" s="233"/>
      <c r="AF80" s="233"/>
      <c r="AG80" s="233"/>
      <c r="AH80" s="233"/>
      <c r="AI80" s="233"/>
      <c r="AJ80" s="233"/>
      <c r="AK80" s="233"/>
      <c r="AL80" s="233"/>
      <c r="AM80" s="233"/>
      <c r="AN80" s="233"/>
      <c r="AO80" s="233"/>
      <c r="AP80" s="233"/>
    </row>
    <row r="81">
      <c r="A81" s="234"/>
      <c r="B81" s="234"/>
      <c r="C81" s="233"/>
      <c r="D81" s="233"/>
      <c r="E81" s="233"/>
      <c r="F81" s="233"/>
      <c r="G81" s="233"/>
      <c r="H81" s="233"/>
      <c r="I81" s="233"/>
      <c r="J81" s="233"/>
      <c r="K81" s="233"/>
      <c r="L81" s="233"/>
      <c r="M81" s="233"/>
      <c r="N81" s="233"/>
      <c r="O81" s="233"/>
      <c r="P81" s="233"/>
      <c r="Q81" s="233"/>
      <c r="R81" s="233"/>
      <c r="S81" s="233"/>
      <c r="T81" s="233"/>
      <c r="U81" s="233"/>
      <c r="V81" s="233"/>
      <c r="W81" s="233"/>
      <c r="X81" s="233"/>
      <c r="Y81" s="233"/>
      <c r="Z81" s="233"/>
      <c r="AA81" s="233"/>
      <c r="AB81" s="233"/>
      <c r="AC81" s="233"/>
      <c r="AD81" s="233"/>
      <c r="AE81" s="233"/>
      <c r="AF81" s="233"/>
      <c r="AG81" s="233"/>
      <c r="AH81" s="233"/>
      <c r="AI81" s="233"/>
      <c r="AJ81" s="233"/>
      <c r="AK81" s="233"/>
      <c r="AL81" s="233"/>
      <c r="AM81" s="233"/>
      <c r="AN81" s="233"/>
      <c r="AO81" s="233"/>
      <c r="AP81" s="233"/>
    </row>
    <row r="82">
      <c r="A82" s="234"/>
      <c r="B82" s="234"/>
      <c r="C82" s="233"/>
      <c r="D82" s="233"/>
      <c r="E82" s="233"/>
      <c r="F82" s="233"/>
      <c r="G82" s="233"/>
      <c r="H82" s="233"/>
      <c r="I82" s="233"/>
      <c r="J82" s="233"/>
      <c r="K82" s="233"/>
      <c r="L82" s="233"/>
      <c r="M82" s="233"/>
      <c r="N82" s="233"/>
      <c r="O82" s="233"/>
      <c r="P82" s="233"/>
      <c r="Q82" s="233"/>
      <c r="R82" s="233"/>
      <c r="S82" s="233"/>
      <c r="T82" s="233"/>
      <c r="U82" s="233"/>
      <c r="V82" s="233"/>
      <c r="W82" s="233"/>
      <c r="X82" s="233"/>
      <c r="Y82" s="233"/>
      <c r="Z82" s="233"/>
      <c r="AA82" s="233"/>
      <c r="AB82" s="233"/>
      <c r="AC82" s="233"/>
      <c r="AD82" s="233"/>
      <c r="AE82" s="233"/>
      <c r="AF82" s="233"/>
      <c r="AG82" s="233"/>
      <c r="AH82" s="233"/>
      <c r="AI82" s="233"/>
      <c r="AJ82" s="233"/>
      <c r="AK82" s="233"/>
      <c r="AL82" s="233"/>
      <c r="AM82" s="233"/>
      <c r="AN82" s="233"/>
      <c r="AO82" s="233"/>
      <c r="AP82" s="233"/>
    </row>
    <row r="83">
      <c r="A83" s="234"/>
      <c r="B83" s="234"/>
      <c r="C83" s="233"/>
      <c r="D83" s="233"/>
      <c r="E83" s="233"/>
      <c r="F83" s="233"/>
      <c r="G83" s="233"/>
      <c r="H83" s="233"/>
      <c r="I83" s="233"/>
      <c r="J83" s="233"/>
      <c r="K83" s="233"/>
      <c r="L83" s="233"/>
      <c r="M83" s="233"/>
      <c r="N83" s="233"/>
      <c r="O83" s="233"/>
      <c r="P83" s="233"/>
      <c r="Q83" s="233"/>
      <c r="R83" s="233"/>
      <c r="S83" s="233"/>
      <c r="T83" s="233"/>
      <c r="U83" s="233"/>
      <c r="V83" s="233"/>
      <c r="W83" s="233"/>
      <c r="X83" s="233"/>
      <c r="Y83" s="233"/>
      <c r="Z83" s="233"/>
      <c r="AA83" s="233"/>
      <c r="AB83" s="233"/>
      <c r="AC83" s="233"/>
      <c r="AD83" s="233"/>
      <c r="AE83" s="233"/>
      <c r="AF83" s="233"/>
      <c r="AG83" s="233"/>
      <c r="AH83" s="233"/>
      <c r="AI83" s="233"/>
      <c r="AJ83" s="233"/>
      <c r="AK83" s="233"/>
      <c r="AL83" s="233"/>
      <c r="AM83" s="233"/>
      <c r="AN83" s="233"/>
      <c r="AO83" s="233"/>
      <c r="AP83" s="233"/>
    </row>
    <row r="84">
      <c r="A84" s="234"/>
      <c r="B84" s="234"/>
      <c r="C84" s="233"/>
      <c r="D84" s="233"/>
      <c r="E84" s="233"/>
      <c r="F84" s="233"/>
      <c r="G84" s="233"/>
      <c r="H84" s="233"/>
      <c r="I84" s="233"/>
      <c r="J84" s="233"/>
      <c r="K84" s="233"/>
      <c r="L84" s="233"/>
      <c r="M84" s="233"/>
      <c r="N84" s="233"/>
      <c r="O84" s="233"/>
      <c r="P84" s="233"/>
      <c r="Q84" s="233"/>
      <c r="R84" s="233"/>
      <c r="S84" s="233"/>
      <c r="T84" s="233"/>
      <c r="U84" s="233"/>
      <c r="V84" s="233"/>
      <c r="W84" s="233"/>
      <c r="X84" s="233"/>
      <c r="Y84" s="233"/>
      <c r="Z84" s="233"/>
      <c r="AA84" s="233"/>
      <c r="AB84" s="233"/>
      <c r="AC84" s="233"/>
      <c r="AD84" s="233"/>
      <c r="AE84" s="233"/>
      <c r="AF84" s="233"/>
      <c r="AG84" s="233"/>
      <c r="AH84" s="233"/>
      <c r="AI84" s="233"/>
      <c r="AJ84" s="233"/>
      <c r="AK84" s="233"/>
      <c r="AL84" s="233"/>
      <c r="AM84" s="233"/>
      <c r="AN84" s="233"/>
      <c r="AO84" s="233"/>
      <c r="AP84" s="233"/>
    </row>
    <row r="85">
      <c r="A85" s="234"/>
      <c r="B85" s="234"/>
      <c r="C85" s="233"/>
      <c r="D85" s="233"/>
      <c r="E85" s="233"/>
      <c r="F85" s="233"/>
      <c r="G85" s="233"/>
      <c r="H85" s="233"/>
      <c r="I85" s="233"/>
      <c r="J85" s="233"/>
      <c r="K85" s="233"/>
      <c r="L85" s="233"/>
      <c r="M85" s="233"/>
      <c r="N85" s="233"/>
      <c r="O85" s="233"/>
      <c r="P85" s="233"/>
      <c r="Q85" s="233"/>
      <c r="R85" s="233"/>
      <c r="S85" s="233"/>
      <c r="T85" s="233"/>
      <c r="U85" s="233"/>
      <c r="V85" s="233"/>
      <c r="W85" s="233"/>
      <c r="X85" s="233"/>
      <c r="Y85" s="233"/>
      <c r="Z85" s="233"/>
      <c r="AA85" s="233"/>
      <c r="AB85" s="233"/>
      <c r="AC85" s="233"/>
      <c r="AD85" s="233"/>
      <c r="AE85" s="233"/>
      <c r="AF85" s="233"/>
      <c r="AG85" s="233"/>
      <c r="AH85" s="233"/>
      <c r="AI85" s="233"/>
      <c r="AJ85" s="233"/>
      <c r="AK85" s="233"/>
      <c r="AL85" s="233"/>
      <c r="AM85" s="233"/>
      <c r="AN85" s="233"/>
      <c r="AO85" s="233"/>
      <c r="AP85" s="233"/>
    </row>
    <row r="86">
      <c r="A86" s="234"/>
      <c r="B86" s="234"/>
      <c r="C86" s="233"/>
      <c r="D86" s="233"/>
      <c r="E86" s="233"/>
      <c r="F86" s="233"/>
      <c r="G86" s="233"/>
      <c r="H86" s="233"/>
      <c r="I86" s="233"/>
      <c r="J86" s="233"/>
      <c r="K86" s="233"/>
      <c r="L86" s="233"/>
      <c r="M86" s="233"/>
      <c r="N86" s="233"/>
      <c r="O86" s="233"/>
      <c r="P86" s="233"/>
      <c r="Q86" s="233"/>
      <c r="R86" s="233"/>
      <c r="S86" s="233"/>
      <c r="T86" s="233"/>
      <c r="U86" s="233"/>
      <c r="V86" s="233"/>
      <c r="W86" s="233"/>
      <c r="X86" s="233"/>
      <c r="Y86" s="233"/>
      <c r="Z86" s="233"/>
      <c r="AA86" s="233"/>
      <c r="AB86" s="233"/>
      <c r="AC86" s="233"/>
      <c r="AD86" s="233"/>
      <c r="AE86" s="233"/>
      <c r="AF86" s="233"/>
      <c r="AG86" s="233"/>
      <c r="AH86" s="233"/>
      <c r="AI86" s="233"/>
      <c r="AJ86" s="233"/>
      <c r="AK86" s="233"/>
      <c r="AL86" s="233"/>
      <c r="AM86" s="233"/>
      <c r="AN86" s="233"/>
      <c r="AO86" s="233"/>
      <c r="AP86" s="233"/>
    </row>
    <row r="87">
      <c r="A87" s="234"/>
      <c r="B87" s="234"/>
      <c r="C87" s="233"/>
      <c r="D87" s="233"/>
      <c r="E87" s="233"/>
      <c r="F87" s="233"/>
      <c r="G87" s="233"/>
      <c r="H87" s="233"/>
      <c r="I87" s="233"/>
      <c r="J87" s="233"/>
      <c r="K87" s="233"/>
      <c r="L87" s="233"/>
      <c r="M87" s="233"/>
      <c r="N87" s="233"/>
      <c r="O87" s="233"/>
      <c r="P87" s="233"/>
      <c r="Q87" s="233"/>
      <c r="R87" s="233"/>
      <c r="S87" s="233"/>
      <c r="T87" s="233"/>
      <c r="U87" s="233"/>
      <c r="V87" s="233"/>
      <c r="W87" s="233"/>
      <c r="X87" s="233"/>
      <c r="Y87" s="233"/>
      <c r="Z87" s="233"/>
      <c r="AA87" s="233"/>
      <c r="AB87" s="233"/>
      <c r="AC87" s="233"/>
      <c r="AD87" s="233"/>
      <c r="AE87" s="233"/>
      <c r="AF87" s="233"/>
      <c r="AG87" s="233"/>
      <c r="AH87" s="233"/>
      <c r="AI87" s="233"/>
      <c r="AJ87" s="233"/>
      <c r="AK87" s="233"/>
      <c r="AL87" s="233"/>
      <c r="AM87" s="233"/>
      <c r="AN87" s="233"/>
      <c r="AO87" s="233"/>
      <c r="AP87" s="233"/>
    </row>
    <row r="88">
      <c r="A88" s="234"/>
      <c r="B88" s="234"/>
      <c r="C88" s="233"/>
      <c r="D88" s="233"/>
      <c r="E88" s="233"/>
      <c r="F88" s="233"/>
      <c r="G88" s="233"/>
      <c r="H88" s="233"/>
      <c r="I88" s="233"/>
      <c r="J88" s="233"/>
      <c r="K88" s="233"/>
      <c r="L88" s="233"/>
      <c r="M88" s="233"/>
      <c r="N88" s="233"/>
      <c r="O88" s="233"/>
      <c r="P88" s="233"/>
      <c r="Q88" s="233"/>
      <c r="R88" s="233"/>
      <c r="S88" s="233"/>
      <c r="T88" s="233"/>
      <c r="U88" s="233"/>
      <c r="V88" s="233"/>
      <c r="W88" s="233"/>
      <c r="X88" s="233"/>
      <c r="Y88" s="233"/>
      <c r="Z88" s="233"/>
      <c r="AA88" s="233"/>
      <c r="AB88" s="233"/>
      <c r="AC88" s="233"/>
      <c r="AD88" s="233"/>
      <c r="AE88" s="233"/>
      <c r="AF88" s="233"/>
      <c r="AG88" s="233"/>
      <c r="AH88" s="233"/>
      <c r="AI88" s="233"/>
      <c r="AJ88" s="233"/>
      <c r="AK88" s="233"/>
      <c r="AL88" s="233"/>
      <c r="AM88" s="233"/>
      <c r="AN88" s="233"/>
      <c r="AO88" s="233"/>
      <c r="AP88" s="233"/>
    </row>
    <row r="89">
      <c r="A89" s="234"/>
      <c r="B89" s="234"/>
      <c r="C89" s="233"/>
      <c r="D89" s="233"/>
      <c r="E89" s="233"/>
      <c r="F89" s="233"/>
      <c r="G89" s="233"/>
      <c r="H89" s="233"/>
      <c r="I89" s="233"/>
      <c r="J89" s="233"/>
      <c r="K89" s="233"/>
      <c r="L89" s="233"/>
      <c r="M89" s="233"/>
      <c r="N89" s="233"/>
      <c r="O89" s="233"/>
      <c r="P89" s="233"/>
      <c r="Q89" s="233"/>
      <c r="R89" s="233"/>
      <c r="S89" s="233"/>
      <c r="T89" s="233"/>
      <c r="U89" s="233"/>
      <c r="V89" s="233"/>
      <c r="W89" s="233"/>
      <c r="X89" s="233"/>
      <c r="Y89" s="233"/>
      <c r="Z89" s="233"/>
      <c r="AA89" s="233"/>
      <c r="AB89" s="233"/>
      <c r="AC89" s="233"/>
      <c r="AD89" s="233"/>
      <c r="AE89" s="233"/>
      <c r="AF89" s="233"/>
      <c r="AG89" s="233"/>
      <c r="AH89" s="233"/>
      <c r="AI89" s="233"/>
      <c r="AJ89" s="233"/>
      <c r="AK89" s="233"/>
      <c r="AL89" s="233"/>
      <c r="AM89" s="233"/>
      <c r="AN89" s="233"/>
      <c r="AO89" s="233"/>
      <c r="AP89" s="233"/>
    </row>
    <row r="90">
      <c r="A90" s="234"/>
      <c r="B90" s="234"/>
      <c r="C90" s="233"/>
      <c r="D90" s="233"/>
      <c r="E90" s="233"/>
      <c r="F90" s="233"/>
      <c r="G90" s="233"/>
      <c r="H90" s="233"/>
      <c r="I90" s="233"/>
      <c r="J90" s="233"/>
      <c r="K90" s="233"/>
      <c r="L90" s="233"/>
      <c r="M90" s="233"/>
      <c r="N90" s="233"/>
      <c r="O90" s="233"/>
      <c r="P90" s="233"/>
      <c r="Q90" s="233"/>
      <c r="R90" s="233"/>
      <c r="S90" s="233"/>
      <c r="T90" s="233"/>
      <c r="U90" s="233"/>
      <c r="V90" s="233"/>
      <c r="W90" s="233"/>
      <c r="X90" s="233"/>
      <c r="Y90" s="233"/>
      <c r="Z90" s="233"/>
      <c r="AA90" s="233"/>
      <c r="AB90" s="233"/>
      <c r="AC90" s="233"/>
      <c r="AD90" s="233"/>
      <c r="AE90" s="233"/>
      <c r="AF90" s="233"/>
      <c r="AG90" s="233"/>
      <c r="AH90" s="233"/>
      <c r="AI90" s="233"/>
      <c r="AJ90" s="233"/>
      <c r="AK90" s="233"/>
      <c r="AL90" s="233"/>
      <c r="AM90" s="233"/>
      <c r="AN90" s="233"/>
      <c r="AO90" s="233"/>
      <c r="AP90" s="233"/>
    </row>
    <row r="91">
      <c r="A91" s="234"/>
      <c r="B91" s="234"/>
      <c r="C91" s="233"/>
      <c r="D91" s="233"/>
      <c r="E91" s="233"/>
      <c r="F91" s="233"/>
      <c r="G91" s="233"/>
      <c r="H91" s="233"/>
      <c r="I91" s="233"/>
      <c r="J91" s="233"/>
      <c r="K91" s="233"/>
      <c r="L91" s="233"/>
      <c r="M91" s="233"/>
      <c r="N91" s="233"/>
      <c r="O91" s="233"/>
      <c r="P91" s="233"/>
      <c r="Q91" s="233"/>
      <c r="R91" s="233"/>
      <c r="S91" s="233"/>
      <c r="T91" s="233"/>
      <c r="U91" s="233"/>
      <c r="V91" s="233"/>
      <c r="W91" s="233"/>
      <c r="X91" s="233"/>
      <c r="Y91" s="233"/>
      <c r="Z91" s="233"/>
      <c r="AA91" s="233"/>
      <c r="AB91" s="233"/>
      <c r="AC91" s="233"/>
      <c r="AD91" s="233"/>
      <c r="AE91" s="233"/>
      <c r="AF91" s="233"/>
      <c r="AG91" s="233"/>
      <c r="AH91" s="233"/>
      <c r="AI91" s="233"/>
      <c r="AJ91" s="233"/>
      <c r="AK91" s="233"/>
      <c r="AL91" s="233"/>
      <c r="AM91" s="233"/>
      <c r="AN91" s="233"/>
      <c r="AO91" s="233"/>
      <c r="AP91" s="233"/>
    </row>
    <row r="92">
      <c r="A92" s="234"/>
      <c r="B92" s="234"/>
      <c r="C92" s="233"/>
      <c r="D92" s="233"/>
      <c r="E92" s="233"/>
      <c r="F92" s="233"/>
      <c r="G92" s="233"/>
      <c r="H92" s="233"/>
      <c r="I92" s="233"/>
      <c r="J92" s="233"/>
      <c r="K92" s="233"/>
      <c r="L92" s="233"/>
      <c r="M92" s="233"/>
      <c r="N92" s="233"/>
      <c r="O92" s="233"/>
      <c r="P92" s="233"/>
      <c r="Q92" s="233"/>
      <c r="R92" s="233"/>
      <c r="S92" s="233"/>
      <c r="T92" s="233"/>
      <c r="U92" s="233"/>
      <c r="V92" s="233"/>
      <c r="W92" s="233"/>
      <c r="X92" s="233"/>
      <c r="Y92" s="233"/>
      <c r="Z92" s="233"/>
      <c r="AA92" s="233"/>
      <c r="AB92" s="233"/>
      <c r="AC92" s="233"/>
      <c r="AD92" s="233"/>
      <c r="AE92" s="233"/>
      <c r="AF92" s="233"/>
      <c r="AG92" s="233"/>
      <c r="AH92" s="233"/>
      <c r="AI92" s="233"/>
      <c r="AJ92" s="233"/>
      <c r="AK92" s="233"/>
      <c r="AL92" s="233"/>
      <c r="AM92" s="233"/>
      <c r="AN92" s="233"/>
      <c r="AO92" s="233"/>
      <c r="AP92" s="233"/>
    </row>
    <row r="93">
      <c r="A93" s="234"/>
      <c r="B93" s="234"/>
      <c r="C93" s="233"/>
      <c r="D93" s="233"/>
      <c r="E93" s="233"/>
      <c r="F93" s="233"/>
      <c r="G93" s="233"/>
      <c r="H93" s="233"/>
      <c r="I93" s="233"/>
      <c r="J93" s="233"/>
      <c r="K93" s="233"/>
      <c r="L93" s="233"/>
      <c r="M93" s="233"/>
      <c r="N93" s="233"/>
      <c r="O93" s="233"/>
      <c r="P93" s="233"/>
      <c r="Q93" s="233"/>
      <c r="R93" s="233"/>
      <c r="S93" s="233"/>
      <c r="T93" s="233"/>
      <c r="U93" s="233"/>
      <c r="V93" s="233"/>
      <c r="W93" s="233"/>
      <c r="X93" s="233"/>
      <c r="Y93" s="233"/>
      <c r="Z93" s="233"/>
      <c r="AA93" s="233"/>
      <c r="AB93" s="233"/>
      <c r="AC93" s="233"/>
      <c r="AD93" s="233"/>
      <c r="AE93" s="233"/>
      <c r="AF93" s="233"/>
      <c r="AG93" s="233"/>
      <c r="AH93" s="233"/>
      <c r="AI93" s="233"/>
      <c r="AJ93" s="233"/>
      <c r="AK93" s="233"/>
      <c r="AL93" s="233"/>
      <c r="AM93" s="233"/>
      <c r="AN93" s="233"/>
      <c r="AO93" s="233"/>
      <c r="AP93" s="233"/>
    </row>
    <row r="94">
      <c r="A94" s="234"/>
      <c r="B94" s="234"/>
      <c r="C94" s="233"/>
      <c r="D94" s="233"/>
      <c r="E94" s="233"/>
      <c r="F94" s="233"/>
      <c r="G94" s="233"/>
      <c r="H94" s="233"/>
      <c r="I94" s="233"/>
      <c r="J94" s="233"/>
      <c r="K94" s="233"/>
      <c r="L94" s="233"/>
      <c r="M94" s="233"/>
      <c r="N94" s="233"/>
      <c r="O94" s="233"/>
      <c r="P94" s="233"/>
      <c r="Q94" s="233"/>
      <c r="R94" s="233"/>
      <c r="S94" s="233"/>
      <c r="T94" s="233"/>
      <c r="U94" s="233"/>
      <c r="V94" s="233"/>
      <c r="W94" s="233"/>
      <c r="X94" s="233"/>
      <c r="Y94" s="233"/>
      <c r="Z94" s="233"/>
      <c r="AA94" s="233"/>
      <c r="AB94" s="233"/>
      <c r="AC94" s="233"/>
      <c r="AD94" s="233"/>
      <c r="AE94" s="233"/>
      <c r="AF94" s="233"/>
      <c r="AG94" s="233"/>
      <c r="AH94" s="233"/>
      <c r="AI94" s="233"/>
      <c r="AJ94" s="233"/>
      <c r="AK94" s="233"/>
      <c r="AL94" s="233"/>
      <c r="AM94" s="233"/>
      <c r="AN94" s="233"/>
      <c r="AO94" s="233"/>
      <c r="AP94" s="233"/>
    </row>
    <row r="95">
      <c r="A95" s="234"/>
      <c r="B95" s="234"/>
      <c r="C95" s="233"/>
      <c r="D95" s="233"/>
      <c r="E95" s="233"/>
      <c r="F95" s="233"/>
      <c r="G95" s="233"/>
      <c r="H95" s="233"/>
      <c r="I95" s="233"/>
      <c r="J95" s="233"/>
      <c r="K95" s="233"/>
      <c r="L95" s="233"/>
      <c r="M95" s="233"/>
      <c r="N95" s="233"/>
      <c r="O95" s="233"/>
      <c r="P95" s="233"/>
      <c r="Q95" s="233"/>
      <c r="R95" s="233"/>
      <c r="S95" s="233"/>
      <c r="T95" s="233"/>
      <c r="U95" s="233"/>
      <c r="V95" s="233"/>
      <c r="W95" s="233"/>
      <c r="X95" s="233"/>
      <c r="Y95" s="233"/>
      <c r="Z95" s="233"/>
      <c r="AA95" s="233"/>
      <c r="AB95" s="233"/>
      <c r="AC95" s="233"/>
      <c r="AD95" s="233"/>
      <c r="AE95" s="233"/>
      <c r="AF95" s="233"/>
      <c r="AG95" s="233"/>
      <c r="AH95" s="233"/>
      <c r="AI95" s="233"/>
      <c r="AJ95" s="233"/>
      <c r="AK95" s="233"/>
      <c r="AL95" s="233"/>
      <c r="AM95" s="233"/>
      <c r="AN95" s="233"/>
      <c r="AO95" s="233"/>
      <c r="AP95" s="233"/>
    </row>
    <row r="96">
      <c r="A96" s="234"/>
      <c r="B96" s="234"/>
      <c r="C96" s="233"/>
      <c r="D96" s="233"/>
      <c r="E96" s="233"/>
      <c r="F96" s="233"/>
      <c r="G96" s="233"/>
      <c r="H96" s="233"/>
      <c r="I96" s="233"/>
      <c r="J96" s="233"/>
      <c r="K96" s="233"/>
      <c r="L96" s="233"/>
      <c r="M96" s="233"/>
      <c r="N96" s="233"/>
      <c r="O96" s="233"/>
      <c r="P96" s="233"/>
      <c r="Q96" s="233"/>
      <c r="R96" s="233"/>
      <c r="S96" s="233"/>
      <c r="T96" s="233"/>
      <c r="U96" s="233"/>
      <c r="V96" s="233"/>
      <c r="W96" s="233"/>
      <c r="X96" s="233"/>
      <c r="Y96" s="233"/>
      <c r="Z96" s="233"/>
      <c r="AA96" s="233"/>
      <c r="AB96" s="233"/>
      <c r="AC96" s="233"/>
      <c r="AD96" s="233"/>
      <c r="AE96" s="233"/>
      <c r="AF96" s="233"/>
      <c r="AG96" s="233"/>
      <c r="AH96" s="233"/>
      <c r="AI96" s="233"/>
      <c r="AJ96" s="233"/>
      <c r="AK96" s="233"/>
      <c r="AL96" s="233"/>
      <c r="AM96" s="233"/>
      <c r="AN96" s="233"/>
      <c r="AO96" s="233"/>
      <c r="AP96" s="233"/>
    </row>
    <row r="97">
      <c r="A97" s="234"/>
      <c r="B97" s="234"/>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row>
    <row r="98">
      <c r="A98" s="234"/>
      <c r="B98" s="234"/>
      <c r="C98" s="233"/>
      <c r="D98" s="233"/>
      <c r="E98" s="233"/>
      <c r="F98" s="233"/>
      <c r="G98" s="233"/>
      <c r="H98" s="233"/>
      <c r="I98" s="233"/>
      <c r="J98" s="233"/>
      <c r="K98" s="233"/>
      <c r="L98" s="233"/>
      <c r="M98" s="233"/>
      <c r="N98" s="233"/>
      <c r="O98" s="233"/>
      <c r="P98" s="233"/>
      <c r="Q98" s="233"/>
      <c r="R98" s="233"/>
      <c r="S98" s="233"/>
      <c r="T98" s="233"/>
      <c r="U98" s="233"/>
      <c r="V98" s="233"/>
      <c r="W98" s="233"/>
      <c r="X98" s="233"/>
      <c r="Y98" s="233"/>
      <c r="Z98" s="233"/>
      <c r="AA98" s="233"/>
      <c r="AB98" s="233"/>
      <c r="AC98" s="233"/>
      <c r="AD98" s="233"/>
      <c r="AE98" s="233"/>
      <c r="AF98" s="233"/>
      <c r="AG98" s="233"/>
      <c r="AH98" s="233"/>
      <c r="AI98" s="233"/>
      <c r="AJ98" s="233"/>
      <c r="AK98" s="233"/>
      <c r="AL98" s="233"/>
      <c r="AM98" s="233"/>
      <c r="AN98" s="233"/>
      <c r="AO98" s="233"/>
      <c r="AP98" s="233"/>
    </row>
    <row r="99">
      <c r="A99" s="234"/>
      <c r="B99" s="234"/>
      <c r="C99" s="233"/>
      <c r="D99" s="233"/>
      <c r="E99" s="233"/>
      <c r="F99" s="233"/>
      <c r="G99" s="233"/>
      <c r="H99" s="233"/>
      <c r="I99" s="233"/>
      <c r="J99" s="233"/>
      <c r="K99" s="233"/>
      <c r="L99" s="233"/>
      <c r="M99" s="233"/>
      <c r="N99" s="233"/>
      <c r="O99" s="233"/>
      <c r="P99" s="233"/>
      <c r="Q99" s="233"/>
      <c r="R99" s="233"/>
      <c r="S99" s="233"/>
      <c r="T99" s="233"/>
      <c r="U99" s="233"/>
      <c r="V99" s="233"/>
      <c r="W99" s="233"/>
      <c r="X99" s="233"/>
      <c r="Y99" s="233"/>
      <c r="Z99" s="233"/>
      <c r="AA99" s="233"/>
      <c r="AB99" s="233"/>
      <c r="AC99" s="233"/>
      <c r="AD99" s="233"/>
      <c r="AE99" s="233"/>
      <c r="AF99" s="233"/>
      <c r="AG99" s="233"/>
      <c r="AH99" s="233"/>
      <c r="AI99" s="233"/>
      <c r="AJ99" s="233"/>
      <c r="AK99" s="233"/>
      <c r="AL99" s="233"/>
      <c r="AM99" s="233"/>
      <c r="AN99" s="233"/>
      <c r="AO99" s="233"/>
      <c r="AP99" s="233"/>
    </row>
    <row r="100">
      <c r="A100" s="234"/>
      <c r="B100" s="234"/>
      <c r="C100" s="233"/>
      <c r="D100" s="233"/>
      <c r="E100" s="233"/>
      <c r="F100" s="233"/>
      <c r="G100" s="233"/>
      <c r="H100" s="233"/>
      <c r="I100" s="233"/>
      <c r="J100" s="233"/>
      <c r="K100" s="233"/>
      <c r="L100" s="233"/>
      <c r="M100" s="233"/>
      <c r="N100" s="233"/>
      <c r="O100" s="233"/>
      <c r="P100" s="233"/>
      <c r="Q100" s="233"/>
      <c r="R100" s="233"/>
      <c r="S100" s="233"/>
      <c r="T100" s="233"/>
      <c r="U100" s="233"/>
      <c r="V100" s="233"/>
      <c r="W100" s="233"/>
      <c r="X100" s="233"/>
      <c r="Y100" s="233"/>
      <c r="Z100" s="233"/>
      <c r="AA100" s="233"/>
      <c r="AB100" s="233"/>
      <c r="AC100" s="233"/>
      <c r="AD100" s="233"/>
      <c r="AE100" s="233"/>
      <c r="AF100" s="233"/>
      <c r="AG100" s="233"/>
      <c r="AH100" s="233"/>
      <c r="AI100" s="233"/>
      <c r="AJ100" s="233"/>
      <c r="AK100" s="233"/>
      <c r="AL100" s="233"/>
      <c r="AM100" s="233"/>
      <c r="AN100" s="233"/>
      <c r="AO100" s="233"/>
      <c r="AP100" s="233"/>
    </row>
    <row r="101">
      <c r="A101" s="234"/>
      <c r="B101" s="234"/>
      <c r="C101" s="233"/>
      <c r="D101" s="233"/>
      <c r="E101" s="233"/>
      <c r="F101" s="233"/>
      <c r="G101" s="233"/>
      <c r="H101" s="233"/>
      <c r="I101" s="233"/>
      <c r="J101" s="233"/>
      <c r="K101" s="233"/>
      <c r="L101" s="233"/>
      <c r="M101" s="233"/>
      <c r="N101" s="233"/>
      <c r="O101" s="233"/>
      <c r="P101" s="233"/>
      <c r="Q101" s="233"/>
      <c r="R101" s="233"/>
      <c r="S101" s="233"/>
      <c r="T101" s="233"/>
      <c r="U101" s="233"/>
      <c r="V101" s="233"/>
      <c r="W101" s="233"/>
      <c r="X101" s="233"/>
      <c r="Y101" s="233"/>
      <c r="Z101" s="233"/>
      <c r="AA101" s="233"/>
      <c r="AB101" s="233"/>
      <c r="AC101" s="233"/>
      <c r="AD101" s="233"/>
      <c r="AE101" s="233"/>
      <c r="AF101" s="233"/>
      <c r="AG101" s="233"/>
      <c r="AH101" s="233"/>
      <c r="AI101" s="233"/>
      <c r="AJ101" s="233"/>
      <c r="AK101" s="233"/>
      <c r="AL101" s="233"/>
      <c r="AM101" s="233"/>
      <c r="AN101" s="233"/>
      <c r="AO101" s="233"/>
      <c r="AP101" s="233"/>
    </row>
    <row r="102">
      <c r="A102" s="234"/>
      <c r="B102" s="234"/>
      <c r="C102" s="233"/>
      <c r="D102" s="233"/>
      <c r="E102" s="233"/>
      <c r="F102" s="233"/>
      <c r="G102" s="233"/>
      <c r="H102" s="233"/>
      <c r="I102" s="233"/>
      <c r="J102" s="233"/>
      <c r="K102" s="233"/>
      <c r="L102" s="233"/>
      <c r="M102" s="233"/>
      <c r="N102" s="233"/>
      <c r="O102" s="233"/>
      <c r="P102" s="233"/>
      <c r="Q102" s="233"/>
      <c r="R102" s="233"/>
      <c r="S102" s="233"/>
      <c r="T102" s="233"/>
      <c r="U102" s="233"/>
      <c r="V102" s="233"/>
      <c r="W102" s="233"/>
      <c r="X102" s="233"/>
      <c r="Y102" s="233"/>
      <c r="Z102" s="233"/>
      <c r="AA102" s="233"/>
      <c r="AB102" s="233"/>
      <c r="AC102" s="233"/>
      <c r="AD102" s="233"/>
      <c r="AE102" s="233"/>
      <c r="AF102" s="233"/>
      <c r="AG102" s="233"/>
      <c r="AH102" s="233"/>
      <c r="AI102" s="233"/>
      <c r="AJ102" s="233"/>
      <c r="AK102" s="233"/>
      <c r="AL102" s="233"/>
      <c r="AM102" s="233"/>
      <c r="AN102" s="233"/>
      <c r="AO102" s="233"/>
      <c r="AP102" s="233"/>
    </row>
    <row r="103">
      <c r="A103" s="234"/>
      <c r="B103" s="234"/>
      <c r="C103" s="233"/>
      <c r="D103" s="233"/>
      <c r="E103" s="233"/>
      <c r="F103" s="233"/>
      <c r="G103" s="233"/>
      <c r="H103" s="233"/>
      <c r="I103" s="233"/>
      <c r="J103" s="233"/>
      <c r="K103" s="233"/>
      <c r="L103" s="233"/>
      <c r="M103" s="233"/>
      <c r="N103" s="233"/>
      <c r="O103" s="233"/>
      <c r="P103" s="233"/>
      <c r="Q103" s="233"/>
      <c r="R103" s="233"/>
      <c r="S103" s="233"/>
      <c r="T103" s="233"/>
      <c r="U103" s="233"/>
      <c r="V103" s="233"/>
      <c r="W103" s="233"/>
      <c r="X103" s="233"/>
      <c r="Y103" s="233"/>
      <c r="Z103" s="233"/>
      <c r="AA103" s="233"/>
      <c r="AB103" s="233"/>
      <c r="AC103" s="233"/>
      <c r="AD103" s="233"/>
      <c r="AE103" s="233"/>
      <c r="AF103" s="233"/>
      <c r="AG103" s="233"/>
      <c r="AH103" s="233"/>
      <c r="AI103" s="233"/>
      <c r="AJ103" s="233"/>
      <c r="AK103" s="233"/>
      <c r="AL103" s="233"/>
      <c r="AM103" s="233"/>
      <c r="AN103" s="233"/>
      <c r="AO103" s="233"/>
      <c r="AP103" s="233"/>
    </row>
    <row r="104">
      <c r="A104" s="234"/>
      <c r="B104" s="234"/>
      <c r="C104" s="233"/>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row>
    <row r="105">
      <c r="A105" s="234"/>
      <c r="B105" s="234"/>
      <c r="C105" s="233"/>
      <c r="D105" s="233"/>
      <c r="E105" s="233"/>
      <c r="F105" s="233"/>
      <c r="G105" s="233"/>
      <c r="H105" s="233"/>
      <c r="I105" s="233"/>
      <c r="J105" s="233"/>
      <c r="K105" s="233"/>
      <c r="L105" s="233"/>
      <c r="M105" s="233"/>
      <c r="N105" s="233"/>
      <c r="O105" s="233"/>
      <c r="P105" s="233"/>
      <c r="Q105" s="233"/>
      <c r="R105" s="233"/>
      <c r="S105" s="233"/>
      <c r="T105" s="233"/>
      <c r="U105" s="233"/>
      <c r="V105" s="233"/>
      <c r="W105" s="233"/>
      <c r="X105" s="233"/>
      <c r="Y105" s="233"/>
      <c r="Z105" s="233"/>
      <c r="AA105" s="233"/>
      <c r="AB105" s="233"/>
      <c r="AC105" s="233"/>
      <c r="AD105" s="233"/>
      <c r="AE105" s="233"/>
      <c r="AF105" s="233"/>
      <c r="AG105" s="233"/>
      <c r="AH105" s="233"/>
      <c r="AI105" s="233"/>
      <c r="AJ105" s="233"/>
      <c r="AK105" s="233"/>
      <c r="AL105" s="233"/>
      <c r="AM105" s="233"/>
      <c r="AN105" s="233"/>
      <c r="AO105" s="233"/>
      <c r="AP105" s="233"/>
    </row>
    <row r="106">
      <c r="A106" s="234"/>
      <c r="B106" s="234"/>
      <c r="C106" s="233"/>
      <c r="D106" s="233"/>
      <c r="E106" s="233"/>
      <c r="F106" s="233"/>
      <c r="G106" s="233"/>
      <c r="H106" s="233"/>
      <c r="I106" s="233"/>
      <c r="J106" s="233"/>
      <c r="K106" s="233"/>
      <c r="L106" s="233"/>
      <c r="M106" s="233"/>
      <c r="N106" s="233"/>
      <c r="O106" s="233"/>
      <c r="P106" s="233"/>
      <c r="Q106" s="233"/>
      <c r="R106" s="233"/>
      <c r="S106" s="233"/>
      <c r="T106" s="233"/>
      <c r="U106" s="233"/>
      <c r="V106" s="233"/>
      <c r="W106" s="233"/>
      <c r="X106" s="233"/>
      <c r="Y106" s="233"/>
      <c r="Z106" s="233"/>
      <c r="AA106" s="233"/>
      <c r="AB106" s="233"/>
      <c r="AC106" s="233"/>
      <c r="AD106" s="233"/>
      <c r="AE106" s="233"/>
      <c r="AF106" s="233"/>
      <c r="AG106" s="233"/>
      <c r="AH106" s="233"/>
      <c r="AI106" s="233"/>
      <c r="AJ106" s="233"/>
      <c r="AK106" s="233"/>
      <c r="AL106" s="233"/>
      <c r="AM106" s="233"/>
      <c r="AN106" s="233"/>
      <c r="AO106" s="233"/>
      <c r="AP106" s="233"/>
    </row>
    <row r="107">
      <c r="A107" s="234"/>
      <c r="B107" s="234"/>
      <c r="C107" s="233"/>
      <c r="D107" s="233"/>
      <c r="E107" s="233"/>
      <c r="F107" s="233"/>
      <c r="G107" s="233"/>
      <c r="H107" s="233"/>
      <c r="I107" s="233"/>
      <c r="J107" s="233"/>
      <c r="K107" s="233"/>
      <c r="L107" s="233"/>
      <c r="M107" s="233"/>
      <c r="N107" s="233"/>
      <c r="O107" s="233"/>
      <c r="P107" s="233"/>
      <c r="Q107" s="233"/>
      <c r="R107" s="233"/>
      <c r="S107" s="233"/>
      <c r="T107" s="233"/>
      <c r="U107" s="233"/>
      <c r="V107" s="233"/>
      <c r="W107" s="233"/>
      <c r="X107" s="233"/>
      <c r="Y107" s="233"/>
      <c r="Z107" s="233"/>
      <c r="AA107" s="233"/>
      <c r="AB107" s="233"/>
      <c r="AC107" s="233"/>
      <c r="AD107" s="233"/>
      <c r="AE107" s="233"/>
      <c r="AF107" s="233"/>
      <c r="AG107" s="233"/>
      <c r="AH107" s="233"/>
      <c r="AI107" s="233"/>
      <c r="AJ107" s="233"/>
      <c r="AK107" s="233"/>
      <c r="AL107" s="233"/>
      <c r="AM107" s="233"/>
      <c r="AN107" s="233"/>
      <c r="AO107" s="233"/>
      <c r="AP107" s="233"/>
    </row>
    <row r="108">
      <c r="A108" s="234"/>
      <c r="B108" s="234"/>
      <c r="C108" s="233"/>
      <c r="D108" s="233"/>
      <c r="E108" s="233"/>
      <c r="F108" s="233"/>
      <c r="G108" s="233"/>
      <c r="H108" s="233"/>
      <c r="I108" s="233"/>
      <c r="J108" s="233"/>
      <c r="K108" s="233"/>
      <c r="L108" s="233"/>
      <c r="M108" s="233"/>
      <c r="N108" s="233"/>
      <c r="O108" s="233"/>
      <c r="P108" s="233"/>
      <c r="Q108" s="233"/>
      <c r="R108" s="233"/>
      <c r="S108" s="233"/>
      <c r="T108" s="233"/>
      <c r="U108" s="233"/>
      <c r="V108" s="233"/>
      <c r="W108" s="233"/>
      <c r="X108" s="233"/>
      <c r="Y108" s="233"/>
      <c r="Z108" s="233"/>
      <c r="AA108" s="233"/>
      <c r="AB108" s="233"/>
      <c r="AC108" s="233"/>
      <c r="AD108" s="233"/>
      <c r="AE108" s="233"/>
      <c r="AF108" s="233"/>
      <c r="AG108" s="233"/>
      <c r="AH108" s="233"/>
      <c r="AI108" s="233"/>
      <c r="AJ108" s="233"/>
      <c r="AK108" s="233"/>
      <c r="AL108" s="233"/>
      <c r="AM108" s="233"/>
      <c r="AN108" s="233"/>
      <c r="AO108" s="233"/>
      <c r="AP108" s="233"/>
    </row>
    <row r="109">
      <c r="A109" s="234"/>
      <c r="B109" s="234"/>
      <c r="C109" s="233"/>
      <c r="D109" s="233"/>
      <c r="E109" s="233"/>
      <c r="F109" s="233"/>
      <c r="G109" s="233"/>
      <c r="H109" s="233"/>
      <c r="I109" s="233"/>
      <c r="J109" s="233"/>
      <c r="K109" s="233"/>
      <c r="L109" s="233"/>
      <c r="M109" s="233"/>
      <c r="N109" s="233"/>
      <c r="O109" s="233"/>
      <c r="P109" s="233"/>
      <c r="Q109" s="233"/>
      <c r="R109" s="233"/>
      <c r="S109" s="233"/>
      <c r="T109" s="233"/>
      <c r="U109" s="233"/>
      <c r="V109" s="233"/>
      <c r="W109" s="233"/>
      <c r="X109" s="233"/>
      <c r="Y109" s="233"/>
      <c r="Z109" s="233"/>
      <c r="AA109" s="233"/>
      <c r="AB109" s="233"/>
      <c r="AC109" s="233"/>
      <c r="AD109" s="233"/>
      <c r="AE109" s="233"/>
      <c r="AF109" s="233"/>
      <c r="AG109" s="233"/>
      <c r="AH109" s="233"/>
      <c r="AI109" s="233"/>
      <c r="AJ109" s="233"/>
      <c r="AK109" s="233"/>
      <c r="AL109" s="233"/>
      <c r="AM109" s="233"/>
      <c r="AN109" s="233"/>
      <c r="AO109" s="233"/>
      <c r="AP109" s="233"/>
    </row>
    <row r="110">
      <c r="A110" s="234"/>
      <c r="B110" s="234"/>
      <c r="C110" s="233"/>
      <c r="D110" s="233"/>
      <c r="E110" s="233"/>
      <c r="F110" s="233"/>
      <c r="G110" s="233"/>
      <c r="H110" s="233"/>
      <c r="I110" s="233"/>
      <c r="J110" s="233"/>
      <c r="K110" s="233"/>
      <c r="L110" s="233"/>
      <c r="M110" s="233"/>
      <c r="N110" s="233"/>
      <c r="O110" s="233"/>
      <c r="P110" s="233"/>
      <c r="Q110" s="233"/>
      <c r="R110" s="233"/>
      <c r="S110" s="233"/>
      <c r="T110" s="233"/>
      <c r="U110" s="233"/>
      <c r="V110" s="233"/>
      <c r="W110" s="233"/>
      <c r="X110" s="233"/>
      <c r="Y110" s="233"/>
      <c r="Z110" s="233"/>
      <c r="AA110" s="233"/>
      <c r="AB110" s="233"/>
      <c r="AC110" s="233"/>
      <c r="AD110" s="233"/>
      <c r="AE110" s="233"/>
      <c r="AF110" s="233"/>
      <c r="AG110" s="233"/>
      <c r="AH110" s="233"/>
      <c r="AI110" s="233"/>
      <c r="AJ110" s="233"/>
      <c r="AK110" s="233"/>
      <c r="AL110" s="233"/>
      <c r="AM110" s="233"/>
      <c r="AN110" s="233"/>
      <c r="AO110" s="233"/>
      <c r="AP110" s="233"/>
    </row>
    <row r="111">
      <c r="A111" s="234"/>
      <c r="B111" s="234"/>
      <c r="C111" s="233"/>
      <c r="D111" s="233"/>
      <c r="E111" s="233"/>
      <c r="F111" s="233"/>
      <c r="G111" s="233"/>
      <c r="H111" s="233"/>
      <c r="I111" s="233"/>
      <c r="J111" s="233"/>
      <c r="K111" s="233"/>
      <c r="L111" s="233"/>
      <c r="M111" s="233"/>
      <c r="N111" s="233"/>
      <c r="O111" s="233"/>
      <c r="P111" s="233"/>
      <c r="Q111" s="233"/>
      <c r="R111" s="233"/>
      <c r="S111" s="233"/>
      <c r="T111" s="233"/>
      <c r="U111" s="233"/>
      <c r="V111" s="233"/>
      <c r="W111" s="233"/>
      <c r="X111" s="233"/>
      <c r="Y111" s="233"/>
      <c r="Z111" s="233"/>
      <c r="AA111" s="233"/>
      <c r="AB111" s="233"/>
      <c r="AC111" s="233"/>
      <c r="AD111" s="233"/>
      <c r="AE111" s="233"/>
      <c r="AF111" s="233"/>
      <c r="AG111" s="233"/>
      <c r="AH111" s="233"/>
      <c r="AI111" s="233"/>
      <c r="AJ111" s="233"/>
      <c r="AK111" s="233"/>
      <c r="AL111" s="233"/>
      <c r="AM111" s="233"/>
      <c r="AN111" s="233"/>
      <c r="AO111" s="233"/>
      <c r="AP111" s="233"/>
    </row>
    <row r="112">
      <c r="A112" s="234"/>
      <c r="B112" s="234"/>
      <c r="C112" s="233"/>
      <c r="D112" s="233"/>
      <c r="E112" s="233"/>
      <c r="F112" s="233"/>
      <c r="G112" s="233"/>
      <c r="H112" s="233"/>
      <c r="I112" s="233"/>
      <c r="J112" s="233"/>
      <c r="K112" s="233"/>
      <c r="L112" s="233"/>
      <c r="M112" s="233"/>
      <c r="N112" s="233"/>
      <c r="O112" s="233"/>
      <c r="P112" s="233"/>
      <c r="Q112" s="233"/>
      <c r="R112" s="233"/>
      <c r="S112" s="233"/>
      <c r="T112" s="233"/>
      <c r="U112" s="233"/>
      <c r="V112" s="233"/>
      <c r="W112" s="233"/>
      <c r="X112" s="233"/>
      <c r="Y112" s="233"/>
      <c r="Z112" s="233"/>
      <c r="AA112" s="233"/>
      <c r="AB112" s="233"/>
      <c r="AC112" s="233"/>
      <c r="AD112" s="233"/>
      <c r="AE112" s="233"/>
      <c r="AF112" s="233"/>
      <c r="AG112" s="233"/>
      <c r="AH112" s="233"/>
      <c r="AI112" s="233"/>
      <c r="AJ112" s="233"/>
      <c r="AK112" s="233"/>
      <c r="AL112" s="233"/>
      <c r="AM112" s="233"/>
      <c r="AN112" s="233"/>
      <c r="AO112" s="233"/>
      <c r="AP112" s="233"/>
    </row>
    <row r="113">
      <c r="A113" s="234"/>
      <c r="B113" s="234"/>
      <c r="C113" s="233"/>
      <c r="D113" s="233"/>
      <c r="E113" s="233"/>
      <c r="F113" s="233"/>
      <c r="G113" s="233"/>
      <c r="H113" s="233"/>
      <c r="I113" s="233"/>
      <c r="J113" s="233"/>
      <c r="K113" s="233"/>
      <c r="L113" s="233"/>
      <c r="M113" s="233"/>
      <c r="N113" s="233"/>
      <c r="O113" s="233"/>
      <c r="P113" s="233"/>
      <c r="Q113" s="233"/>
      <c r="R113" s="233"/>
      <c r="S113" s="233"/>
      <c r="T113" s="233"/>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c r="AP113" s="233"/>
    </row>
    <row r="114">
      <c r="A114" s="234"/>
      <c r="B114" s="234"/>
      <c r="C114" s="233"/>
      <c r="D114" s="233"/>
      <c r="E114" s="233"/>
      <c r="F114" s="233"/>
      <c r="G114" s="233"/>
      <c r="H114" s="233"/>
      <c r="I114" s="233"/>
      <c r="J114" s="233"/>
      <c r="K114" s="233"/>
      <c r="L114" s="233"/>
      <c r="M114" s="233"/>
      <c r="N114" s="233"/>
      <c r="O114" s="233"/>
      <c r="P114" s="233"/>
      <c r="Q114" s="233"/>
      <c r="R114" s="233"/>
      <c r="S114" s="233"/>
      <c r="T114" s="233"/>
      <c r="U114" s="233"/>
      <c r="V114" s="233"/>
      <c r="W114" s="233"/>
      <c r="X114" s="233"/>
      <c r="Y114" s="233"/>
      <c r="Z114" s="233"/>
      <c r="AA114" s="233"/>
      <c r="AB114" s="233"/>
      <c r="AC114" s="233"/>
      <c r="AD114" s="233"/>
      <c r="AE114" s="233"/>
      <c r="AF114" s="233"/>
      <c r="AG114" s="233"/>
      <c r="AH114" s="233"/>
      <c r="AI114" s="233"/>
      <c r="AJ114" s="233"/>
      <c r="AK114" s="233"/>
      <c r="AL114" s="233"/>
      <c r="AM114" s="233"/>
      <c r="AN114" s="233"/>
      <c r="AO114" s="233"/>
      <c r="AP114" s="233"/>
    </row>
    <row r="115">
      <c r="A115" s="234"/>
      <c r="B115" s="234"/>
      <c r="C115" s="233"/>
      <c r="D115" s="233"/>
      <c r="E115" s="233"/>
      <c r="F115" s="233"/>
      <c r="G115" s="233"/>
      <c r="H115" s="233"/>
      <c r="I115" s="233"/>
      <c r="J115" s="233"/>
      <c r="K115" s="233"/>
      <c r="L115" s="233"/>
      <c r="M115" s="233"/>
      <c r="N115" s="233"/>
      <c r="O115" s="233"/>
      <c r="P115" s="233"/>
      <c r="Q115" s="233"/>
      <c r="R115" s="233"/>
      <c r="S115" s="233"/>
      <c r="T115" s="233"/>
      <c r="U115" s="233"/>
      <c r="V115" s="233"/>
      <c r="W115" s="233"/>
      <c r="X115" s="233"/>
      <c r="Y115" s="233"/>
      <c r="Z115" s="233"/>
      <c r="AA115" s="233"/>
      <c r="AB115" s="233"/>
      <c r="AC115" s="233"/>
      <c r="AD115" s="233"/>
      <c r="AE115" s="233"/>
      <c r="AF115" s="233"/>
      <c r="AG115" s="233"/>
      <c r="AH115" s="233"/>
      <c r="AI115" s="233"/>
      <c r="AJ115" s="233"/>
      <c r="AK115" s="233"/>
      <c r="AL115" s="233"/>
      <c r="AM115" s="233"/>
      <c r="AN115" s="233"/>
      <c r="AO115" s="233"/>
      <c r="AP115" s="233"/>
    </row>
    <row r="116">
      <c r="A116" s="234"/>
      <c r="B116" s="234"/>
      <c r="C116" s="233"/>
      <c r="D116" s="233"/>
      <c r="E116" s="233"/>
      <c r="F116" s="233"/>
      <c r="G116" s="233"/>
      <c r="H116" s="233"/>
      <c r="I116" s="233"/>
      <c r="J116" s="233"/>
      <c r="K116" s="233"/>
      <c r="L116" s="233"/>
      <c r="M116" s="233"/>
      <c r="N116" s="233"/>
      <c r="O116" s="233"/>
      <c r="P116" s="233"/>
      <c r="Q116" s="233"/>
      <c r="R116" s="233"/>
      <c r="S116" s="233"/>
      <c r="T116" s="233"/>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c r="AP116" s="233"/>
    </row>
    <row r="117">
      <c r="A117" s="234"/>
      <c r="B117" s="234"/>
      <c r="C117" s="233"/>
      <c r="D117" s="233"/>
      <c r="E117" s="233"/>
      <c r="F117" s="233"/>
      <c r="G117" s="233"/>
      <c r="H117" s="233"/>
      <c r="I117" s="233"/>
      <c r="J117" s="233"/>
      <c r="K117" s="233"/>
      <c r="L117" s="233"/>
      <c r="M117" s="233"/>
      <c r="N117" s="233"/>
      <c r="O117" s="233"/>
      <c r="P117" s="233"/>
      <c r="Q117" s="233"/>
      <c r="R117" s="233"/>
      <c r="S117" s="233"/>
      <c r="T117" s="233"/>
      <c r="U117" s="233"/>
      <c r="V117" s="233"/>
      <c r="W117" s="233"/>
      <c r="X117" s="233"/>
      <c r="Y117" s="233"/>
      <c r="Z117" s="233"/>
      <c r="AA117" s="233"/>
      <c r="AB117" s="233"/>
      <c r="AC117" s="233"/>
      <c r="AD117" s="233"/>
      <c r="AE117" s="233"/>
      <c r="AF117" s="233"/>
      <c r="AG117" s="233"/>
      <c r="AH117" s="233"/>
      <c r="AI117" s="233"/>
      <c r="AJ117" s="233"/>
      <c r="AK117" s="233"/>
      <c r="AL117" s="233"/>
      <c r="AM117" s="233"/>
      <c r="AN117" s="233"/>
      <c r="AO117" s="233"/>
      <c r="AP117" s="233"/>
    </row>
    <row r="118">
      <c r="A118" s="234"/>
      <c r="B118" s="234"/>
      <c r="C118" s="233"/>
      <c r="D118" s="233"/>
      <c r="E118" s="233"/>
      <c r="F118" s="233"/>
      <c r="G118" s="233"/>
      <c r="H118" s="233"/>
      <c r="I118" s="233"/>
      <c r="J118" s="233"/>
      <c r="K118" s="233"/>
      <c r="L118" s="233"/>
      <c r="M118" s="233"/>
      <c r="N118" s="233"/>
      <c r="O118" s="233"/>
      <c r="P118" s="233"/>
      <c r="Q118" s="233"/>
      <c r="R118" s="233"/>
      <c r="S118" s="233"/>
      <c r="T118" s="233"/>
      <c r="U118" s="233"/>
      <c r="V118" s="233"/>
      <c r="W118" s="233"/>
      <c r="X118" s="233"/>
      <c r="Y118" s="233"/>
      <c r="Z118" s="233"/>
      <c r="AA118" s="233"/>
      <c r="AB118" s="233"/>
      <c r="AC118" s="233"/>
      <c r="AD118" s="233"/>
      <c r="AE118" s="233"/>
      <c r="AF118" s="233"/>
      <c r="AG118" s="233"/>
      <c r="AH118" s="233"/>
      <c r="AI118" s="233"/>
      <c r="AJ118" s="233"/>
      <c r="AK118" s="233"/>
      <c r="AL118" s="233"/>
      <c r="AM118" s="233"/>
      <c r="AN118" s="233"/>
      <c r="AO118" s="233"/>
      <c r="AP118" s="233"/>
    </row>
    <row r="119">
      <c r="A119" s="234"/>
      <c r="B119" s="234"/>
      <c r="C119" s="233"/>
      <c r="D119" s="233"/>
      <c r="E119" s="233"/>
      <c r="F119" s="233"/>
      <c r="G119" s="233"/>
      <c r="H119" s="233"/>
      <c r="I119" s="233"/>
      <c r="J119" s="233"/>
      <c r="K119" s="233"/>
      <c r="L119" s="233"/>
      <c r="M119" s="233"/>
      <c r="N119" s="233"/>
      <c r="O119" s="233"/>
      <c r="P119" s="233"/>
      <c r="Q119" s="233"/>
      <c r="R119" s="233"/>
      <c r="S119" s="233"/>
      <c r="T119" s="233"/>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c r="AP119" s="233"/>
    </row>
    <row r="120">
      <c r="A120" s="234"/>
      <c r="B120" s="234"/>
      <c r="C120" s="233"/>
      <c r="D120" s="233"/>
      <c r="E120" s="233"/>
      <c r="F120" s="233"/>
      <c r="G120" s="233"/>
      <c r="H120" s="233"/>
      <c r="I120" s="233"/>
      <c r="J120" s="233"/>
      <c r="K120" s="233"/>
      <c r="L120" s="233"/>
      <c r="M120" s="233"/>
      <c r="N120" s="233"/>
      <c r="O120" s="233"/>
      <c r="P120" s="233"/>
      <c r="Q120" s="233"/>
      <c r="R120" s="233"/>
      <c r="S120" s="233"/>
      <c r="T120" s="233"/>
      <c r="U120" s="233"/>
      <c r="V120" s="233"/>
      <c r="W120" s="233"/>
      <c r="X120" s="233"/>
      <c r="Y120" s="233"/>
      <c r="Z120" s="233"/>
      <c r="AA120" s="233"/>
      <c r="AB120" s="233"/>
      <c r="AC120" s="233"/>
      <c r="AD120" s="233"/>
      <c r="AE120" s="233"/>
      <c r="AF120" s="233"/>
      <c r="AG120" s="233"/>
      <c r="AH120" s="233"/>
      <c r="AI120" s="233"/>
      <c r="AJ120" s="233"/>
      <c r="AK120" s="233"/>
      <c r="AL120" s="233"/>
      <c r="AM120" s="233"/>
      <c r="AN120" s="233"/>
      <c r="AO120" s="233"/>
      <c r="AP120" s="233"/>
    </row>
    <row r="121">
      <c r="A121" s="234"/>
      <c r="B121" s="234"/>
      <c r="C121" s="233"/>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c r="AA121" s="233"/>
      <c r="AB121" s="233"/>
      <c r="AC121" s="233"/>
      <c r="AD121" s="233"/>
      <c r="AE121" s="233"/>
      <c r="AF121" s="233"/>
      <c r="AG121" s="233"/>
      <c r="AH121" s="233"/>
      <c r="AI121" s="233"/>
      <c r="AJ121" s="233"/>
      <c r="AK121" s="233"/>
      <c r="AL121" s="233"/>
      <c r="AM121" s="233"/>
      <c r="AN121" s="233"/>
      <c r="AO121" s="233"/>
      <c r="AP121" s="233"/>
    </row>
    <row r="122">
      <c r="A122" s="234"/>
      <c r="B122" s="234"/>
      <c r="C122" s="233"/>
      <c r="D122" s="233"/>
      <c r="E122" s="233"/>
      <c r="F122" s="233"/>
      <c r="G122" s="233"/>
      <c r="H122" s="233"/>
      <c r="I122" s="233"/>
      <c r="J122" s="233"/>
      <c r="K122" s="233"/>
      <c r="L122" s="233"/>
      <c r="M122" s="233"/>
      <c r="N122" s="233"/>
      <c r="O122" s="233"/>
      <c r="P122" s="233"/>
      <c r="Q122" s="233"/>
      <c r="R122" s="233"/>
      <c r="S122" s="233"/>
      <c r="T122" s="233"/>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c r="AP122" s="233"/>
    </row>
    <row r="123">
      <c r="A123" s="234"/>
      <c r="B123" s="234"/>
      <c r="C123" s="233"/>
      <c r="D123" s="233"/>
      <c r="E123" s="233"/>
      <c r="F123" s="233"/>
      <c r="G123" s="233"/>
      <c r="H123" s="233"/>
      <c r="I123" s="233"/>
      <c r="J123" s="233"/>
      <c r="K123" s="233"/>
      <c r="L123" s="233"/>
      <c r="M123" s="233"/>
      <c r="N123" s="233"/>
      <c r="O123" s="233"/>
      <c r="P123" s="233"/>
      <c r="Q123" s="233"/>
      <c r="R123" s="233"/>
      <c r="S123" s="233"/>
      <c r="T123" s="233"/>
      <c r="U123" s="233"/>
      <c r="V123" s="233"/>
      <c r="W123" s="233"/>
      <c r="X123" s="233"/>
      <c r="Y123" s="233"/>
      <c r="Z123" s="233"/>
      <c r="AA123" s="233"/>
      <c r="AB123" s="233"/>
      <c r="AC123" s="233"/>
      <c r="AD123" s="233"/>
      <c r="AE123" s="233"/>
      <c r="AF123" s="233"/>
      <c r="AG123" s="233"/>
      <c r="AH123" s="233"/>
      <c r="AI123" s="233"/>
      <c r="AJ123" s="233"/>
      <c r="AK123" s="233"/>
      <c r="AL123" s="233"/>
      <c r="AM123" s="233"/>
      <c r="AN123" s="233"/>
      <c r="AO123" s="233"/>
      <c r="AP123" s="233"/>
    </row>
    <row r="124">
      <c r="A124" s="234"/>
      <c r="B124" s="234"/>
      <c r="C124" s="233"/>
      <c r="D124" s="233"/>
      <c r="E124" s="233"/>
      <c r="F124" s="233"/>
      <c r="G124" s="233"/>
      <c r="H124" s="233"/>
      <c r="I124" s="233"/>
      <c r="J124" s="233"/>
      <c r="K124" s="233"/>
      <c r="L124" s="233"/>
      <c r="M124" s="233"/>
      <c r="N124" s="233"/>
      <c r="O124" s="233"/>
      <c r="P124" s="233"/>
      <c r="Q124" s="233"/>
      <c r="R124" s="233"/>
      <c r="S124" s="233"/>
      <c r="T124" s="233"/>
      <c r="U124" s="233"/>
      <c r="V124" s="233"/>
      <c r="W124" s="233"/>
      <c r="X124" s="233"/>
      <c r="Y124" s="233"/>
      <c r="Z124" s="233"/>
      <c r="AA124" s="233"/>
      <c r="AB124" s="233"/>
      <c r="AC124" s="233"/>
      <c r="AD124" s="233"/>
      <c r="AE124" s="233"/>
      <c r="AF124" s="233"/>
      <c r="AG124" s="233"/>
      <c r="AH124" s="233"/>
      <c r="AI124" s="233"/>
      <c r="AJ124" s="233"/>
      <c r="AK124" s="233"/>
      <c r="AL124" s="233"/>
      <c r="AM124" s="233"/>
      <c r="AN124" s="233"/>
      <c r="AO124" s="233"/>
      <c r="AP124" s="233"/>
    </row>
    <row r="125">
      <c r="A125" s="234"/>
      <c r="B125" s="234"/>
      <c r="C125" s="233"/>
      <c r="D125" s="233"/>
      <c r="E125" s="233"/>
      <c r="F125" s="233"/>
      <c r="G125" s="233"/>
      <c r="H125" s="233"/>
      <c r="I125" s="233"/>
      <c r="J125" s="233"/>
      <c r="K125" s="233"/>
      <c r="L125" s="233"/>
      <c r="M125" s="233"/>
      <c r="N125" s="233"/>
      <c r="O125" s="233"/>
      <c r="P125" s="233"/>
      <c r="Q125" s="233"/>
      <c r="R125" s="233"/>
      <c r="S125" s="233"/>
      <c r="T125" s="233"/>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c r="AP125" s="233"/>
    </row>
    <row r="126">
      <c r="A126" s="234"/>
      <c r="B126" s="234"/>
      <c r="C126" s="233"/>
      <c r="D126" s="233"/>
      <c r="E126" s="233"/>
      <c r="F126" s="233"/>
      <c r="G126" s="233"/>
      <c r="H126" s="233"/>
      <c r="I126" s="233"/>
      <c r="J126" s="233"/>
      <c r="K126" s="233"/>
      <c r="L126" s="233"/>
      <c r="M126" s="233"/>
      <c r="N126" s="233"/>
      <c r="O126" s="233"/>
      <c r="P126" s="233"/>
      <c r="Q126" s="233"/>
      <c r="R126" s="233"/>
      <c r="S126" s="233"/>
      <c r="T126" s="233"/>
      <c r="U126" s="233"/>
      <c r="V126" s="233"/>
      <c r="W126" s="233"/>
      <c r="X126" s="233"/>
      <c r="Y126" s="233"/>
      <c r="Z126" s="233"/>
      <c r="AA126" s="233"/>
      <c r="AB126" s="233"/>
      <c r="AC126" s="233"/>
      <c r="AD126" s="233"/>
      <c r="AE126" s="233"/>
      <c r="AF126" s="233"/>
      <c r="AG126" s="233"/>
      <c r="AH126" s="233"/>
      <c r="AI126" s="233"/>
      <c r="AJ126" s="233"/>
      <c r="AK126" s="233"/>
      <c r="AL126" s="233"/>
      <c r="AM126" s="233"/>
      <c r="AN126" s="233"/>
      <c r="AO126" s="233"/>
      <c r="AP126" s="233"/>
    </row>
    <row r="127">
      <c r="A127" s="234"/>
      <c r="B127" s="234"/>
      <c r="C127" s="233"/>
      <c r="D127" s="233"/>
      <c r="E127" s="233"/>
      <c r="F127" s="233"/>
      <c r="G127" s="233"/>
      <c r="H127" s="233"/>
      <c r="I127" s="233"/>
      <c r="J127" s="233"/>
      <c r="K127" s="233"/>
      <c r="L127" s="233"/>
      <c r="M127" s="233"/>
      <c r="N127" s="233"/>
      <c r="O127" s="233"/>
      <c r="P127" s="233"/>
      <c r="Q127" s="233"/>
      <c r="R127" s="233"/>
      <c r="S127" s="233"/>
      <c r="T127" s="233"/>
      <c r="U127" s="233"/>
      <c r="V127" s="233"/>
      <c r="W127" s="233"/>
      <c r="X127" s="233"/>
      <c r="Y127" s="233"/>
      <c r="Z127" s="233"/>
      <c r="AA127" s="233"/>
      <c r="AB127" s="233"/>
      <c r="AC127" s="233"/>
      <c r="AD127" s="233"/>
      <c r="AE127" s="233"/>
      <c r="AF127" s="233"/>
      <c r="AG127" s="233"/>
      <c r="AH127" s="233"/>
      <c r="AI127" s="233"/>
      <c r="AJ127" s="233"/>
      <c r="AK127" s="233"/>
      <c r="AL127" s="233"/>
      <c r="AM127" s="233"/>
      <c r="AN127" s="233"/>
      <c r="AO127" s="233"/>
      <c r="AP127" s="233"/>
    </row>
    <row r="128">
      <c r="A128" s="234"/>
      <c r="B128" s="234"/>
      <c r="C128" s="233"/>
      <c r="D128" s="233"/>
      <c r="E128" s="233"/>
      <c r="F128" s="233"/>
      <c r="G128" s="233"/>
      <c r="H128" s="233"/>
      <c r="I128" s="233"/>
      <c r="J128" s="233"/>
      <c r="K128" s="233"/>
      <c r="L128" s="233"/>
      <c r="M128" s="233"/>
      <c r="N128" s="233"/>
      <c r="O128" s="233"/>
      <c r="P128" s="233"/>
      <c r="Q128" s="233"/>
      <c r="R128" s="233"/>
      <c r="S128" s="233"/>
      <c r="T128" s="233"/>
      <c r="U128" s="233"/>
      <c r="V128" s="233"/>
      <c r="W128" s="233"/>
      <c r="X128" s="233"/>
      <c r="Y128" s="233"/>
      <c r="Z128" s="233"/>
      <c r="AA128" s="233"/>
      <c r="AB128" s="233"/>
      <c r="AC128" s="233"/>
      <c r="AD128" s="233"/>
      <c r="AE128" s="233"/>
      <c r="AF128" s="233"/>
      <c r="AG128" s="233"/>
      <c r="AH128" s="233"/>
      <c r="AI128" s="233"/>
      <c r="AJ128" s="233"/>
      <c r="AK128" s="233"/>
      <c r="AL128" s="233"/>
      <c r="AM128" s="233"/>
      <c r="AN128" s="233"/>
      <c r="AO128" s="233"/>
      <c r="AP128" s="233"/>
    </row>
    <row r="129">
      <c r="A129" s="234"/>
      <c r="B129" s="234"/>
      <c r="C129" s="233"/>
      <c r="D129" s="233"/>
      <c r="E129" s="233"/>
      <c r="F129" s="233"/>
      <c r="G129" s="233"/>
      <c r="H129" s="233"/>
      <c r="I129" s="233"/>
      <c r="J129" s="233"/>
      <c r="K129" s="233"/>
      <c r="L129" s="233"/>
      <c r="M129" s="233"/>
      <c r="N129" s="233"/>
      <c r="O129" s="233"/>
      <c r="P129" s="233"/>
      <c r="Q129" s="233"/>
      <c r="R129" s="233"/>
      <c r="S129" s="233"/>
      <c r="T129" s="233"/>
      <c r="U129" s="233"/>
      <c r="V129" s="233"/>
      <c r="W129" s="233"/>
      <c r="X129" s="233"/>
      <c r="Y129" s="233"/>
      <c r="Z129" s="233"/>
      <c r="AA129" s="233"/>
      <c r="AB129" s="233"/>
      <c r="AC129" s="233"/>
      <c r="AD129" s="233"/>
      <c r="AE129" s="233"/>
      <c r="AF129" s="233"/>
      <c r="AG129" s="233"/>
      <c r="AH129" s="233"/>
      <c r="AI129" s="233"/>
      <c r="AJ129" s="233"/>
      <c r="AK129" s="233"/>
      <c r="AL129" s="233"/>
      <c r="AM129" s="233"/>
      <c r="AN129" s="233"/>
      <c r="AO129" s="233"/>
      <c r="AP129" s="233"/>
    </row>
    <row r="130">
      <c r="A130" s="234"/>
      <c r="B130" s="234"/>
      <c r="C130" s="233"/>
      <c r="D130" s="233"/>
      <c r="E130" s="233"/>
      <c r="F130" s="233"/>
      <c r="G130" s="233"/>
      <c r="H130" s="233"/>
      <c r="I130" s="233"/>
      <c r="J130" s="233"/>
      <c r="K130" s="233"/>
      <c r="L130" s="233"/>
      <c r="M130" s="233"/>
      <c r="N130" s="233"/>
      <c r="O130" s="233"/>
      <c r="P130" s="233"/>
      <c r="Q130" s="233"/>
      <c r="R130" s="233"/>
      <c r="S130" s="233"/>
      <c r="T130" s="233"/>
      <c r="U130" s="233"/>
      <c r="V130" s="233"/>
      <c r="W130" s="233"/>
      <c r="X130" s="233"/>
      <c r="Y130" s="233"/>
      <c r="Z130" s="233"/>
      <c r="AA130" s="233"/>
      <c r="AB130" s="233"/>
      <c r="AC130" s="233"/>
      <c r="AD130" s="233"/>
      <c r="AE130" s="233"/>
      <c r="AF130" s="233"/>
      <c r="AG130" s="233"/>
      <c r="AH130" s="233"/>
      <c r="AI130" s="233"/>
      <c r="AJ130" s="233"/>
      <c r="AK130" s="233"/>
      <c r="AL130" s="233"/>
      <c r="AM130" s="233"/>
      <c r="AN130" s="233"/>
      <c r="AO130" s="233"/>
      <c r="AP130" s="233"/>
    </row>
    <row r="131">
      <c r="A131" s="234"/>
      <c r="B131" s="234"/>
      <c r="C131" s="233"/>
      <c r="D131" s="233"/>
      <c r="E131" s="233"/>
      <c r="F131" s="233"/>
      <c r="G131" s="233"/>
      <c r="H131" s="233"/>
      <c r="I131" s="233"/>
      <c r="J131" s="233"/>
      <c r="K131" s="233"/>
      <c r="L131" s="233"/>
      <c r="M131" s="233"/>
      <c r="N131" s="233"/>
      <c r="O131" s="233"/>
      <c r="P131" s="233"/>
      <c r="Q131" s="233"/>
      <c r="R131" s="233"/>
      <c r="S131" s="233"/>
      <c r="T131" s="233"/>
      <c r="U131" s="233"/>
      <c r="V131" s="233"/>
      <c r="W131" s="233"/>
      <c r="X131" s="233"/>
      <c r="Y131" s="233"/>
      <c r="Z131" s="233"/>
      <c r="AA131" s="233"/>
      <c r="AB131" s="233"/>
      <c r="AC131" s="233"/>
      <c r="AD131" s="233"/>
      <c r="AE131" s="233"/>
      <c r="AF131" s="233"/>
      <c r="AG131" s="233"/>
      <c r="AH131" s="233"/>
      <c r="AI131" s="233"/>
      <c r="AJ131" s="233"/>
      <c r="AK131" s="233"/>
      <c r="AL131" s="233"/>
      <c r="AM131" s="233"/>
      <c r="AN131" s="233"/>
      <c r="AO131" s="233"/>
      <c r="AP131" s="233"/>
    </row>
    <row r="132">
      <c r="A132" s="234"/>
      <c r="B132" s="234"/>
      <c r="C132" s="233"/>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c r="AA132" s="233"/>
      <c r="AB132" s="233"/>
      <c r="AC132" s="233"/>
      <c r="AD132" s="233"/>
      <c r="AE132" s="233"/>
      <c r="AF132" s="233"/>
      <c r="AG132" s="233"/>
      <c r="AH132" s="233"/>
      <c r="AI132" s="233"/>
      <c r="AJ132" s="233"/>
      <c r="AK132" s="233"/>
      <c r="AL132" s="233"/>
      <c r="AM132" s="233"/>
      <c r="AN132" s="233"/>
      <c r="AO132" s="233"/>
      <c r="AP132" s="233"/>
    </row>
    <row r="133">
      <c r="A133" s="234"/>
      <c r="B133" s="234"/>
      <c r="C133" s="233"/>
      <c r="D133" s="233"/>
      <c r="E133" s="233"/>
      <c r="F133" s="233"/>
      <c r="G133" s="233"/>
      <c r="H133" s="233"/>
      <c r="I133" s="233"/>
      <c r="J133" s="233"/>
      <c r="K133" s="233"/>
      <c r="L133" s="233"/>
      <c r="M133" s="233"/>
      <c r="N133" s="233"/>
      <c r="O133" s="233"/>
      <c r="P133" s="233"/>
      <c r="Q133" s="233"/>
      <c r="R133" s="233"/>
      <c r="S133" s="233"/>
      <c r="T133" s="233"/>
      <c r="U133" s="233"/>
      <c r="V133" s="233"/>
      <c r="W133" s="233"/>
      <c r="X133" s="233"/>
      <c r="Y133" s="233"/>
      <c r="Z133" s="233"/>
      <c r="AA133" s="233"/>
      <c r="AB133" s="233"/>
      <c r="AC133" s="233"/>
      <c r="AD133" s="233"/>
      <c r="AE133" s="233"/>
      <c r="AF133" s="233"/>
      <c r="AG133" s="233"/>
      <c r="AH133" s="233"/>
      <c r="AI133" s="233"/>
      <c r="AJ133" s="233"/>
      <c r="AK133" s="233"/>
      <c r="AL133" s="233"/>
      <c r="AM133" s="233"/>
      <c r="AN133" s="233"/>
      <c r="AO133" s="233"/>
      <c r="AP133" s="233"/>
    </row>
    <row r="134">
      <c r="A134" s="234"/>
      <c r="B134" s="234"/>
      <c r="C134" s="233"/>
      <c r="D134" s="233"/>
      <c r="E134" s="233"/>
      <c r="F134" s="233"/>
      <c r="G134" s="233"/>
      <c r="H134" s="233"/>
      <c r="I134" s="233"/>
      <c r="J134" s="233"/>
      <c r="K134" s="233"/>
      <c r="L134" s="233"/>
      <c r="M134" s="233"/>
      <c r="N134" s="233"/>
      <c r="O134" s="233"/>
      <c r="P134" s="233"/>
      <c r="Q134" s="233"/>
      <c r="R134" s="233"/>
      <c r="S134" s="233"/>
      <c r="T134" s="233"/>
      <c r="U134" s="233"/>
      <c r="V134" s="233"/>
      <c r="W134" s="233"/>
      <c r="X134" s="233"/>
      <c r="Y134" s="233"/>
      <c r="Z134" s="233"/>
      <c r="AA134" s="233"/>
      <c r="AB134" s="233"/>
      <c r="AC134" s="233"/>
      <c r="AD134" s="233"/>
      <c r="AE134" s="233"/>
      <c r="AF134" s="233"/>
      <c r="AG134" s="233"/>
      <c r="AH134" s="233"/>
      <c r="AI134" s="233"/>
      <c r="AJ134" s="233"/>
      <c r="AK134" s="233"/>
      <c r="AL134" s="233"/>
      <c r="AM134" s="233"/>
      <c r="AN134" s="233"/>
      <c r="AO134" s="233"/>
      <c r="AP134" s="233"/>
    </row>
    <row r="135">
      <c r="A135" s="234"/>
      <c r="B135" s="234"/>
      <c r="C135" s="233"/>
      <c r="D135" s="233"/>
      <c r="E135" s="233"/>
      <c r="F135" s="233"/>
      <c r="G135" s="233"/>
      <c r="H135" s="233"/>
      <c r="I135" s="233"/>
      <c r="J135" s="233"/>
      <c r="K135" s="233"/>
      <c r="L135" s="233"/>
      <c r="M135" s="233"/>
      <c r="N135" s="233"/>
      <c r="O135" s="233"/>
      <c r="P135" s="233"/>
      <c r="Q135" s="233"/>
      <c r="R135" s="233"/>
      <c r="S135" s="233"/>
      <c r="T135" s="233"/>
      <c r="U135" s="233"/>
      <c r="V135" s="233"/>
      <c r="W135" s="233"/>
      <c r="X135" s="233"/>
      <c r="Y135" s="233"/>
      <c r="Z135" s="233"/>
      <c r="AA135" s="233"/>
      <c r="AB135" s="233"/>
      <c r="AC135" s="233"/>
      <c r="AD135" s="233"/>
      <c r="AE135" s="233"/>
      <c r="AF135" s="233"/>
      <c r="AG135" s="233"/>
      <c r="AH135" s="233"/>
      <c r="AI135" s="233"/>
      <c r="AJ135" s="233"/>
      <c r="AK135" s="233"/>
      <c r="AL135" s="233"/>
      <c r="AM135" s="233"/>
      <c r="AN135" s="233"/>
      <c r="AO135" s="233"/>
      <c r="AP135" s="233"/>
    </row>
    <row r="136">
      <c r="A136" s="234"/>
      <c r="B136" s="234"/>
      <c r="C136" s="233"/>
      <c r="D136" s="233"/>
      <c r="E136" s="233"/>
      <c r="F136" s="233"/>
      <c r="G136" s="233"/>
      <c r="H136" s="233"/>
      <c r="I136" s="233"/>
      <c r="J136" s="233"/>
      <c r="K136" s="233"/>
      <c r="L136" s="233"/>
      <c r="M136" s="233"/>
      <c r="N136" s="233"/>
      <c r="O136" s="233"/>
      <c r="P136" s="233"/>
      <c r="Q136" s="233"/>
      <c r="R136" s="233"/>
      <c r="S136" s="233"/>
      <c r="T136" s="233"/>
      <c r="U136" s="233"/>
      <c r="V136" s="233"/>
      <c r="W136" s="233"/>
      <c r="X136" s="233"/>
      <c r="Y136" s="233"/>
      <c r="Z136" s="233"/>
      <c r="AA136" s="233"/>
      <c r="AB136" s="233"/>
      <c r="AC136" s="233"/>
      <c r="AD136" s="233"/>
      <c r="AE136" s="233"/>
      <c r="AF136" s="233"/>
      <c r="AG136" s="233"/>
      <c r="AH136" s="233"/>
      <c r="AI136" s="233"/>
      <c r="AJ136" s="233"/>
      <c r="AK136" s="233"/>
      <c r="AL136" s="233"/>
      <c r="AM136" s="233"/>
      <c r="AN136" s="233"/>
      <c r="AO136" s="233"/>
      <c r="AP136" s="233"/>
    </row>
    <row r="137">
      <c r="A137" s="234"/>
      <c r="B137" s="234"/>
      <c r="C137" s="233"/>
      <c r="D137" s="233"/>
      <c r="E137" s="233"/>
      <c r="F137" s="233"/>
      <c r="G137" s="233"/>
      <c r="H137" s="233"/>
      <c r="I137" s="233"/>
      <c r="J137" s="233"/>
      <c r="K137" s="233"/>
      <c r="L137" s="233"/>
      <c r="M137" s="233"/>
      <c r="N137" s="233"/>
      <c r="O137" s="233"/>
      <c r="P137" s="233"/>
      <c r="Q137" s="233"/>
      <c r="R137" s="233"/>
      <c r="S137" s="233"/>
      <c r="T137" s="233"/>
      <c r="U137" s="233"/>
      <c r="V137" s="233"/>
      <c r="W137" s="233"/>
      <c r="X137" s="233"/>
      <c r="Y137" s="233"/>
      <c r="Z137" s="233"/>
      <c r="AA137" s="233"/>
      <c r="AB137" s="233"/>
      <c r="AC137" s="233"/>
      <c r="AD137" s="233"/>
      <c r="AE137" s="233"/>
      <c r="AF137" s="233"/>
      <c r="AG137" s="233"/>
      <c r="AH137" s="233"/>
      <c r="AI137" s="233"/>
      <c r="AJ137" s="233"/>
      <c r="AK137" s="233"/>
      <c r="AL137" s="233"/>
      <c r="AM137" s="233"/>
      <c r="AN137" s="233"/>
      <c r="AO137" s="233"/>
      <c r="AP137" s="233"/>
    </row>
    <row r="138">
      <c r="A138" s="234"/>
      <c r="B138" s="234"/>
      <c r="C138" s="233"/>
      <c r="D138" s="233"/>
      <c r="E138" s="233"/>
      <c r="F138" s="233"/>
      <c r="G138" s="233"/>
      <c r="H138" s="233"/>
      <c r="I138" s="233"/>
      <c r="J138" s="233"/>
      <c r="K138" s="233"/>
      <c r="L138" s="233"/>
      <c r="M138" s="233"/>
      <c r="N138" s="233"/>
      <c r="O138" s="233"/>
      <c r="P138" s="233"/>
      <c r="Q138" s="233"/>
      <c r="R138" s="233"/>
      <c r="S138" s="233"/>
      <c r="T138" s="233"/>
      <c r="U138" s="233"/>
      <c r="V138" s="233"/>
      <c r="W138" s="233"/>
      <c r="X138" s="233"/>
      <c r="Y138" s="233"/>
      <c r="Z138" s="233"/>
      <c r="AA138" s="233"/>
      <c r="AB138" s="233"/>
      <c r="AC138" s="233"/>
      <c r="AD138" s="233"/>
      <c r="AE138" s="233"/>
      <c r="AF138" s="233"/>
      <c r="AG138" s="233"/>
      <c r="AH138" s="233"/>
      <c r="AI138" s="233"/>
      <c r="AJ138" s="233"/>
      <c r="AK138" s="233"/>
      <c r="AL138" s="233"/>
      <c r="AM138" s="233"/>
      <c r="AN138" s="233"/>
      <c r="AO138" s="233"/>
      <c r="AP138" s="233"/>
    </row>
    <row r="139">
      <c r="A139" s="234"/>
      <c r="B139" s="234"/>
      <c r="C139" s="233"/>
      <c r="D139" s="233"/>
      <c r="E139" s="233"/>
      <c r="F139" s="233"/>
      <c r="G139" s="233"/>
      <c r="H139" s="233"/>
      <c r="I139" s="233"/>
      <c r="J139" s="233"/>
      <c r="K139" s="233"/>
      <c r="L139" s="233"/>
      <c r="M139" s="233"/>
      <c r="N139" s="233"/>
      <c r="O139" s="233"/>
      <c r="P139" s="233"/>
      <c r="Q139" s="233"/>
      <c r="R139" s="233"/>
      <c r="S139" s="233"/>
      <c r="T139" s="233"/>
      <c r="U139" s="233"/>
      <c r="V139" s="233"/>
      <c r="W139" s="233"/>
      <c r="X139" s="233"/>
      <c r="Y139" s="233"/>
      <c r="Z139" s="233"/>
      <c r="AA139" s="233"/>
      <c r="AB139" s="233"/>
      <c r="AC139" s="233"/>
      <c r="AD139" s="233"/>
      <c r="AE139" s="233"/>
      <c r="AF139" s="233"/>
      <c r="AG139" s="233"/>
      <c r="AH139" s="233"/>
      <c r="AI139" s="233"/>
      <c r="AJ139" s="233"/>
      <c r="AK139" s="233"/>
      <c r="AL139" s="233"/>
      <c r="AM139" s="233"/>
      <c r="AN139" s="233"/>
      <c r="AO139" s="233"/>
      <c r="AP139" s="233"/>
    </row>
    <row r="140">
      <c r="A140" s="234"/>
      <c r="B140" s="234"/>
      <c r="C140" s="233"/>
      <c r="D140" s="233"/>
      <c r="E140" s="233"/>
      <c r="F140" s="233"/>
      <c r="G140" s="233"/>
      <c r="H140" s="233"/>
      <c r="I140" s="233"/>
      <c r="J140" s="233"/>
      <c r="K140" s="233"/>
      <c r="L140" s="233"/>
      <c r="M140" s="233"/>
      <c r="N140" s="233"/>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row>
    <row r="141">
      <c r="A141" s="234"/>
      <c r="B141" s="234"/>
      <c r="C141" s="233"/>
      <c r="D141" s="233"/>
      <c r="E141" s="233"/>
      <c r="F141" s="233"/>
      <c r="G141" s="233"/>
      <c r="H141" s="233"/>
      <c r="I141" s="233"/>
      <c r="J141" s="233"/>
      <c r="K141" s="233"/>
      <c r="L141" s="233"/>
      <c r="M141" s="233"/>
      <c r="N141" s="233"/>
      <c r="O141" s="233"/>
      <c r="P141" s="233"/>
      <c r="Q141" s="233"/>
      <c r="R141" s="233"/>
      <c r="S141" s="233"/>
      <c r="T141" s="233"/>
      <c r="U141" s="233"/>
      <c r="V141" s="233"/>
      <c r="W141" s="233"/>
      <c r="X141" s="233"/>
      <c r="Y141" s="233"/>
      <c r="Z141" s="233"/>
      <c r="AA141" s="233"/>
      <c r="AB141" s="233"/>
      <c r="AC141" s="233"/>
      <c r="AD141" s="233"/>
      <c r="AE141" s="233"/>
      <c r="AF141" s="233"/>
      <c r="AG141" s="233"/>
      <c r="AH141" s="233"/>
      <c r="AI141" s="233"/>
      <c r="AJ141" s="233"/>
      <c r="AK141" s="233"/>
      <c r="AL141" s="233"/>
      <c r="AM141" s="233"/>
      <c r="AN141" s="233"/>
      <c r="AO141" s="233"/>
      <c r="AP141" s="233"/>
    </row>
    <row r="142">
      <c r="A142" s="234"/>
      <c r="B142" s="234"/>
      <c r="C142" s="233"/>
      <c r="D142" s="233"/>
      <c r="E142" s="233"/>
      <c r="F142" s="233"/>
      <c r="G142" s="233"/>
      <c r="H142" s="233"/>
      <c r="I142" s="233"/>
      <c r="J142" s="233"/>
      <c r="K142" s="233"/>
      <c r="L142" s="233"/>
      <c r="M142" s="233"/>
      <c r="N142" s="233"/>
      <c r="O142" s="233"/>
      <c r="P142" s="233"/>
      <c r="Q142" s="233"/>
      <c r="R142" s="233"/>
      <c r="S142" s="233"/>
      <c r="T142" s="233"/>
      <c r="U142" s="233"/>
      <c r="V142" s="233"/>
      <c r="W142" s="233"/>
      <c r="X142" s="233"/>
      <c r="Y142" s="233"/>
      <c r="Z142" s="233"/>
      <c r="AA142" s="233"/>
      <c r="AB142" s="233"/>
      <c r="AC142" s="233"/>
      <c r="AD142" s="233"/>
      <c r="AE142" s="233"/>
      <c r="AF142" s="233"/>
      <c r="AG142" s="233"/>
      <c r="AH142" s="233"/>
      <c r="AI142" s="233"/>
      <c r="AJ142" s="233"/>
      <c r="AK142" s="233"/>
      <c r="AL142" s="233"/>
      <c r="AM142" s="233"/>
      <c r="AN142" s="233"/>
      <c r="AO142" s="233"/>
      <c r="AP142" s="233"/>
    </row>
    <row r="143">
      <c r="A143" s="234"/>
      <c r="B143" s="234"/>
      <c r="C143" s="233"/>
      <c r="D143" s="233"/>
      <c r="E143" s="233"/>
      <c r="F143" s="233"/>
      <c r="G143" s="233"/>
      <c r="H143" s="233"/>
      <c r="I143" s="233"/>
      <c r="J143" s="233"/>
      <c r="K143" s="233"/>
      <c r="L143" s="233"/>
      <c r="M143" s="233"/>
      <c r="N143" s="233"/>
      <c r="O143" s="233"/>
      <c r="P143" s="233"/>
      <c r="Q143" s="233"/>
      <c r="R143" s="233"/>
      <c r="S143" s="233"/>
      <c r="T143" s="233"/>
      <c r="U143" s="233"/>
      <c r="V143" s="233"/>
      <c r="W143" s="233"/>
      <c r="X143" s="233"/>
      <c r="Y143" s="233"/>
      <c r="Z143" s="233"/>
      <c r="AA143" s="233"/>
      <c r="AB143" s="233"/>
      <c r="AC143" s="233"/>
      <c r="AD143" s="233"/>
      <c r="AE143" s="233"/>
      <c r="AF143" s="233"/>
      <c r="AG143" s="233"/>
      <c r="AH143" s="233"/>
      <c r="AI143" s="233"/>
      <c r="AJ143" s="233"/>
      <c r="AK143" s="233"/>
      <c r="AL143" s="233"/>
      <c r="AM143" s="233"/>
      <c r="AN143" s="233"/>
      <c r="AO143" s="233"/>
      <c r="AP143" s="233"/>
    </row>
    <row r="144">
      <c r="A144" s="234"/>
      <c r="B144" s="234"/>
      <c r="C144" s="233"/>
      <c r="D144" s="233"/>
      <c r="E144" s="233"/>
      <c r="F144" s="233"/>
      <c r="G144" s="233"/>
      <c r="H144" s="233"/>
      <c r="I144" s="233"/>
      <c r="J144" s="233"/>
      <c r="K144" s="233"/>
      <c r="L144" s="233"/>
      <c r="M144" s="233"/>
      <c r="N144" s="233"/>
      <c r="O144" s="233"/>
      <c r="P144" s="233"/>
      <c r="Q144" s="233"/>
      <c r="R144" s="233"/>
      <c r="S144" s="233"/>
      <c r="T144" s="233"/>
      <c r="U144" s="233"/>
      <c r="V144" s="233"/>
      <c r="W144" s="233"/>
      <c r="X144" s="233"/>
      <c r="Y144" s="233"/>
      <c r="Z144" s="233"/>
      <c r="AA144" s="233"/>
      <c r="AB144" s="233"/>
      <c r="AC144" s="233"/>
      <c r="AD144" s="233"/>
      <c r="AE144" s="233"/>
      <c r="AF144" s="233"/>
      <c r="AG144" s="233"/>
      <c r="AH144" s="233"/>
      <c r="AI144" s="233"/>
      <c r="AJ144" s="233"/>
      <c r="AK144" s="233"/>
      <c r="AL144" s="233"/>
      <c r="AM144" s="233"/>
      <c r="AN144" s="233"/>
      <c r="AO144" s="233"/>
      <c r="AP144" s="233"/>
    </row>
    <row r="145">
      <c r="A145" s="234"/>
      <c r="B145" s="234"/>
      <c r="C145" s="233"/>
      <c r="D145" s="233"/>
      <c r="E145" s="233"/>
      <c r="F145" s="233"/>
      <c r="G145" s="233"/>
      <c r="H145" s="233"/>
      <c r="I145" s="233"/>
      <c r="J145" s="233"/>
      <c r="K145" s="233"/>
      <c r="L145" s="233"/>
      <c r="M145" s="233"/>
      <c r="N145" s="233"/>
      <c r="O145" s="233"/>
      <c r="P145" s="233"/>
      <c r="Q145" s="233"/>
      <c r="R145" s="233"/>
      <c r="S145" s="233"/>
      <c r="T145" s="233"/>
      <c r="U145" s="233"/>
      <c r="V145" s="233"/>
      <c r="W145" s="233"/>
      <c r="X145" s="233"/>
      <c r="Y145" s="233"/>
      <c r="Z145" s="233"/>
      <c r="AA145" s="233"/>
      <c r="AB145" s="233"/>
      <c r="AC145" s="233"/>
      <c r="AD145" s="233"/>
      <c r="AE145" s="233"/>
      <c r="AF145" s="233"/>
      <c r="AG145" s="233"/>
      <c r="AH145" s="233"/>
      <c r="AI145" s="233"/>
      <c r="AJ145" s="233"/>
      <c r="AK145" s="233"/>
      <c r="AL145" s="233"/>
      <c r="AM145" s="233"/>
      <c r="AN145" s="233"/>
      <c r="AO145" s="233"/>
      <c r="AP145" s="233"/>
    </row>
    <row r="146">
      <c r="A146" s="234"/>
      <c r="B146" s="234"/>
      <c r="C146" s="233"/>
      <c r="D146" s="233"/>
      <c r="E146" s="233"/>
      <c r="F146" s="233"/>
      <c r="G146" s="233"/>
      <c r="H146" s="233"/>
      <c r="I146" s="233"/>
      <c r="J146" s="233"/>
      <c r="K146" s="233"/>
      <c r="L146" s="233"/>
      <c r="M146" s="233"/>
      <c r="N146" s="233"/>
      <c r="O146" s="233"/>
      <c r="P146" s="233"/>
      <c r="Q146" s="233"/>
      <c r="R146" s="233"/>
      <c r="S146" s="233"/>
      <c r="T146" s="233"/>
      <c r="U146" s="233"/>
      <c r="V146" s="233"/>
      <c r="W146" s="233"/>
      <c r="X146" s="233"/>
      <c r="Y146" s="233"/>
      <c r="Z146" s="233"/>
      <c r="AA146" s="233"/>
      <c r="AB146" s="233"/>
      <c r="AC146" s="233"/>
      <c r="AD146" s="233"/>
      <c r="AE146" s="233"/>
      <c r="AF146" s="233"/>
      <c r="AG146" s="233"/>
      <c r="AH146" s="233"/>
      <c r="AI146" s="233"/>
      <c r="AJ146" s="233"/>
      <c r="AK146" s="233"/>
      <c r="AL146" s="233"/>
      <c r="AM146" s="233"/>
      <c r="AN146" s="233"/>
      <c r="AO146" s="233"/>
      <c r="AP146" s="233"/>
    </row>
    <row r="147">
      <c r="A147" s="234"/>
      <c r="B147" s="234"/>
      <c r="C147" s="233"/>
      <c r="D147" s="233"/>
      <c r="E147" s="233"/>
      <c r="F147" s="233"/>
      <c r="G147" s="233"/>
      <c r="H147" s="233"/>
      <c r="I147" s="233"/>
      <c r="J147" s="233"/>
      <c r="K147" s="233"/>
      <c r="L147" s="233"/>
      <c r="M147" s="233"/>
      <c r="N147" s="233"/>
      <c r="O147" s="233"/>
      <c r="P147" s="233"/>
      <c r="Q147" s="233"/>
      <c r="R147" s="233"/>
      <c r="S147" s="233"/>
      <c r="T147" s="233"/>
      <c r="U147" s="233"/>
      <c r="V147" s="233"/>
      <c r="W147" s="233"/>
      <c r="X147" s="233"/>
      <c r="Y147" s="233"/>
      <c r="Z147" s="233"/>
      <c r="AA147" s="233"/>
      <c r="AB147" s="233"/>
      <c r="AC147" s="233"/>
      <c r="AD147" s="233"/>
      <c r="AE147" s="233"/>
      <c r="AF147" s="233"/>
      <c r="AG147" s="233"/>
      <c r="AH147" s="233"/>
      <c r="AI147" s="233"/>
      <c r="AJ147" s="233"/>
      <c r="AK147" s="233"/>
      <c r="AL147" s="233"/>
      <c r="AM147" s="233"/>
      <c r="AN147" s="233"/>
      <c r="AO147" s="233"/>
      <c r="AP147" s="233"/>
    </row>
    <row r="148">
      <c r="A148" s="234"/>
      <c r="B148" s="234"/>
      <c r="C148" s="233"/>
      <c r="D148" s="233"/>
      <c r="E148" s="233"/>
      <c r="F148" s="233"/>
      <c r="G148" s="233"/>
      <c r="H148" s="233"/>
      <c r="I148" s="233"/>
      <c r="J148" s="233"/>
      <c r="K148" s="233"/>
      <c r="L148" s="233"/>
      <c r="M148" s="233"/>
      <c r="N148" s="233"/>
      <c r="O148" s="233"/>
      <c r="P148" s="233"/>
      <c r="Q148" s="233"/>
      <c r="R148" s="233"/>
      <c r="S148" s="233"/>
      <c r="T148" s="233"/>
      <c r="U148" s="233"/>
      <c r="V148" s="233"/>
      <c r="W148" s="233"/>
      <c r="X148" s="233"/>
      <c r="Y148" s="233"/>
      <c r="Z148" s="233"/>
      <c r="AA148" s="233"/>
      <c r="AB148" s="233"/>
      <c r="AC148" s="233"/>
      <c r="AD148" s="233"/>
      <c r="AE148" s="233"/>
      <c r="AF148" s="233"/>
      <c r="AG148" s="233"/>
      <c r="AH148" s="233"/>
      <c r="AI148" s="233"/>
      <c r="AJ148" s="233"/>
      <c r="AK148" s="233"/>
      <c r="AL148" s="233"/>
      <c r="AM148" s="233"/>
      <c r="AN148" s="233"/>
      <c r="AO148" s="233"/>
      <c r="AP148" s="233"/>
    </row>
    <row r="149">
      <c r="A149" s="234"/>
      <c r="B149" s="234"/>
      <c r="C149" s="233"/>
      <c r="D149" s="233"/>
      <c r="E149" s="233"/>
      <c r="F149" s="233"/>
      <c r="G149" s="233"/>
      <c r="H149" s="233"/>
      <c r="I149" s="233"/>
      <c r="J149" s="233"/>
      <c r="K149" s="233"/>
      <c r="L149" s="233"/>
      <c r="M149" s="233"/>
      <c r="N149" s="233"/>
      <c r="O149" s="233"/>
      <c r="P149" s="233"/>
      <c r="Q149" s="233"/>
      <c r="R149" s="233"/>
      <c r="S149" s="233"/>
      <c r="T149" s="233"/>
      <c r="U149" s="233"/>
      <c r="V149" s="233"/>
      <c r="W149" s="233"/>
      <c r="X149" s="233"/>
      <c r="Y149" s="233"/>
      <c r="Z149" s="233"/>
      <c r="AA149" s="233"/>
      <c r="AB149" s="233"/>
      <c r="AC149" s="233"/>
      <c r="AD149" s="233"/>
      <c r="AE149" s="233"/>
      <c r="AF149" s="233"/>
      <c r="AG149" s="233"/>
      <c r="AH149" s="233"/>
      <c r="AI149" s="233"/>
      <c r="AJ149" s="233"/>
      <c r="AK149" s="233"/>
      <c r="AL149" s="233"/>
      <c r="AM149" s="233"/>
      <c r="AN149" s="233"/>
      <c r="AO149" s="233"/>
      <c r="AP149" s="233"/>
    </row>
    <row r="150">
      <c r="A150" s="234"/>
      <c r="B150" s="234"/>
      <c r="C150" s="233"/>
      <c r="D150" s="233"/>
      <c r="E150" s="233"/>
      <c r="F150" s="233"/>
      <c r="G150" s="233"/>
      <c r="H150" s="233"/>
      <c r="I150" s="233"/>
      <c r="J150" s="233"/>
      <c r="K150" s="233"/>
      <c r="L150" s="233"/>
      <c r="M150" s="233"/>
      <c r="N150" s="233"/>
      <c r="O150" s="233"/>
      <c r="P150" s="233"/>
      <c r="Q150" s="233"/>
      <c r="R150" s="233"/>
      <c r="S150" s="233"/>
      <c r="T150" s="233"/>
      <c r="U150" s="233"/>
      <c r="V150" s="233"/>
      <c r="W150" s="233"/>
      <c r="X150" s="233"/>
      <c r="Y150" s="233"/>
      <c r="Z150" s="233"/>
      <c r="AA150" s="233"/>
      <c r="AB150" s="233"/>
      <c r="AC150" s="233"/>
      <c r="AD150" s="233"/>
      <c r="AE150" s="233"/>
      <c r="AF150" s="233"/>
      <c r="AG150" s="233"/>
      <c r="AH150" s="233"/>
      <c r="AI150" s="233"/>
      <c r="AJ150" s="233"/>
      <c r="AK150" s="233"/>
      <c r="AL150" s="233"/>
      <c r="AM150" s="233"/>
      <c r="AN150" s="233"/>
      <c r="AO150" s="233"/>
      <c r="AP150" s="233"/>
    </row>
    <row r="151">
      <c r="A151" s="234"/>
      <c r="B151" s="234"/>
      <c r="C151" s="233"/>
      <c r="D151" s="233"/>
      <c r="E151" s="233"/>
      <c r="F151" s="233"/>
      <c r="G151" s="233"/>
      <c r="H151" s="233"/>
      <c r="I151" s="233"/>
      <c r="J151" s="233"/>
      <c r="K151" s="233"/>
      <c r="L151" s="233"/>
      <c r="M151" s="233"/>
      <c r="N151" s="233"/>
      <c r="O151" s="233"/>
      <c r="P151" s="233"/>
      <c r="Q151" s="233"/>
      <c r="R151" s="233"/>
      <c r="S151" s="233"/>
      <c r="T151" s="233"/>
      <c r="U151" s="233"/>
      <c r="V151" s="233"/>
      <c r="W151" s="233"/>
      <c r="X151" s="233"/>
      <c r="Y151" s="233"/>
      <c r="Z151" s="233"/>
      <c r="AA151" s="233"/>
      <c r="AB151" s="233"/>
      <c r="AC151" s="233"/>
      <c r="AD151" s="233"/>
      <c r="AE151" s="233"/>
      <c r="AF151" s="233"/>
      <c r="AG151" s="233"/>
      <c r="AH151" s="233"/>
      <c r="AI151" s="233"/>
      <c r="AJ151" s="233"/>
      <c r="AK151" s="233"/>
      <c r="AL151" s="233"/>
      <c r="AM151" s="233"/>
      <c r="AN151" s="233"/>
      <c r="AO151" s="233"/>
      <c r="AP151" s="233"/>
    </row>
    <row r="152">
      <c r="A152" s="234"/>
      <c r="B152" s="234"/>
      <c r="C152" s="233"/>
      <c r="D152" s="233"/>
      <c r="E152" s="233"/>
      <c r="F152" s="233"/>
      <c r="G152" s="233"/>
      <c r="H152" s="233"/>
      <c r="I152" s="233"/>
      <c r="J152" s="233"/>
      <c r="K152" s="233"/>
      <c r="L152" s="233"/>
      <c r="M152" s="233"/>
      <c r="N152" s="233"/>
      <c r="O152" s="233"/>
      <c r="P152" s="233"/>
      <c r="Q152" s="233"/>
      <c r="R152" s="233"/>
      <c r="S152" s="233"/>
      <c r="T152" s="233"/>
      <c r="U152" s="233"/>
      <c r="V152" s="233"/>
      <c r="W152" s="233"/>
      <c r="X152" s="233"/>
      <c r="Y152" s="233"/>
      <c r="Z152" s="233"/>
      <c r="AA152" s="233"/>
      <c r="AB152" s="233"/>
      <c r="AC152" s="233"/>
      <c r="AD152" s="233"/>
      <c r="AE152" s="233"/>
      <c r="AF152" s="233"/>
      <c r="AG152" s="233"/>
      <c r="AH152" s="233"/>
      <c r="AI152" s="233"/>
      <c r="AJ152" s="233"/>
      <c r="AK152" s="233"/>
      <c r="AL152" s="233"/>
      <c r="AM152" s="233"/>
      <c r="AN152" s="233"/>
      <c r="AO152" s="233"/>
      <c r="AP152" s="233"/>
    </row>
    <row r="153">
      <c r="A153" s="234"/>
      <c r="B153" s="234"/>
      <c r="C153" s="233"/>
      <c r="D153" s="233"/>
      <c r="E153" s="233"/>
      <c r="F153" s="233"/>
      <c r="G153" s="233"/>
      <c r="H153" s="233"/>
      <c r="I153" s="233"/>
      <c r="J153" s="233"/>
      <c r="K153" s="233"/>
      <c r="L153" s="233"/>
      <c r="M153" s="233"/>
      <c r="N153" s="233"/>
      <c r="O153" s="233"/>
      <c r="P153" s="233"/>
      <c r="Q153" s="233"/>
      <c r="R153" s="233"/>
      <c r="S153" s="233"/>
      <c r="T153" s="233"/>
      <c r="U153" s="233"/>
      <c r="V153" s="233"/>
      <c r="W153" s="233"/>
      <c r="X153" s="233"/>
      <c r="Y153" s="233"/>
      <c r="Z153" s="233"/>
      <c r="AA153" s="233"/>
      <c r="AB153" s="233"/>
      <c r="AC153" s="233"/>
      <c r="AD153" s="233"/>
      <c r="AE153" s="233"/>
      <c r="AF153" s="233"/>
      <c r="AG153" s="233"/>
      <c r="AH153" s="233"/>
      <c r="AI153" s="233"/>
      <c r="AJ153" s="233"/>
      <c r="AK153" s="233"/>
      <c r="AL153" s="233"/>
      <c r="AM153" s="233"/>
      <c r="AN153" s="233"/>
      <c r="AO153" s="233"/>
      <c r="AP153" s="233"/>
    </row>
    <row r="154">
      <c r="A154" s="234"/>
      <c r="B154" s="234"/>
      <c r="C154" s="233"/>
      <c r="D154" s="233"/>
      <c r="E154" s="233"/>
      <c r="F154" s="233"/>
      <c r="G154" s="233"/>
      <c r="H154" s="233"/>
      <c r="I154" s="233"/>
      <c r="J154" s="233"/>
      <c r="K154" s="233"/>
      <c r="L154" s="233"/>
      <c r="M154" s="233"/>
      <c r="N154" s="233"/>
      <c r="O154" s="233"/>
      <c r="P154" s="233"/>
      <c r="Q154" s="233"/>
      <c r="R154" s="233"/>
      <c r="S154" s="233"/>
      <c r="T154" s="233"/>
      <c r="U154" s="233"/>
      <c r="V154" s="233"/>
      <c r="W154" s="233"/>
      <c r="X154" s="233"/>
      <c r="Y154" s="233"/>
      <c r="Z154" s="233"/>
      <c r="AA154" s="233"/>
      <c r="AB154" s="233"/>
      <c r="AC154" s="233"/>
      <c r="AD154" s="233"/>
      <c r="AE154" s="233"/>
      <c r="AF154" s="233"/>
      <c r="AG154" s="233"/>
      <c r="AH154" s="233"/>
      <c r="AI154" s="233"/>
      <c r="AJ154" s="233"/>
      <c r="AK154" s="233"/>
      <c r="AL154" s="233"/>
      <c r="AM154" s="233"/>
      <c r="AN154" s="233"/>
      <c r="AO154" s="233"/>
      <c r="AP154" s="233"/>
    </row>
    <row r="155">
      <c r="A155" s="234"/>
      <c r="B155" s="234"/>
      <c r="C155" s="233"/>
      <c r="D155" s="233"/>
      <c r="E155" s="233"/>
      <c r="F155" s="233"/>
      <c r="G155" s="233"/>
      <c r="H155" s="233"/>
      <c r="I155" s="233"/>
      <c r="J155" s="233"/>
      <c r="K155" s="233"/>
      <c r="L155" s="233"/>
      <c r="M155" s="233"/>
      <c r="N155" s="233"/>
      <c r="O155" s="233"/>
      <c r="P155" s="233"/>
      <c r="Q155" s="233"/>
      <c r="R155" s="233"/>
      <c r="S155" s="233"/>
      <c r="T155" s="233"/>
      <c r="U155" s="233"/>
      <c r="V155" s="233"/>
      <c r="W155" s="233"/>
      <c r="X155" s="233"/>
      <c r="Y155" s="233"/>
      <c r="Z155" s="233"/>
      <c r="AA155" s="233"/>
      <c r="AB155" s="233"/>
      <c r="AC155" s="233"/>
      <c r="AD155" s="233"/>
      <c r="AE155" s="233"/>
      <c r="AF155" s="233"/>
      <c r="AG155" s="233"/>
      <c r="AH155" s="233"/>
      <c r="AI155" s="233"/>
      <c r="AJ155" s="233"/>
      <c r="AK155" s="233"/>
      <c r="AL155" s="233"/>
      <c r="AM155" s="233"/>
      <c r="AN155" s="233"/>
      <c r="AO155" s="233"/>
      <c r="AP155" s="233"/>
    </row>
    <row r="156">
      <c r="A156" s="234"/>
      <c r="B156" s="234"/>
      <c r="C156" s="233"/>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c r="AA156" s="233"/>
      <c r="AB156" s="233"/>
      <c r="AC156" s="233"/>
      <c r="AD156" s="233"/>
      <c r="AE156" s="233"/>
      <c r="AF156" s="233"/>
      <c r="AG156" s="233"/>
      <c r="AH156" s="233"/>
      <c r="AI156" s="233"/>
      <c r="AJ156" s="233"/>
      <c r="AK156" s="233"/>
      <c r="AL156" s="233"/>
      <c r="AM156" s="233"/>
      <c r="AN156" s="233"/>
      <c r="AO156" s="233"/>
      <c r="AP156" s="233"/>
    </row>
    <row r="157">
      <c r="A157" s="234"/>
      <c r="B157" s="234"/>
      <c r="C157" s="233"/>
      <c r="D157" s="233"/>
      <c r="E157" s="233"/>
      <c r="F157" s="233"/>
      <c r="G157" s="233"/>
      <c r="H157" s="233"/>
      <c r="I157" s="233"/>
      <c r="J157" s="233"/>
      <c r="K157" s="233"/>
      <c r="L157" s="233"/>
      <c r="M157" s="233"/>
      <c r="N157" s="233"/>
      <c r="O157" s="233"/>
      <c r="P157" s="233"/>
      <c r="Q157" s="233"/>
      <c r="R157" s="233"/>
      <c r="S157" s="233"/>
      <c r="T157" s="233"/>
      <c r="U157" s="233"/>
      <c r="V157" s="233"/>
      <c r="W157" s="233"/>
      <c r="X157" s="233"/>
      <c r="Y157" s="233"/>
      <c r="Z157" s="233"/>
      <c r="AA157" s="233"/>
      <c r="AB157" s="233"/>
      <c r="AC157" s="233"/>
      <c r="AD157" s="233"/>
      <c r="AE157" s="233"/>
      <c r="AF157" s="233"/>
      <c r="AG157" s="233"/>
      <c r="AH157" s="233"/>
      <c r="AI157" s="233"/>
      <c r="AJ157" s="233"/>
      <c r="AK157" s="233"/>
      <c r="AL157" s="233"/>
      <c r="AM157" s="233"/>
      <c r="AN157" s="233"/>
      <c r="AO157" s="233"/>
      <c r="AP157" s="233"/>
    </row>
    <row r="158">
      <c r="A158" s="234"/>
      <c r="B158" s="234"/>
      <c r="C158" s="233"/>
      <c r="D158" s="233"/>
      <c r="E158" s="233"/>
      <c r="F158" s="233"/>
      <c r="G158" s="233"/>
      <c r="H158" s="233"/>
      <c r="I158" s="233"/>
      <c r="J158" s="233"/>
      <c r="K158" s="233"/>
      <c r="L158" s="233"/>
      <c r="M158" s="233"/>
      <c r="N158" s="233"/>
      <c r="O158" s="233"/>
      <c r="P158" s="233"/>
      <c r="Q158" s="233"/>
      <c r="R158" s="233"/>
      <c r="S158" s="233"/>
      <c r="T158" s="233"/>
      <c r="U158" s="233"/>
      <c r="V158" s="233"/>
      <c r="W158" s="233"/>
      <c r="X158" s="233"/>
      <c r="Y158" s="233"/>
      <c r="Z158" s="233"/>
      <c r="AA158" s="233"/>
      <c r="AB158" s="233"/>
      <c r="AC158" s="233"/>
      <c r="AD158" s="233"/>
      <c r="AE158" s="233"/>
      <c r="AF158" s="233"/>
      <c r="AG158" s="233"/>
      <c r="AH158" s="233"/>
      <c r="AI158" s="233"/>
      <c r="AJ158" s="233"/>
      <c r="AK158" s="233"/>
      <c r="AL158" s="233"/>
      <c r="AM158" s="233"/>
      <c r="AN158" s="233"/>
      <c r="AO158" s="233"/>
      <c r="AP158" s="233"/>
    </row>
    <row r="159">
      <c r="A159" s="234"/>
      <c r="B159" s="234"/>
      <c r="C159" s="233"/>
      <c r="D159" s="233"/>
      <c r="E159" s="233"/>
      <c r="F159" s="233"/>
      <c r="G159" s="233"/>
      <c r="H159" s="233"/>
      <c r="I159" s="233"/>
      <c r="J159" s="233"/>
      <c r="K159" s="233"/>
      <c r="L159" s="233"/>
      <c r="M159" s="233"/>
      <c r="N159" s="233"/>
      <c r="O159" s="233"/>
      <c r="P159" s="233"/>
      <c r="Q159" s="233"/>
      <c r="R159" s="233"/>
      <c r="S159" s="233"/>
      <c r="T159" s="233"/>
      <c r="U159" s="233"/>
      <c r="V159" s="233"/>
      <c r="W159" s="233"/>
      <c r="X159" s="233"/>
      <c r="Y159" s="233"/>
      <c r="Z159" s="233"/>
      <c r="AA159" s="233"/>
      <c r="AB159" s="233"/>
      <c r="AC159" s="233"/>
      <c r="AD159" s="233"/>
      <c r="AE159" s="233"/>
      <c r="AF159" s="233"/>
      <c r="AG159" s="233"/>
      <c r="AH159" s="233"/>
      <c r="AI159" s="233"/>
      <c r="AJ159" s="233"/>
      <c r="AK159" s="233"/>
      <c r="AL159" s="233"/>
      <c r="AM159" s="233"/>
      <c r="AN159" s="233"/>
      <c r="AO159" s="233"/>
      <c r="AP159" s="233"/>
    </row>
    <row r="160">
      <c r="A160" s="234"/>
      <c r="B160" s="234"/>
      <c r="C160" s="233"/>
      <c r="D160" s="233"/>
      <c r="E160" s="233"/>
      <c r="F160" s="233"/>
      <c r="G160" s="233"/>
      <c r="H160" s="233"/>
      <c r="I160" s="233"/>
      <c r="J160" s="233"/>
      <c r="K160" s="233"/>
      <c r="L160" s="233"/>
      <c r="M160" s="233"/>
      <c r="N160" s="233"/>
      <c r="O160" s="233"/>
      <c r="P160" s="233"/>
      <c r="Q160" s="233"/>
      <c r="R160" s="233"/>
      <c r="S160" s="233"/>
      <c r="T160" s="233"/>
      <c r="U160" s="233"/>
      <c r="V160" s="233"/>
      <c r="W160" s="233"/>
      <c r="X160" s="233"/>
      <c r="Y160" s="233"/>
      <c r="Z160" s="233"/>
      <c r="AA160" s="233"/>
      <c r="AB160" s="233"/>
      <c r="AC160" s="233"/>
      <c r="AD160" s="233"/>
      <c r="AE160" s="233"/>
      <c r="AF160" s="233"/>
      <c r="AG160" s="233"/>
      <c r="AH160" s="233"/>
      <c r="AI160" s="233"/>
      <c r="AJ160" s="233"/>
      <c r="AK160" s="233"/>
      <c r="AL160" s="233"/>
      <c r="AM160" s="233"/>
      <c r="AN160" s="233"/>
      <c r="AO160" s="233"/>
      <c r="AP160" s="233"/>
    </row>
    <row r="161">
      <c r="A161" s="234"/>
      <c r="B161" s="234"/>
      <c r="C161" s="233"/>
      <c r="D161" s="233"/>
      <c r="E161" s="233"/>
      <c r="F161" s="233"/>
      <c r="G161" s="233"/>
      <c r="H161" s="233"/>
      <c r="I161" s="233"/>
      <c r="J161" s="233"/>
      <c r="K161" s="233"/>
      <c r="L161" s="233"/>
      <c r="M161" s="233"/>
      <c r="N161" s="233"/>
      <c r="O161" s="233"/>
      <c r="P161" s="233"/>
      <c r="Q161" s="233"/>
      <c r="R161" s="233"/>
      <c r="S161" s="233"/>
      <c r="T161" s="233"/>
      <c r="U161" s="233"/>
      <c r="V161" s="233"/>
      <c r="W161" s="233"/>
      <c r="X161" s="233"/>
      <c r="Y161" s="233"/>
      <c r="Z161" s="233"/>
      <c r="AA161" s="233"/>
      <c r="AB161" s="233"/>
      <c r="AC161" s="233"/>
      <c r="AD161" s="233"/>
      <c r="AE161" s="233"/>
      <c r="AF161" s="233"/>
      <c r="AG161" s="233"/>
      <c r="AH161" s="233"/>
      <c r="AI161" s="233"/>
      <c r="AJ161" s="233"/>
      <c r="AK161" s="233"/>
      <c r="AL161" s="233"/>
      <c r="AM161" s="233"/>
      <c r="AN161" s="233"/>
      <c r="AO161" s="233"/>
      <c r="AP161" s="233"/>
    </row>
    <row r="162">
      <c r="A162" s="234"/>
      <c r="B162" s="234"/>
      <c r="C162" s="233"/>
      <c r="D162" s="233"/>
      <c r="E162" s="233"/>
      <c r="F162" s="233"/>
      <c r="G162" s="233"/>
      <c r="H162" s="233"/>
      <c r="I162" s="233"/>
      <c r="J162" s="233"/>
      <c r="K162" s="233"/>
      <c r="L162" s="233"/>
      <c r="M162" s="233"/>
      <c r="N162" s="233"/>
      <c r="O162" s="233"/>
      <c r="P162" s="233"/>
      <c r="Q162" s="233"/>
      <c r="R162" s="233"/>
      <c r="S162" s="233"/>
      <c r="T162" s="233"/>
      <c r="U162" s="233"/>
      <c r="V162" s="233"/>
      <c r="W162" s="233"/>
      <c r="X162" s="233"/>
      <c r="Y162" s="233"/>
      <c r="Z162" s="233"/>
      <c r="AA162" s="233"/>
      <c r="AB162" s="233"/>
      <c r="AC162" s="233"/>
      <c r="AD162" s="233"/>
      <c r="AE162" s="233"/>
      <c r="AF162" s="233"/>
      <c r="AG162" s="233"/>
      <c r="AH162" s="233"/>
      <c r="AI162" s="233"/>
      <c r="AJ162" s="233"/>
      <c r="AK162" s="233"/>
      <c r="AL162" s="233"/>
      <c r="AM162" s="233"/>
      <c r="AN162" s="233"/>
      <c r="AO162" s="233"/>
      <c r="AP162" s="233"/>
    </row>
    <row r="163">
      <c r="A163" s="234"/>
      <c r="B163" s="234"/>
      <c r="C163" s="233"/>
      <c r="D163" s="233"/>
      <c r="E163" s="233"/>
      <c r="F163" s="233"/>
      <c r="G163" s="233"/>
      <c r="H163" s="233"/>
      <c r="I163" s="233"/>
      <c r="J163" s="233"/>
      <c r="K163" s="233"/>
      <c r="L163" s="233"/>
      <c r="M163" s="233"/>
      <c r="N163" s="233"/>
      <c r="O163" s="233"/>
      <c r="P163" s="233"/>
      <c r="Q163" s="233"/>
      <c r="R163" s="233"/>
      <c r="S163" s="233"/>
      <c r="T163" s="233"/>
      <c r="U163" s="233"/>
      <c r="V163" s="233"/>
      <c r="W163" s="233"/>
      <c r="X163" s="233"/>
      <c r="Y163" s="233"/>
      <c r="Z163" s="233"/>
      <c r="AA163" s="233"/>
      <c r="AB163" s="233"/>
      <c r="AC163" s="233"/>
      <c r="AD163" s="233"/>
      <c r="AE163" s="233"/>
      <c r="AF163" s="233"/>
      <c r="AG163" s="233"/>
      <c r="AH163" s="233"/>
      <c r="AI163" s="233"/>
      <c r="AJ163" s="233"/>
      <c r="AK163" s="233"/>
      <c r="AL163" s="233"/>
      <c r="AM163" s="233"/>
      <c r="AN163" s="233"/>
      <c r="AO163" s="233"/>
      <c r="AP163" s="233"/>
    </row>
    <row r="164">
      <c r="A164" s="234"/>
      <c r="B164" s="234"/>
      <c r="C164" s="233"/>
      <c r="D164" s="233"/>
      <c r="E164" s="233"/>
      <c r="F164" s="233"/>
      <c r="G164" s="233"/>
      <c r="H164" s="233"/>
      <c r="I164" s="233"/>
      <c r="J164" s="233"/>
      <c r="K164" s="233"/>
      <c r="L164" s="233"/>
      <c r="M164" s="233"/>
      <c r="N164" s="233"/>
      <c r="O164" s="233"/>
      <c r="P164" s="233"/>
      <c r="Q164" s="233"/>
      <c r="R164" s="233"/>
      <c r="S164" s="233"/>
      <c r="T164" s="233"/>
      <c r="U164" s="233"/>
      <c r="V164" s="233"/>
      <c r="W164" s="233"/>
      <c r="X164" s="233"/>
      <c r="Y164" s="233"/>
      <c r="Z164" s="233"/>
      <c r="AA164" s="233"/>
      <c r="AB164" s="233"/>
      <c r="AC164" s="233"/>
      <c r="AD164" s="233"/>
      <c r="AE164" s="233"/>
      <c r="AF164" s="233"/>
      <c r="AG164" s="233"/>
      <c r="AH164" s="233"/>
      <c r="AI164" s="233"/>
      <c r="AJ164" s="233"/>
      <c r="AK164" s="233"/>
      <c r="AL164" s="233"/>
      <c r="AM164" s="233"/>
      <c r="AN164" s="233"/>
      <c r="AO164" s="233"/>
      <c r="AP164" s="233"/>
    </row>
    <row r="165">
      <c r="A165" s="234"/>
      <c r="B165" s="234"/>
      <c r="C165" s="233"/>
      <c r="D165" s="233"/>
      <c r="E165" s="233"/>
      <c r="F165" s="233"/>
      <c r="G165" s="233"/>
      <c r="H165" s="233"/>
      <c r="I165" s="233"/>
      <c r="J165" s="233"/>
      <c r="K165" s="233"/>
      <c r="L165" s="233"/>
      <c r="M165" s="233"/>
      <c r="N165" s="233"/>
      <c r="O165" s="233"/>
      <c r="P165" s="233"/>
      <c r="Q165" s="233"/>
      <c r="R165" s="233"/>
      <c r="S165" s="233"/>
      <c r="T165" s="233"/>
      <c r="U165" s="233"/>
      <c r="V165" s="233"/>
      <c r="W165" s="233"/>
      <c r="X165" s="233"/>
      <c r="Y165" s="233"/>
      <c r="Z165" s="233"/>
      <c r="AA165" s="233"/>
      <c r="AB165" s="233"/>
      <c r="AC165" s="233"/>
      <c r="AD165" s="233"/>
      <c r="AE165" s="233"/>
      <c r="AF165" s="233"/>
      <c r="AG165" s="233"/>
      <c r="AH165" s="233"/>
      <c r="AI165" s="233"/>
      <c r="AJ165" s="233"/>
      <c r="AK165" s="233"/>
      <c r="AL165" s="233"/>
      <c r="AM165" s="233"/>
      <c r="AN165" s="233"/>
      <c r="AO165" s="233"/>
      <c r="AP165" s="233"/>
    </row>
    <row r="166">
      <c r="A166" s="234"/>
      <c r="B166" s="234"/>
      <c r="C166" s="233"/>
      <c r="D166" s="233"/>
      <c r="E166" s="233"/>
      <c r="F166" s="233"/>
      <c r="G166" s="233"/>
      <c r="H166" s="233"/>
      <c r="I166" s="233"/>
      <c r="J166" s="233"/>
      <c r="K166" s="233"/>
      <c r="L166" s="233"/>
      <c r="M166" s="233"/>
      <c r="N166" s="233"/>
      <c r="O166" s="233"/>
      <c r="P166" s="233"/>
      <c r="Q166" s="233"/>
      <c r="R166" s="233"/>
      <c r="S166" s="233"/>
      <c r="T166" s="233"/>
      <c r="U166" s="233"/>
      <c r="V166" s="233"/>
      <c r="W166" s="233"/>
      <c r="X166" s="233"/>
      <c r="Y166" s="233"/>
      <c r="Z166" s="233"/>
      <c r="AA166" s="233"/>
      <c r="AB166" s="233"/>
      <c r="AC166" s="233"/>
      <c r="AD166" s="233"/>
      <c r="AE166" s="233"/>
      <c r="AF166" s="233"/>
      <c r="AG166" s="233"/>
      <c r="AH166" s="233"/>
      <c r="AI166" s="233"/>
      <c r="AJ166" s="233"/>
      <c r="AK166" s="233"/>
      <c r="AL166" s="233"/>
      <c r="AM166" s="233"/>
      <c r="AN166" s="233"/>
      <c r="AO166" s="233"/>
      <c r="AP166" s="233"/>
    </row>
    <row r="167">
      <c r="A167" s="234"/>
      <c r="B167" s="234"/>
      <c r="C167" s="233"/>
      <c r="D167" s="233"/>
      <c r="E167" s="233"/>
      <c r="F167" s="233"/>
      <c r="G167" s="233"/>
      <c r="H167" s="233"/>
      <c r="I167" s="233"/>
      <c r="J167" s="233"/>
      <c r="K167" s="233"/>
      <c r="L167" s="233"/>
      <c r="M167" s="233"/>
      <c r="N167" s="233"/>
      <c r="O167" s="233"/>
      <c r="P167" s="233"/>
      <c r="Q167" s="233"/>
      <c r="R167" s="233"/>
      <c r="S167" s="233"/>
      <c r="T167" s="233"/>
      <c r="U167" s="233"/>
      <c r="V167" s="233"/>
      <c r="W167" s="233"/>
      <c r="X167" s="233"/>
      <c r="Y167" s="233"/>
      <c r="Z167" s="233"/>
      <c r="AA167" s="233"/>
      <c r="AB167" s="233"/>
      <c r="AC167" s="233"/>
      <c r="AD167" s="233"/>
      <c r="AE167" s="233"/>
      <c r="AF167" s="233"/>
      <c r="AG167" s="233"/>
      <c r="AH167" s="233"/>
      <c r="AI167" s="233"/>
      <c r="AJ167" s="233"/>
      <c r="AK167" s="233"/>
      <c r="AL167" s="233"/>
      <c r="AM167" s="233"/>
      <c r="AN167" s="233"/>
      <c r="AO167" s="233"/>
      <c r="AP167" s="233"/>
    </row>
    <row r="168">
      <c r="A168" s="234"/>
      <c r="B168" s="234"/>
      <c r="C168" s="233"/>
      <c r="D168" s="233"/>
      <c r="E168" s="233"/>
      <c r="F168" s="233"/>
      <c r="G168" s="233"/>
      <c r="H168" s="233"/>
      <c r="I168" s="233"/>
      <c r="J168" s="233"/>
      <c r="K168" s="233"/>
      <c r="L168" s="233"/>
      <c r="M168" s="233"/>
      <c r="N168" s="233"/>
      <c r="O168" s="233"/>
      <c r="P168" s="233"/>
      <c r="Q168" s="233"/>
      <c r="R168" s="233"/>
      <c r="S168" s="233"/>
      <c r="T168" s="233"/>
      <c r="U168" s="233"/>
      <c r="V168" s="233"/>
      <c r="W168" s="233"/>
      <c r="X168" s="233"/>
      <c r="Y168" s="233"/>
      <c r="Z168" s="233"/>
      <c r="AA168" s="233"/>
      <c r="AB168" s="233"/>
      <c r="AC168" s="233"/>
      <c r="AD168" s="233"/>
      <c r="AE168" s="233"/>
      <c r="AF168" s="233"/>
      <c r="AG168" s="233"/>
      <c r="AH168" s="233"/>
      <c r="AI168" s="233"/>
      <c r="AJ168" s="233"/>
      <c r="AK168" s="233"/>
      <c r="AL168" s="233"/>
      <c r="AM168" s="233"/>
      <c r="AN168" s="233"/>
      <c r="AO168" s="233"/>
      <c r="AP168" s="233"/>
    </row>
    <row r="169">
      <c r="A169" s="234"/>
      <c r="B169" s="234"/>
      <c r="C169" s="233"/>
      <c r="D169" s="233"/>
      <c r="E169" s="233"/>
      <c r="F169" s="233"/>
      <c r="G169" s="233"/>
      <c r="H169" s="233"/>
      <c r="I169" s="233"/>
      <c r="J169" s="233"/>
      <c r="K169" s="233"/>
      <c r="L169" s="233"/>
      <c r="M169" s="233"/>
      <c r="N169" s="233"/>
      <c r="O169" s="233"/>
      <c r="P169" s="233"/>
      <c r="Q169" s="233"/>
      <c r="R169" s="233"/>
      <c r="S169" s="233"/>
      <c r="T169" s="233"/>
      <c r="U169" s="233"/>
      <c r="V169" s="233"/>
      <c r="W169" s="233"/>
      <c r="X169" s="233"/>
      <c r="Y169" s="233"/>
      <c r="Z169" s="233"/>
      <c r="AA169" s="233"/>
      <c r="AB169" s="233"/>
      <c r="AC169" s="233"/>
      <c r="AD169" s="233"/>
      <c r="AE169" s="233"/>
      <c r="AF169" s="233"/>
      <c r="AG169" s="233"/>
      <c r="AH169" s="233"/>
      <c r="AI169" s="233"/>
      <c r="AJ169" s="233"/>
      <c r="AK169" s="233"/>
      <c r="AL169" s="233"/>
      <c r="AM169" s="233"/>
      <c r="AN169" s="233"/>
      <c r="AO169" s="233"/>
      <c r="AP169" s="233"/>
    </row>
    <row r="170">
      <c r="A170" s="234"/>
      <c r="B170" s="234"/>
      <c r="C170" s="233"/>
      <c r="D170" s="233"/>
      <c r="E170" s="233"/>
      <c r="F170" s="233"/>
      <c r="G170" s="233"/>
      <c r="H170" s="233"/>
      <c r="I170" s="233"/>
      <c r="J170" s="233"/>
      <c r="K170" s="233"/>
      <c r="L170" s="233"/>
      <c r="M170" s="233"/>
      <c r="N170" s="233"/>
      <c r="O170" s="233"/>
      <c r="P170" s="233"/>
      <c r="Q170" s="233"/>
      <c r="R170" s="233"/>
      <c r="S170" s="233"/>
      <c r="T170" s="233"/>
      <c r="U170" s="233"/>
      <c r="V170" s="233"/>
      <c r="W170" s="233"/>
      <c r="X170" s="233"/>
      <c r="Y170" s="233"/>
      <c r="Z170" s="233"/>
      <c r="AA170" s="233"/>
      <c r="AB170" s="233"/>
      <c r="AC170" s="233"/>
      <c r="AD170" s="233"/>
      <c r="AE170" s="233"/>
      <c r="AF170" s="233"/>
      <c r="AG170" s="233"/>
      <c r="AH170" s="233"/>
      <c r="AI170" s="233"/>
      <c r="AJ170" s="233"/>
      <c r="AK170" s="233"/>
      <c r="AL170" s="233"/>
      <c r="AM170" s="233"/>
      <c r="AN170" s="233"/>
      <c r="AO170" s="233"/>
      <c r="AP170" s="233"/>
    </row>
    <row r="171">
      <c r="A171" s="234"/>
      <c r="B171" s="234"/>
      <c r="C171" s="233"/>
      <c r="D171" s="233"/>
      <c r="E171" s="233"/>
      <c r="F171" s="233"/>
      <c r="G171" s="233"/>
      <c r="H171" s="233"/>
      <c r="I171" s="233"/>
      <c r="J171" s="233"/>
      <c r="K171" s="233"/>
      <c r="L171" s="233"/>
      <c r="M171" s="233"/>
      <c r="N171" s="233"/>
      <c r="O171" s="233"/>
      <c r="P171" s="233"/>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233"/>
      <c r="AN171" s="233"/>
      <c r="AO171" s="233"/>
      <c r="AP171" s="233"/>
    </row>
    <row r="172">
      <c r="A172" s="234"/>
      <c r="B172" s="234"/>
      <c r="C172" s="233"/>
      <c r="D172" s="233"/>
      <c r="E172" s="233"/>
      <c r="F172" s="233"/>
      <c r="G172" s="233"/>
      <c r="H172" s="233"/>
      <c r="I172" s="233"/>
      <c r="J172" s="233"/>
      <c r="K172" s="233"/>
      <c r="L172" s="233"/>
      <c r="M172" s="233"/>
      <c r="N172" s="233"/>
      <c r="O172" s="233"/>
      <c r="P172" s="233"/>
      <c r="Q172" s="233"/>
      <c r="R172" s="233"/>
      <c r="S172" s="233"/>
      <c r="T172" s="233"/>
      <c r="U172" s="233"/>
      <c r="V172" s="233"/>
      <c r="W172" s="233"/>
      <c r="X172" s="233"/>
      <c r="Y172" s="233"/>
      <c r="Z172" s="233"/>
      <c r="AA172" s="233"/>
      <c r="AB172" s="233"/>
      <c r="AC172" s="233"/>
      <c r="AD172" s="233"/>
      <c r="AE172" s="233"/>
      <c r="AF172" s="233"/>
      <c r="AG172" s="233"/>
      <c r="AH172" s="233"/>
      <c r="AI172" s="233"/>
      <c r="AJ172" s="233"/>
      <c r="AK172" s="233"/>
      <c r="AL172" s="233"/>
      <c r="AM172" s="233"/>
      <c r="AN172" s="233"/>
      <c r="AO172" s="233"/>
      <c r="AP172" s="233"/>
    </row>
    <row r="173">
      <c r="A173" s="234"/>
      <c r="B173" s="234"/>
      <c r="C173" s="233"/>
      <c r="D173" s="233"/>
      <c r="E173" s="233"/>
      <c r="F173" s="233"/>
      <c r="G173" s="233"/>
      <c r="H173" s="233"/>
      <c r="I173" s="233"/>
      <c r="J173" s="233"/>
      <c r="K173" s="233"/>
      <c r="L173" s="233"/>
      <c r="M173" s="233"/>
      <c r="N173" s="233"/>
      <c r="O173" s="233"/>
      <c r="P173" s="233"/>
      <c r="Q173" s="233"/>
      <c r="R173" s="233"/>
      <c r="S173" s="233"/>
      <c r="T173" s="233"/>
      <c r="U173" s="233"/>
      <c r="V173" s="233"/>
      <c r="W173" s="233"/>
      <c r="X173" s="233"/>
      <c r="Y173" s="233"/>
      <c r="Z173" s="233"/>
      <c r="AA173" s="233"/>
      <c r="AB173" s="233"/>
      <c r="AC173" s="233"/>
      <c r="AD173" s="233"/>
      <c r="AE173" s="233"/>
      <c r="AF173" s="233"/>
      <c r="AG173" s="233"/>
      <c r="AH173" s="233"/>
      <c r="AI173" s="233"/>
      <c r="AJ173" s="233"/>
      <c r="AK173" s="233"/>
      <c r="AL173" s="233"/>
      <c r="AM173" s="233"/>
      <c r="AN173" s="233"/>
      <c r="AO173" s="233"/>
      <c r="AP173" s="233"/>
    </row>
    <row r="174">
      <c r="A174" s="234"/>
      <c r="B174" s="234"/>
      <c r="C174" s="233"/>
      <c r="D174" s="233"/>
      <c r="E174" s="233"/>
      <c r="F174" s="233"/>
      <c r="G174" s="233"/>
      <c r="H174" s="233"/>
      <c r="I174" s="233"/>
      <c r="J174" s="233"/>
      <c r="K174" s="233"/>
      <c r="L174" s="233"/>
      <c r="M174" s="233"/>
      <c r="N174" s="233"/>
      <c r="O174" s="233"/>
      <c r="P174" s="233"/>
      <c r="Q174" s="233"/>
      <c r="R174" s="233"/>
      <c r="S174" s="233"/>
      <c r="T174" s="233"/>
      <c r="U174" s="233"/>
      <c r="V174" s="233"/>
      <c r="W174" s="233"/>
      <c r="X174" s="233"/>
      <c r="Y174" s="233"/>
      <c r="Z174" s="233"/>
      <c r="AA174" s="233"/>
      <c r="AB174" s="233"/>
      <c r="AC174" s="233"/>
      <c r="AD174" s="233"/>
      <c r="AE174" s="233"/>
      <c r="AF174" s="233"/>
      <c r="AG174" s="233"/>
      <c r="AH174" s="233"/>
      <c r="AI174" s="233"/>
      <c r="AJ174" s="233"/>
      <c r="AK174" s="233"/>
      <c r="AL174" s="233"/>
      <c r="AM174" s="233"/>
      <c r="AN174" s="233"/>
      <c r="AO174" s="233"/>
      <c r="AP174" s="233"/>
    </row>
    <row r="175">
      <c r="A175" s="234"/>
      <c r="B175" s="234"/>
      <c r="C175" s="233"/>
      <c r="D175" s="233"/>
      <c r="E175" s="233"/>
      <c r="F175" s="233"/>
      <c r="G175" s="233"/>
      <c r="H175" s="233"/>
      <c r="I175" s="233"/>
      <c r="J175" s="233"/>
      <c r="K175" s="233"/>
      <c r="L175" s="233"/>
      <c r="M175" s="233"/>
      <c r="N175" s="233"/>
      <c r="O175" s="233"/>
      <c r="P175" s="233"/>
      <c r="Q175" s="233"/>
      <c r="R175" s="233"/>
      <c r="S175" s="233"/>
      <c r="T175" s="233"/>
      <c r="U175" s="233"/>
      <c r="V175" s="233"/>
      <c r="W175" s="233"/>
      <c r="X175" s="233"/>
      <c r="Y175" s="233"/>
      <c r="Z175" s="233"/>
      <c r="AA175" s="233"/>
      <c r="AB175" s="233"/>
      <c r="AC175" s="233"/>
      <c r="AD175" s="233"/>
      <c r="AE175" s="233"/>
      <c r="AF175" s="233"/>
      <c r="AG175" s="233"/>
      <c r="AH175" s="233"/>
      <c r="AI175" s="233"/>
      <c r="AJ175" s="233"/>
      <c r="AK175" s="233"/>
      <c r="AL175" s="233"/>
      <c r="AM175" s="233"/>
      <c r="AN175" s="233"/>
      <c r="AO175" s="233"/>
      <c r="AP175" s="233"/>
    </row>
    <row r="176">
      <c r="A176" s="234"/>
      <c r="B176" s="234"/>
      <c r="C176" s="233"/>
      <c r="D176" s="233"/>
      <c r="E176" s="233"/>
      <c r="F176" s="233"/>
      <c r="G176" s="233"/>
      <c r="H176" s="233"/>
      <c r="I176" s="233"/>
      <c r="J176" s="233"/>
      <c r="K176" s="233"/>
      <c r="L176" s="233"/>
      <c r="M176" s="233"/>
      <c r="N176" s="233"/>
      <c r="O176" s="233"/>
      <c r="P176" s="233"/>
      <c r="Q176" s="233"/>
      <c r="R176" s="233"/>
      <c r="S176" s="233"/>
      <c r="T176" s="233"/>
      <c r="U176" s="233"/>
      <c r="V176" s="233"/>
      <c r="W176" s="233"/>
      <c r="X176" s="233"/>
      <c r="Y176" s="233"/>
      <c r="Z176" s="233"/>
      <c r="AA176" s="233"/>
      <c r="AB176" s="233"/>
      <c r="AC176" s="233"/>
      <c r="AD176" s="233"/>
      <c r="AE176" s="233"/>
      <c r="AF176" s="233"/>
      <c r="AG176" s="233"/>
      <c r="AH176" s="233"/>
      <c r="AI176" s="233"/>
      <c r="AJ176" s="233"/>
      <c r="AK176" s="233"/>
      <c r="AL176" s="233"/>
      <c r="AM176" s="233"/>
      <c r="AN176" s="233"/>
      <c r="AO176" s="233"/>
      <c r="AP176" s="233"/>
    </row>
    <row r="177">
      <c r="A177" s="234"/>
      <c r="B177" s="234"/>
      <c r="C177" s="233"/>
      <c r="D177" s="233"/>
      <c r="E177" s="233"/>
      <c r="F177" s="233"/>
      <c r="G177" s="233"/>
      <c r="H177" s="233"/>
      <c r="I177" s="233"/>
      <c r="J177" s="233"/>
      <c r="K177" s="233"/>
      <c r="L177" s="233"/>
      <c r="M177" s="233"/>
      <c r="N177" s="233"/>
      <c r="O177" s="233"/>
      <c r="P177" s="233"/>
      <c r="Q177" s="233"/>
      <c r="R177" s="233"/>
      <c r="S177" s="233"/>
      <c r="T177" s="233"/>
      <c r="U177" s="233"/>
      <c r="V177" s="233"/>
      <c r="W177" s="233"/>
      <c r="X177" s="233"/>
      <c r="Y177" s="233"/>
      <c r="Z177" s="233"/>
      <c r="AA177" s="233"/>
      <c r="AB177" s="233"/>
      <c r="AC177" s="233"/>
      <c r="AD177" s="233"/>
      <c r="AE177" s="233"/>
      <c r="AF177" s="233"/>
      <c r="AG177" s="233"/>
      <c r="AH177" s="233"/>
      <c r="AI177" s="233"/>
      <c r="AJ177" s="233"/>
      <c r="AK177" s="233"/>
      <c r="AL177" s="233"/>
      <c r="AM177" s="233"/>
      <c r="AN177" s="233"/>
      <c r="AO177" s="233"/>
      <c r="AP177" s="233"/>
    </row>
    <row r="178">
      <c r="A178" s="234"/>
      <c r="B178" s="234"/>
      <c r="C178" s="233"/>
      <c r="D178" s="233"/>
      <c r="E178" s="233"/>
      <c r="F178" s="233"/>
      <c r="G178" s="233"/>
      <c r="H178" s="233"/>
      <c r="I178" s="233"/>
      <c r="J178" s="233"/>
      <c r="K178" s="233"/>
      <c r="L178" s="233"/>
      <c r="M178" s="233"/>
      <c r="N178" s="233"/>
      <c r="O178" s="233"/>
      <c r="P178" s="233"/>
      <c r="Q178" s="233"/>
      <c r="R178" s="233"/>
      <c r="S178" s="233"/>
      <c r="T178" s="233"/>
      <c r="U178" s="233"/>
      <c r="V178" s="233"/>
      <c r="W178" s="233"/>
      <c r="X178" s="233"/>
      <c r="Y178" s="233"/>
      <c r="Z178" s="233"/>
      <c r="AA178" s="233"/>
      <c r="AB178" s="233"/>
      <c r="AC178" s="233"/>
      <c r="AD178" s="233"/>
      <c r="AE178" s="233"/>
      <c r="AF178" s="233"/>
      <c r="AG178" s="233"/>
      <c r="AH178" s="233"/>
      <c r="AI178" s="233"/>
      <c r="AJ178" s="233"/>
      <c r="AK178" s="233"/>
      <c r="AL178" s="233"/>
      <c r="AM178" s="233"/>
      <c r="AN178" s="233"/>
      <c r="AO178" s="233"/>
      <c r="AP178" s="233"/>
    </row>
    <row r="179">
      <c r="A179" s="234"/>
      <c r="B179" s="234"/>
      <c r="C179" s="233"/>
      <c r="D179" s="233"/>
      <c r="E179" s="233"/>
      <c r="F179" s="233"/>
      <c r="G179" s="233"/>
      <c r="H179" s="233"/>
      <c r="I179" s="233"/>
      <c r="J179" s="233"/>
      <c r="K179" s="233"/>
      <c r="L179" s="233"/>
      <c r="M179" s="233"/>
      <c r="N179" s="233"/>
      <c r="O179" s="233"/>
      <c r="P179" s="233"/>
      <c r="Q179" s="233"/>
      <c r="R179" s="233"/>
      <c r="S179" s="233"/>
      <c r="T179" s="233"/>
      <c r="U179" s="233"/>
      <c r="V179" s="233"/>
      <c r="W179" s="233"/>
      <c r="X179" s="233"/>
      <c r="Y179" s="233"/>
      <c r="Z179" s="233"/>
      <c r="AA179" s="233"/>
      <c r="AB179" s="233"/>
      <c r="AC179" s="233"/>
      <c r="AD179" s="233"/>
      <c r="AE179" s="233"/>
      <c r="AF179" s="233"/>
      <c r="AG179" s="233"/>
      <c r="AH179" s="233"/>
      <c r="AI179" s="233"/>
      <c r="AJ179" s="233"/>
      <c r="AK179" s="233"/>
      <c r="AL179" s="233"/>
      <c r="AM179" s="233"/>
      <c r="AN179" s="233"/>
      <c r="AO179" s="233"/>
      <c r="AP179" s="233"/>
    </row>
    <row r="180">
      <c r="A180" s="234"/>
      <c r="B180" s="234"/>
      <c r="C180" s="233"/>
      <c r="D180" s="233"/>
      <c r="E180" s="233"/>
      <c r="F180" s="233"/>
      <c r="G180" s="233"/>
      <c r="H180" s="233"/>
      <c r="I180" s="233"/>
      <c r="J180" s="233"/>
      <c r="K180" s="233"/>
      <c r="L180" s="233"/>
      <c r="M180" s="233"/>
      <c r="N180" s="233"/>
      <c r="O180" s="233"/>
      <c r="P180" s="233"/>
      <c r="Q180" s="233"/>
      <c r="R180" s="233"/>
      <c r="S180" s="233"/>
      <c r="T180" s="233"/>
      <c r="U180" s="233"/>
      <c r="V180" s="233"/>
      <c r="W180" s="233"/>
      <c r="X180" s="233"/>
      <c r="Y180" s="233"/>
      <c r="Z180" s="233"/>
      <c r="AA180" s="233"/>
      <c r="AB180" s="233"/>
      <c r="AC180" s="233"/>
      <c r="AD180" s="233"/>
      <c r="AE180" s="233"/>
      <c r="AF180" s="233"/>
      <c r="AG180" s="233"/>
      <c r="AH180" s="233"/>
      <c r="AI180" s="233"/>
      <c r="AJ180" s="233"/>
      <c r="AK180" s="233"/>
      <c r="AL180" s="233"/>
      <c r="AM180" s="233"/>
      <c r="AN180" s="233"/>
      <c r="AO180" s="233"/>
      <c r="AP180" s="233"/>
    </row>
    <row r="181">
      <c r="A181" s="234"/>
      <c r="B181" s="234"/>
      <c r="C181" s="233"/>
      <c r="D181" s="233"/>
      <c r="E181" s="233"/>
      <c r="F181" s="233"/>
      <c r="G181" s="233"/>
      <c r="H181" s="233"/>
      <c r="I181" s="233"/>
      <c r="J181" s="233"/>
      <c r="K181" s="233"/>
      <c r="L181" s="233"/>
      <c r="M181" s="233"/>
      <c r="N181" s="233"/>
      <c r="O181" s="233"/>
      <c r="P181" s="233"/>
      <c r="Q181" s="233"/>
      <c r="R181" s="233"/>
      <c r="S181" s="233"/>
      <c r="T181" s="233"/>
      <c r="U181" s="233"/>
      <c r="V181" s="233"/>
      <c r="W181" s="233"/>
      <c r="X181" s="233"/>
      <c r="Y181" s="233"/>
      <c r="Z181" s="233"/>
      <c r="AA181" s="233"/>
      <c r="AB181" s="233"/>
      <c r="AC181" s="233"/>
      <c r="AD181" s="233"/>
      <c r="AE181" s="233"/>
      <c r="AF181" s="233"/>
      <c r="AG181" s="233"/>
      <c r="AH181" s="233"/>
      <c r="AI181" s="233"/>
      <c r="AJ181" s="233"/>
      <c r="AK181" s="233"/>
      <c r="AL181" s="233"/>
      <c r="AM181" s="233"/>
      <c r="AN181" s="233"/>
      <c r="AO181" s="233"/>
      <c r="AP181" s="233"/>
    </row>
    <row r="182">
      <c r="A182" s="234"/>
      <c r="B182" s="234"/>
      <c r="C182" s="233"/>
      <c r="D182" s="233"/>
      <c r="E182" s="233"/>
      <c r="F182" s="233"/>
      <c r="G182" s="233"/>
      <c r="H182" s="233"/>
      <c r="I182" s="233"/>
      <c r="J182" s="233"/>
      <c r="K182" s="233"/>
      <c r="L182" s="233"/>
      <c r="M182" s="233"/>
      <c r="N182" s="233"/>
      <c r="O182" s="233"/>
      <c r="P182" s="233"/>
      <c r="Q182" s="233"/>
      <c r="R182" s="233"/>
      <c r="S182" s="233"/>
      <c r="T182" s="233"/>
      <c r="U182" s="233"/>
      <c r="V182" s="233"/>
      <c r="W182" s="233"/>
      <c r="X182" s="233"/>
      <c r="Y182" s="233"/>
      <c r="Z182" s="233"/>
      <c r="AA182" s="233"/>
      <c r="AB182" s="233"/>
      <c r="AC182" s="233"/>
      <c r="AD182" s="233"/>
      <c r="AE182" s="233"/>
      <c r="AF182" s="233"/>
      <c r="AG182" s="233"/>
      <c r="AH182" s="233"/>
      <c r="AI182" s="233"/>
      <c r="AJ182" s="233"/>
      <c r="AK182" s="233"/>
      <c r="AL182" s="233"/>
      <c r="AM182" s="233"/>
      <c r="AN182" s="233"/>
      <c r="AO182" s="233"/>
      <c r="AP182" s="233"/>
    </row>
    <row r="183">
      <c r="A183" s="234"/>
      <c r="B183" s="234"/>
      <c r="C183" s="233"/>
      <c r="D183" s="233"/>
      <c r="E183" s="233"/>
      <c r="F183" s="233"/>
      <c r="G183" s="233"/>
      <c r="H183" s="233"/>
      <c r="I183" s="233"/>
      <c r="J183" s="233"/>
      <c r="K183" s="233"/>
      <c r="L183" s="233"/>
      <c r="M183" s="233"/>
      <c r="N183" s="233"/>
      <c r="O183" s="233"/>
      <c r="P183" s="233"/>
      <c r="Q183" s="233"/>
      <c r="R183" s="233"/>
      <c r="S183" s="233"/>
      <c r="T183" s="233"/>
      <c r="U183" s="233"/>
      <c r="V183" s="233"/>
      <c r="W183" s="233"/>
      <c r="X183" s="233"/>
      <c r="Y183" s="233"/>
      <c r="Z183" s="233"/>
      <c r="AA183" s="233"/>
      <c r="AB183" s="233"/>
      <c r="AC183" s="233"/>
      <c r="AD183" s="233"/>
      <c r="AE183" s="233"/>
      <c r="AF183" s="233"/>
      <c r="AG183" s="233"/>
      <c r="AH183" s="233"/>
      <c r="AI183" s="233"/>
      <c r="AJ183" s="233"/>
      <c r="AK183" s="233"/>
      <c r="AL183" s="233"/>
      <c r="AM183" s="233"/>
      <c r="AN183" s="233"/>
      <c r="AO183" s="233"/>
      <c r="AP183" s="233"/>
    </row>
    <row r="184">
      <c r="A184" s="234"/>
      <c r="B184" s="234"/>
      <c r="C184" s="233"/>
      <c r="D184" s="233"/>
      <c r="E184" s="233"/>
      <c r="F184" s="233"/>
      <c r="G184" s="233"/>
      <c r="H184" s="233"/>
      <c r="I184" s="233"/>
      <c r="J184" s="233"/>
      <c r="K184" s="233"/>
      <c r="L184" s="233"/>
      <c r="M184" s="233"/>
      <c r="N184" s="233"/>
      <c r="O184" s="233"/>
      <c r="P184" s="233"/>
      <c r="Q184" s="233"/>
      <c r="R184" s="233"/>
      <c r="S184" s="233"/>
      <c r="T184" s="233"/>
      <c r="U184" s="233"/>
      <c r="V184" s="233"/>
      <c r="W184" s="233"/>
      <c r="X184" s="233"/>
      <c r="Y184" s="233"/>
      <c r="Z184" s="233"/>
      <c r="AA184" s="233"/>
      <c r="AB184" s="233"/>
      <c r="AC184" s="233"/>
      <c r="AD184" s="233"/>
      <c r="AE184" s="233"/>
      <c r="AF184" s="233"/>
      <c r="AG184" s="233"/>
      <c r="AH184" s="233"/>
      <c r="AI184" s="233"/>
      <c r="AJ184" s="233"/>
      <c r="AK184" s="233"/>
      <c r="AL184" s="233"/>
      <c r="AM184" s="233"/>
      <c r="AN184" s="233"/>
      <c r="AO184" s="233"/>
      <c r="AP184" s="233"/>
    </row>
    <row r="185">
      <c r="A185" s="234"/>
      <c r="B185" s="234"/>
      <c r="C185" s="233"/>
      <c r="D185" s="233"/>
      <c r="E185" s="233"/>
      <c r="F185" s="233"/>
      <c r="G185" s="233"/>
      <c r="H185" s="233"/>
      <c r="I185" s="233"/>
      <c r="J185" s="233"/>
      <c r="K185" s="233"/>
      <c r="L185" s="233"/>
      <c r="M185" s="233"/>
      <c r="N185" s="233"/>
      <c r="O185" s="233"/>
      <c r="P185" s="233"/>
      <c r="Q185" s="233"/>
      <c r="R185" s="233"/>
      <c r="S185" s="233"/>
      <c r="T185" s="233"/>
      <c r="U185" s="233"/>
      <c r="V185" s="233"/>
      <c r="W185" s="233"/>
      <c r="X185" s="233"/>
      <c r="Y185" s="233"/>
      <c r="Z185" s="233"/>
      <c r="AA185" s="233"/>
      <c r="AB185" s="233"/>
      <c r="AC185" s="233"/>
      <c r="AD185" s="233"/>
      <c r="AE185" s="233"/>
      <c r="AF185" s="233"/>
      <c r="AG185" s="233"/>
      <c r="AH185" s="233"/>
      <c r="AI185" s="233"/>
      <c r="AJ185" s="233"/>
      <c r="AK185" s="233"/>
      <c r="AL185" s="233"/>
      <c r="AM185" s="233"/>
      <c r="AN185" s="233"/>
      <c r="AO185" s="233"/>
      <c r="AP185" s="233"/>
    </row>
    <row r="186">
      <c r="A186" s="234"/>
      <c r="B186" s="234"/>
      <c r="C186" s="233"/>
      <c r="D186" s="233"/>
      <c r="E186" s="233"/>
      <c r="F186" s="233"/>
      <c r="G186" s="233"/>
      <c r="H186" s="233"/>
      <c r="I186" s="233"/>
      <c r="J186" s="233"/>
      <c r="K186" s="233"/>
      <c r="L186" s="233"/>
      <c r="M186" s="233"/>
      <c r="N186" s="233"/>
      <c r="O186" s="233"/>
      <c r="P186" s="233"/>
      <c r="Q186" s="233"/>
      <c r="R186" s="233"/>
      <c r="S186" s="233"/>
      <c r="T186" s="233"/>
      <c r="U186" s="233"/>
      <c r="V186" s="233"/>
      <c r="W186" s="233"/>
      <c r="X186" s="233"/>
      <c r="Y186" s="233"/>
      <c r="Z186" s="233"/>
      <c r="AA186" s="233"/>
      <c r="AB186" s="233"/>
      <c r="AC186" s="233"/>
      <c r="AD186" s="233"/>
      <c r="AE186" s="233"/>
      <c r="AF186" s="233"/>
      <c r="AG186" s="233"/>
      <c r="AH186" s="233"/>
      <c r="AI186" s="233"/>
      <c r="AJ186" s="233"/>
      <c r="AK186" s="233"/>
      <c r="AL186" s="233"/>
      <c r="AM186" s="233"/>
      <c r="AN186" s="233"/>
      <c r="AO186" s="233"/>
      <c r="AP186" s="233"/>
    </row>
    <row r="187">
      <c r="A187" s="234"/>
      <c r="B187" s="234"/>
      <c r="C187" s="233"/>
      <c r="D187" s="233"/>
      <c r="E187" s="233"/>
      <c r="F187" s="233"/>
      <c r="G187" s="233"/>
      <c r="H187" s="233"/>
      <c r="I187" s="233"/>
      <c r="J187" s="233"/>
      <c r="K187" s="233"/>
      <c r="L187" s="233"/>
      <c r="M187" s="233"/>
      <c r="N187" s="233"/>
      <c r="O187" s="233"/>
      <c r="P187" s="233"/>
      <c r="Q187" s="233"/>
      <c r="R187" s="233"/>
      <c r="S187" s="233"/>
      <c r="T187" s="233"/>
      <c r="U187" s="233"/>
      <c r="V187" s="233"/>
      <c r="W187" s="233"/>
      <c r="X187" s="233"/>
      <c r="Y187" s="233"/>
      <c r="Z187" s="233"/>
      <c r="AA187" s="233"/>
      <c r="AB187" s="233"/>
      <c r="AC187" s="233"/>
      <c r="AD187" s="233"/>
      <c r="AE187" s="233"/>
      <c r="AF187" s="233"/>
      <c r="AG187" s="233"/>
      <c r="AH187" s="233"/>
      <c r="AI187" s="233"/>
      <c r="AJ187" s="233"/>
      <c r="AK187" s="233"/>
      <c r="AL187" s="233"/>
      <c r="AM187" s="233"/>
      <c r="AN187" s="233"/>
      <c r="AO187" s="233"/>
      <c r="AP187" s="233"/>
    </row>
    <row r="188">
      <c r="A188" s="234"/>
      <c r="B188" s="234"/>
      <c r="C188" s="233"/>
      <c r="D188" s="233"/>
      <c r="E188" s="233"/>
      <c r="F188" s="233"/>
      <c r="G188" s="233"/>
      <c r="H188" s="233"/>
      <c r="I188" s="233"/>
      <c r="J188" s="233"/>
      <c r="K188" s="233"/>
      <c r="L188" s="233"/>
      <c r="M188" s="233"/>
      <c r="N188" s="233"/>
      <c r="O188" s="233"/>
      <c r="P188" s="233"/>
      <c r="Q188" s="233"/>
      <c r="R188" s="233"/>
      <c r="S188" s="233"/>
      <c r="T188" s="233"/>
      <c r="U188" s="233"/>
      <c r="V188" s="233"/>
      <c r="W188" s="233"/>
      <c r="X188" s="233"/>
      <c r="Y188" s="233"/>
      <c r="Z188" s="233"/>
      <c r="AA188" s="233"/>
      <c r="AB188" s="233"/>
      <c r="AC188" s="233"/>
      <c r="AD188" s="233"/>
      <c r="AE188" s="233"/>
      <c r="AF188" s="233"/>
      <c r="AG188" s="233"/>
      <c r="AH188" s="233"/>
      <c r="AI188" s="233"/>
      <c r="AJ188" s="233"/>
      <c r="AK188" s="233"/>
      <c r="AL188" s="233"/>
      <c r="AM188" s="233"/>
      <c r="AN188" s="233"/>
      <c r="AO188" s="233"/>
      <c r="AP188" s="233"/>
    </row>
    <row r="189">
      <c r="A189" s="234"/>
      <c r="B189" s="234"/>
      <c r="C189" s="233"/>
      <c r="D189" s="233"/>
      <c r="E189" s="233"/>
      <c r="F189" s="233"/>
      <c r="G189" s="233"/>
      <c r="H189" s="233"/>
      <c r="I189" s="233"/>
      <c r="J189" s="233"/>
      <c r="K189" s="233"/>
      <c r="L189" s="233"/>
      <c r="M189" s="233"/>
      <c r="N189" s="233"/>
      <c r="O189" s="233"/>
      <c r="P189" s="233"/>
      <c r="Q189" s="233"/>
      <c r="R189" s="233"/>
      <c r="S189" s="233"/>
      <c r="T189" s="233"/>
      <c r="U189" s="233"/>
      <c r="V189" s="233"/>
      <c r="W189" s="233"/>
      <c r="X189" s="233"/>
      <c r="Y189" s="233"/>
      <c r="Z189" s="233"/>
      <c r="AA189" s="233"/>
      <c r="AB189" s="233"/>
      <c r="AC189" s="233"/>
      <c r="AD189" s="233"/>
      <c r="AE189" s="233"/>
      <c r="AF189" s="233"/>
      <c r="AG189" s="233"/>
      <c r="AH189" s="233"/>
      <c r="AI189" s="233"/>
      <c r="AJ189" s="233"/>
      <c r="AK189" s="233"/>
      <c r="AL189" s="233"/>
      <c r="AM189" s="233"/>
      <c r="AN189" s="233"/>
      <c r="AO189" s="233"/>
      <c r="AP189" s="233"/>
    </row>
    <row r="190">
      <c r="A190" s="234"/>
      <c r="B190" s="234"/>
      <c r="C190" s="233"/>
      <c r="D190" s="233"/>
      <c r="E190" s="233"/>
      <c r="F190" s="233"/>
      <c r="G190" s="233"/>
      <c r="H190" s="233"/>
      <c r="I190" s="233"/>
      <c r="J190" s="233"/>
      <c r="K190" s="233"/>
      <c r="L190" s="233"/>
      <c r="M190" s="233"/>
      <c r="N190" s="233"/>
      <c r="O190" s="233"/>
      <c r="P190" s="233"/>
      <c r="Q190" s="233"/>
      <c r="R190" s="233"/>
      <c r="S190" s="233"/>
      <c r="T190" s="233"/>
      <c r="U190" s="233"/>
      <c r="V190" s="233"/>
      <c r="W190" s="233"/>
      <c r="X190" s="233"/>
      <c r="Y190" s="233"/>
      <c r="Z190" s="233"/>
      <c r="AA190" s="233"/>
      <c r="AB190" s="233"/>
      <c r="AC190" s="233"/>
      <c r="AD190" s="233"/>
      <c r="AE190" s="233"/>
      <c r="AF190" s="233"/>
      <c r="AG190" s="233"/>
      <c r="AH190" s="233"/>
      <c r="AI190" s="233"/>
      <c r="AJ190" s="233"/>
      <c r="AK190" s="233"/>
      <c r="AL190" s="233"/>
      <c r="AM190" s="233"/>
      <c r="AN190" s="233"/>
      <c r="AO190" s="233"/>
      <c r="AP190" s="233"/>
    </row>
    <row r="191">
      <c r="A191" s="234"/>
      <c r="B191" s="234"/>
      <c r="C191" s="233"/>
      <c r="D191" s="233"/>
      <c r="E191" s="233"/>
      <c r="F191" s="233"/>
      <c r="G191" s="233"/>
      <c r="H191" s="233"/>
      <c r="I191" s="233"/>
      <c r="J191" s="233"/>
      <c r="K191" s="233"/>
      <c r="L191" s="233"/>
      <c r="M191" s="233"/>
      <c r="N191" s="233"/>
      <c r="O191" s="233"/>
      <c r="P191" s="233"/>
      <c r="Q191" s="233"/>
      <c r="R191" s="233"/>
      <c r="S191" s="233"/>
      <c r="T191" s="233"/>
      <c r="U191" s="233"/>
      <c r="V191" s="233"/>
      <c r="W191" s="233"/>
      <c r="X191" s="233"/>
      <c r="Y191" s="233"/>
      <c r="Z191" s="233"/>
      <c r="AA191" s="233"/>
      <c r="AB191" s="233"/>
      <c r="AC191" s="233"/>
      <c r="AD191" s="233"/>
      <c r="AE191" s="233"/>
      <c r="AF191" s="233"/>
      <c r="AG191" s="233"/>
      <c r="AH191" s="233"/>
      <c r="AI191" s="233"/>
      <c r="AJ191" s="233"/>
      <c r="AK191" s="233"/>
      <c r="AL191" s="233"/>
      <c r="AM191" s="233"/>
      <c r="AN191" s="233"/>
      <c r="AO191" s="233"/>
      <c r="AP191" s="233"/>
    </row>
    <row r="192">
      <c r="A192" s="234"/>
      <c r="B192" s="234"/>
      <c r="C192" s="233"/>
      <c r="D192" s="233"/>
      <c r="E192" s="233"/>
      <c r="F192" s="233"/>
      <c r="G192" s="233"/>
      <c r="H192" s="233"/>
      <c r="I192" s="233"/>
      <c r="J192" s="233"/>
      <c r="K192" s="233"/>
      <c r="L192" s="233"/>
      <c r="M192" s="233"/>
      <c r="N192" s="233"/>
      <c r="O192" s="233"/>
      <c r="P192" s="233"/>
      <c r="Q192" s="233"/>
      <c r="R192" s="233"/>
      <c r="S192" s="233"/>
      <c r="T192" s="233"/>
      <c r="U192" s="233"/>
      <c r="V192" s="233"/>
      <c r="W192" s="233"/>
      <c r="X192" s="233"/>
      <c r="Y192" s="233"/>
      <c r="Z192" s="233"/>
      <c r="AA192" s="233"/>
      <c r="AB192" s="233"/>
      <c r="AC192" s="233"/>
      <c r="AD192" s="233"/>
      <c r="AE192" s="233"/>
      <c r="AF192" s="233"/>
      <c r="AG192" s="233"/>
      <c r="AH192" s="233"/>
      <c r="AI192" s="233"/>
      <c r="AJ192" s="233"/>
      <c r="AK192" s="233"/>
      <c r="AL192" s="233"/>
      <c r="AM192" s="233"/>
      <c r="AN192" s="233"/>
      <c r="AO192" s="233"/>
      <c r="AP192" s="233"/>
    </row>
    <row r="193">
      <c r="A193" s="234"/>
      <c r="B193" s="234"/>
      <c r="C193" s="233"/>
      <c r="D193" s="233"/>
      <c r="E193" s="233"/>
      <c r="F193" s="233"/>
      <c r="G193" s="233"/>
      <c r="H193" s="233"/>
      <c r="I193" s="233"/>
      <c r="J193" s="233"/>
      <c r="K193" s="233"/>
      <c r="L193" s="233"/>
      <c r="M193" s="233"/>
      <c r="N193" s="233"/>
      <c r="O193" s="233"/>
      <c r="P193" s="233"/>
      <c r="Q193" s="233"/>
      <c r="R193" s="233"/>
      <c r="S193" s="233"/>
      <c r="T193" s="233"/>
      <c r="U193" s="233"/>
      <c r="V193" s="233"/>
      <c r="W193" s="233"/>
      <c r="X193" s="233"/>
      <c r="Y193" s="233"/>
      <c r="Z193" s="233"/>
      <c r="AA193" s="233"/>
      <c r="AB193" s="233"/>
      <c r="AC193" s="233"/>
      <c r="AD193" s="233"/>
      <c r="AE193" s="233"/>
      <c r="AF193" s="233"/>
      <c r="AG193" s="233"/>
      <c r="AH193" s="233"/>
      <c r="AI193" s="233"/>
      <c r="AJ193" s="233"/>
      <c r="AK193" s="233"/>
      <c r="AL193" s="233"/>
      <c r="AM193" s="233"/>
      <c r="AN193" s="233"/>
      <c r="AO193" s="233"/>
      <c r="AP193" s="233"/>
    </row>
    <row r="194">
      <c r="A194" s="234"/>
      <c r="B194" s="234"/>
      <c r="C194" s="233"/>
      <c r="D194" s="233"/>
      <c r="E194" s="233"/>
      <c r="F194" s="233"/>
      <c r="G194" s="233"/>
      <c r="H194" s="233"/>
      <c r="I194" s="233"/>
      <c r="J194" s="233"/>
      <c r="K194" s="233"/>
      <c r="L194" s="233"/>
      <c r="M194" s="233"/>
      <c r="N194" s="233"/>
      <c r="O194" s="233"/>
      <c r="P194" s="233"/>
      <c r="Q194" s="233"/>
      <c r="R194" s="233"/>
      <c r="S194" s="233"/>
      <c r="T194" s="233"/>
      <c r="U194" s="233"/>
      <c r="V194" s="233"/>
      <c r="W194" s="233"/>
      <c r="X194" s="233"/>
      <c r="Y194" s="233"/>
      <c r="Z194" s="233"/>
      <c r="AA194" s="233"/>
      <c r="AB194" s="233"/>
      <c r="AC194" s="233"/>
      <c r="AD194" s="233"/>
      <c r="AE194" s="233"/>
      <c r="AF194" s="233"/>
      <c r="AG194" s="233"/>
      <c r="AH194" s="233"/>
      <c r="AI194" s="233"/>
      <c r="AJ194" s="233"/>
      <c r="AK194" s="233"/>
      <c r="AL194" s="233"/>
      <c r="AM194" s="233"/>
      <c r="AN194" s="233"/>
      <c r="AO194" s="233"/>
      <c r="AP194" s="233"/>
    </row>
    <row r="195">
      <c r="A195" s="234"/>
      <c r="B195" s="234"/>
      <c r="C195" s="233"/>
      <c r="D195" s="233"/>
      <c r="E195" s="233"/>
      <c r="F195" s="233"/>
      <c r="G195" s="233"/>
      <c r="H195" s="233"/>
      <c r="I195" s="233"/>
      <c r="J195" s="233"/>
      <c r="K195" s="233"/>
      <c r="L195" s="233"/>
      <c r="M195" s="233"/>
      <c r="N195" s="233"/>
      <c r="O195" s="233"/>
      <c r="P195" s="233"/>
      <c r="Q195" s="233"/>
      <c r="R195" s="233"/>
      <c r="S195" s="233"/>
      <c r="T195" s="233"/>
      <c r="U195" s="233"/>
      <c r="V195" s="233"/>
      <c r="W195" s="233"/>
      <c r="X195" s="233"/>
      <c r="Y195" s="233"/>
      <c r="Z195" s="233"/>
      <c r="AA195" s="233"/>
      <c r="AB195" s="233"/>
      <c r="AC195" s="233"/>
      <c r="AD195" s="233"/>
      <c r="AE195" s="233"/>
      <c r="AF195" s="233"/>
      <c r="AG195" s="233"/>
      <c r="AH195" s="233"/>
      <c r="AI195" s="233"/>
      <c r="AJ195" s="233"/>
      <c r="AK195" s="233"/>
      <c r="AL195" s="233"/>
      <c r="AM195" s="233"/>
      <c r="AN195" s="233"/>
      <c r="AO195" s="233"/>
      <c r="AP195" s="233"/>
    </row>
    <row r="196">
      <c r="A196" s="234"/>
      <c r="B196" s="234"/>
      <c r="C196" s="233"/>
      <c r="D196" s="233"/>
      <c r="E196" s="233"/>
      <c r="F196" s="233"/>
      <c r="G196" s="233"/>
      <c r="H196" s="233"/>
      <c r="I196" s="233"/>
      <c r="J196" s="233"/>
      <c r="K196" s="233"/>
      <c r="L196" s="233"/>
      <c r="M196" s="233"/>
      <c r="N196" s="233"/>
      <c r="O196" s="233"/>
      <c r="P196" s="233"/>
      <c r="Q196" s="233"/>
      <c r="R196" s="233"/>
      <c r="S196" s="233"/>
      <c r="T196" s="233"/>
      <c r="U196" s="233"/>
      <c r="V196" s="233"/>
      <c r="W196" s="233"/>
      <c r="X196" s="233"/>
      <c r="Y196" s="233"/>
      <c r="Z196" s="233"/>
      <c r="AA196" s="233"/>
      <c r="AB196" s="233"/>
      <c r="AC196" s="233"/>
      <c r="AD196" s="233"/>
      <c r="AE196" s="233"/>
      <c r="AF196" s="233"/>
      <c r="AG196" s="233"/>
      <c r="AH196" s="233"/>
      <c r="AI196" s="233"/>
      <c r="AJ196" s="233"/>
      <c r="AK196" s="233"/>
      <c r="AL196" s="233"/>
      <c r="AM196" s="233"/>
      <c r="AN196" s="233"/>
      <c r="AO196" s="233"/>
      <c r="AP196" s="233"/>
    </row>
    <row r="197">
      <c r="A197" s="234"/>
      <c r="B197" s="234"/>
      <c r="C197" s="233"/>
      <c r="D197" s="233"/>
      <c r="E197" s="233"/>
      <c r="F197" s="233"/>
      <c r="G197" s="233"/>
      <c r="H197" s="233"/>
      <c r="I197" s="233"/>
      <c r="J197" s="233"/>
      <c r="K197" s="233"/>
      <c r="L197" s="233"/>
      <c r="M197" s="233"/>
      <c r="N197" s="233"/>
      <c r="O197" s="233"/>
      <c r="P197" s="233"/>
      <c r="Q197" s="233"/>
      <c r="R197" s="233"/>
      <c r="S197" s="233"/>
      <c r="T197" s="233"/>
      <c r="U197" s="233"/>
      <c r="V197" s="233"/>
      <c r="W197" s="233"/>
      <c r="X197" s="233"/>
      <c r="Y197" s="233"/>
      <c r="Z197" s="233"/>
      <c r="AA197" s="233"/>
      <c r="AB197" s="233"/>
      <c r="AC197" s="233"/>
      <c r="AD197" s="233"/>
      <c r="AE197" s="233"/>
      <c r="AF197" s="233"/>
      <c r="AG197" s="233"/>
      <c r="AH197" s="233"/>
      <c r="AI197" s="233"/>
      <c r="AJ197" s="233"/>
      <c r="AK197" s="233"/>
      <c r="AL197" s="233"/>
      <c r="AM197" s="233"/>
      <c r="AN197" s="233"/>
      <c r="AO197" s="233"/>
      <c r="AP197" s="233"/>
    </row>
    <row r="198">
      <c r="A198" s="234"/>
      <c r="B198" s="234"/>
      <c r="C198" s="233"/>
      <c r="D198" s="233"/>
      <c r="E198" s="233"/>
      <c r="F198" s="233"/>
      <c r="G198" s="233"/>
      <c r="H198" s="233"/>
      <c r="I198" s="233"/>
      <c r="J198" s="233"/>
      <c r="K198" s="233"/>
      <c r="L198" s="233"/>
      <c r="M198" s="233"/>
      <c r="N198" s="233"/>
      <c r="O198" s="233"/>
      <c r="P198" s="233"/>
      <c r="Q198" s="233"/>
      <c r="R198" s="233"/>
      <c r="S198" s="233"/>
      <c r="T198" s="233"/>
      <c r="U198" s="233"/>
      <c r="V198" s="233"/>
      <c r="W198" s="233"/>
      <c r="X198" s="233"/>
      <c r="Y198" s="233"/>
      <c r="Z198" s="233"/>
      <c r="AA198" s="233"/>
      <c r="AB198" s="233"/>
      <c r="AC198" s="233"/>
      <c r="AD198" s="233"/>
      <c r="AE198" s="233"/>
      <c r="AF198" s="233"/>
      <c r="AG198" s="233"/>
      <c r="AH198" s="233"/>
      <c r="AI198" s="233"/>
      <c r="AJ198" s="233"/>
      <c r="AK198" s="233"/>
      <c r="AL198" s="233"/>
      <c r="AM198" s="233"/>
      <c r="AN198" s="233"/>
      <c r="AO198" s="233"/>
      <c r="AP198" s="233"/>
    </row>
    <row r="199">
      <c r="A199" s="234"/>
      <c r="B199" s="234"/>
      <c r="C199" s="233"/>
      <c r="D199" s="233"/>
      <c r="E199" s="233"/>
      <c r="F199" s="233"/>
      <c r="G199" s="233"/>
      <c r="H199" s="233"/>
      <c r="I199" s="233"/>
      <c r="J199" s="233"/>
      <c r="K199" s="233"/>
      <c r="L199" s="233"/>
      <c r="M199" s="233"/>
      <c r="N199" s="233"/>
      <c r="O199" s="233"/>
      <c r="P199" s="233"/>
      <c r="Q199" s="233"/>
      <c r="R199" s="233"/>
      <c r="S199" s="233"/>
      <c r="T199" s="233"/>
      <c r="U199" s="233"/>
      <c r="V199" s="233"/>
      <c r="W199" s="233"/>
      <c r="X199" s="233"/>
      <c r="Y199" s="233"/>
      <c r="Z199" s="233"/>
      <c r="AA199" s="233"/>
      <c r="AB199" s="233"/>
      <c r="AC199" s="233"/>
      <c r="AD199" s="233"/>
      <c r="AE199" s="233"/>
      <c r="AF199" s="233"/>
      <c r="AG199" s="233"/>
      <c r="AH199" s="233"/>
      <c r="AI199" s="233"/>
      <c r="AJ199" s="233"/>
      <c r="AK199" s="233"/>
      <c r="AL199" s="233"/>
      <c r="AM199" s="233"/>
      <c r="AN199" s="233"/>
      <c r="AO199" s="233"/>
      <c r="AP199" s="233"/>
    </row>
    <row r="200">
      <c r="A200" s="234"/>
      <c r="B200" s="234"/>
      <c r="C200" s="233"/>
      <c r="D200" s="233"/>
      <c r="E200" s="233"/>
      <c r="F200" s="233"/>
      <c r="G200" s="233"/>
      <c r="H200" s="233"/>
      <c r="I200" s="233"/>
      <c r="J200" s="233"/>
      <c r="K200" s="233"/>
      <c r="L200" s="233"/>
      <c r="M200" s="233"/>
      <c r="N200" s="233"/>
      <c r="O200" s="233"/>
      <c r="P200" s="233"/>
      <c r="Q200" s="233"/>
      <c r="R200" s="233"/>
      <c r="S200" s="233"/>
      <c r="T200" s="233"/>
      <c r="U200" s="233"/>
      <c r="V200" s="233"/>
      <c r="W200" s="233"/>
      <c r="X200" s="233"/>
      <c r="Y200" s="233"/>
      <c r="Z200" s="233"/>
      <c r="AA200" s="233"/>
      <c r="AB200" s="233"/>
      <c r="AC200" s="233"/>
      <c r="AD200" s="233"/>
      <c r="AE200" s="233"/>
      <c r="AF200" s="233"/>
      <c r="AG200" s="233"/>
      <c r="AH200" s="233"/>
      <c r="AI200" s="233"/>
      <c r="AJ200" s="233"/>
      <c r="AK200" s="233"/>
      <c r="AL200" s="233"/>
      <c r="AM200" s="233"/>
      <c r="AN200" s="233"/>
      <c r="AO200" s="233"/>
      <c r="AP200" s="233"/>
    </row>
    <row r="201">
      <c r="A201" s="234"/>
      <c r="B201" s="234"/>
      <c r="C201" s="233"/>
      <c r="D201" s="233"/>
      <c r="E201" s="233"/>
      <c r="F201" s="233"/>
      <c r="G201" s="233"/>
      <c r="H201" s="233"/>
      <c r="I201" s="233"/>
      <c r="J201" s="233"/>
      <c r="K201" s="233"/>
      <c r="L201" s="233"/>
      <c r="M201" s="233"/>
      <c r="N201" s="233"/>
      <c r="O201" s="233"/>
      <c r="P201" s="233"/>
      <c r="Q201" s="233"/>
      <c r="R201" s="233"/>
      <c r="S201" s="233"/>
      <c r="T201" s="233"/>
      <c r="U201" s="233"/>
      <c r="V201" s="233"/>
      <c r="W201" s="233"/>
      <c r="X201" s="233"/>
      <c r="Y201" s="233"/>
      <c r="Z201" s="233"/>
      <c r="AA201" s="233"/>
      <c r="AB201" s="233"/>
      <c r="AC201" s="233"/>
      <c r="AD201" s="233"/>
      <c r="AE201" s="233"/>
      <c r="AF201" s="233"/>
      <c r="AG201" s="233"/>
      <c r="AH201" s="233"/>
      <c r="AI201" s="233"/>
      <c r="AJ201" s="233"/>
      <c r="AK201" s="233"/>
      <c r="AL201" s="233"/>
      <c r="AM201" s="233"/>
      <c r="AN201" s="233"/>
      <c r="AO201" s="233"/>
      <c r="AP201" s="233"/>
    </row>
    <row r="202">
      <c r="A202" s="234"/>
      <c r="B202" s="234"/>
      <c r="C202" s="233"/>
      <c r="D202" s="233"/>
      <c r="E202" s="233"/>
      <c r="F202" s="233"/>
      <c r="G202" s="233"/>
      <c r="H202" s="233"/>
      <c r="I202" s="233"/>
      <c r="J202" s="233"/>
      <c r="K202" s="233"/>
      <c r="L202" s="233"/>
      <c r="M202" s="233"/>
      <c r="N202" s="233"/>
      <c r="O202" s="233"/>
      <c r="P202" s="233"/>
      <c r="Q202" s="233"/>
      <c r="R202" s="233"/>
      <c r="S202" s="233"/>
      <c r="T202" s="233"/>
      <c r="U202" s="233"/>
      <c r="V202" s="233"/>
      <c r="W202" s="233"/>
      <c r="X202" s="233"/>
      <c r="Y202" s="233"/>
      <c r="Z202" s="233"/>
      <c r="AA202" s="233"/>
      <c r="AB202" s="233"/>
      <c r="AC202" s="233"/>
      <c r="AD202" s="233"/>
      <c r="AE202" s="233"/>
      <c r="AF202" s="233"/>
      <c r="AG202" s="233"/>
      <c r="AH202" s="233"/>
      <c r="AI202" s="233"/>
      <c r="AJ202" s="233"/>
      <c r="AK202" s="233"/>
      <c r="AL202" s="233"/>
      <c r="AM202" s="233"/>
      <c r="AN202" s="233"/>
      <c r="AO202" s="233"/>
      <c r="AP202" s="233"/>
    </row>
    <row r="203">
      <c r="A203" s="234"/>
      <c r="B203" s="234"/>
      <c r="C203" s="233"/>
      <c r="D203" s="233"/>
      <c r="E203" s="233"/>
      <c r="F203" s="233"/>
      <c r="G203" s="233"/>
      <c r="H203" s="233"/>
      <c r="I203" s="233"/>
      <c r="J203" s="233"/>
      <c r="K203" s="233"/>
      <c r="L203" s="233"/>
      <c r="M203" s="233"/>
      <c r="N203" s="233"/>
      <c r="O203" s="233"/>
      <c r="P203" s="233"/>
      <c r="Q203" s="233"/>
      <c r="R203" s="233"/>
      <c r="S203" s="233"/>
      <c r="T203" s="233"/>
      <c r="U203" s="233"/>
      <c r="V203" s="233"/>
      <c r="W203" s="233"/>
      <c r="X203" s="233"/>
      <c r="Y203" s="233"/>
      <c r="Z203" s="233"/>
      <c r="AA203" s="233"/>
      <c r="AB203" s="233"/>
      <c r="AC203" s="233"/>
      <c r="AD203" s="233"/>
      <c r="AE203" s="233"/>
      <c r="AF203" s="233"/>
      <c r="AG203" s="233"/>
      <c r="AH203" s="233"/>
      <c r="AI203" s="233"/>
      <c r="AJ203" s="233"/>
      <c r="AK203" s="233"/>
      <c r="AL203" s="233"/>
      <c r="AM203" s="233"/>
      <c r="AN203" s="233"/>
      <c r="AO203" s="233"/>
      <c r="AP203" s="233"/>
    </row>
    <row r="204">
      <c r="A204" s="234"/>
      <c r="B204" s="234"/>
      <c r="C204" s="233"/>
      <c r="D204" s="233"/>
      <c r="E204" s="233"/>
      <c r="F204" s="233"/>
      <c r="G204" s="233"/>
      <c r="H204" s="233"/>
      <c r="I204" s="233"/>
      <c r="J204" s="233"/>
      <c r="K204" s="233"/>
      <c r="L204" s="233"/>
      <c r="M204" s="233"/>
      <c r="N204" s="233"/>
      <c r="O204" s="233"/>
      <c r="P204" s="233"/>
      <c r="Q204" s="233"/>
      <c r="R204" s="233"/>
      <c r="S204" s="233"/>
      <c r="T204" s="233"/>
      <c r="U204" s="233"/>
      <c r="V204" s="233"/>
      <c r="W204" s="233"/>
      <c r="X204" s="233"/>
      <c r="Y204" s="233"/>
      <c r="Z204" s="233"/>
      <c r="AA204" s="233"/>
      <c r="AB204" s="233"/>
      <c r="AC204" s="233"/>
      <c r="AD204" s="233"/>
      <c r="AE204" s="233"/>
      <c r="AF204" s="233"/>
      <c r="AG204" s="233"/>
      <c r="AH204" s="233"/>
      <c r="AI204" s="233"/>
      <c r="AJ204" s="233"/>
      <c r="AK204" s="233"/>
      <c r="AL204" s="233"/>
      <c r="AM204" s="233"/>
      <c r="AN204" s="233"/>
      <c r="AO204" s="233"/>
      <c r="AP204" s="233"/>
    </row>
    <row r="205">
      <c r="A205" s="234"/>
      <c r="B205" s="234"/>
      <c r="C205" s="233"/>
      <c r="D205" s="233"/>
      <c r="E205" s="233"/>
      <c r="F205" s="233"/>
      <c r="G205" s="233"/>
      <c r="H205" s="233"/>
      <c r="I205" s="233"/>
      <c r="J205" s="233"/>
      <c r="K205" s="233"/>
      <c r="L205" s="233"/>
      <c r="M205" s="233"/>
      <c r="N205" s="233"/>
      <c r="O205" s="233"/>
      <c r="P205" s="233"/>
      <c r="Q205" s="233"/>
      <c r="R205" s="233"/>
      <c r="S205" s="233"/>
      <c r="T205" s="233"/>
      <c r="U205" s="233"/>
      <c r="V205" s="233"/>
      <c r="W205" s="233"/>
      <c r="X205" s="233"/>
      <c r="Y205" s="233"/>
      <c r="Z205" s="233"/>
      <c r="AA205" s="233"/>
      <c r="AB205" s="233"/>
      <c r="AC205" s="233"/>
      <c r="AD205" s="233"/>
      <c r="AE205" s="233"/>
      <c r="AF205" s="233"/>
      <c r="AG205" s="233"/>
      <c r="AH205" s="233"/>
      <c r="AI205" s="233"/>
      <c r="AJ205" s="233"/>
      <c r="AK205" s="233"/>
      <c r="AL205" s="233"/>
      <c r="AM205" s="233"/>
      <c r="AN205" s="233"/>
      <c r="AO205" s="233"/>
      <c r="AP205" s="233"/>
    </row>
    <row r="206">
      <c r="A206" s="234"/>
      <c r="B206" s="234"/>
      <c r="C206" s="233"/>
      <c r="D206" s="233"/>
      <c r="E206" s="233"/>
      <c r="F206" s="233"/>
      <c r="G206" s="233"/>
      <c r="H206" s="233"/>
      <c r="I206" s="233"/>
      <c r="J206" s="233"/>
      <c r="K206" s="233"/>
      <c r="L206" s="233"/>
      <c r="M206" s="233"/>
      <c r="N206" s="233"/>
      <c r="O206" s="233"/>
      <c r="P206" s="233"/>
      <c r="Q206" s="233"/>
      <c r="R206" s="233"/>
      <c r="S206" s="233"/>
      <c r="T206" s="233"/>
      <c r="U206" s="233"/>
      <c r="V206" s="233"/>
      <c r="W206" s="233"/>
      <c r="X206" s="233"/>
      <c r="Y206" s="233"/>
      <c r="Z206" s="233"/>
      <c r="AA206" s="233"/>
      <c r="AB206" s="233"/>
      <c r="AC206" s="233"/>
      <c r="AD206" s="233"/>
      <c r="AE206" s="233"/>
      <c r="AF206" s="233"/>
      <c r="AG206" s="233"/>
      <c r="AH206" s="233"/>
      <c r="AI206" s="233"/>
      <c r="AJ206" s="233"/>
      <c r="AK206" s="233"/>
      <c r="AL206" s="233"/>
      <c r="AM206" s="233"/>
      <c r="AN206" s="233"/>
      <c r="AO206" s="233"/>
      <c r="AP206" s="233"/>
    </row>
    <row r="207">
      <c r="A207" s="234"/>
      <c r="B207" s="234"/>
      <c r="C207" s="233"/>
      <c r="D207" s="233"/>
      <c r="E207" s="233"/>
      <c r="F207" s="233"/>
      <c r="G207" s="233"/>
      <c r="H207" s="233"/>
      <c r="I207" s="233"/>
      <c r="J207" s="233"/>
      <c r="K207" s="233"/>
      <c r="L207" s="233"/>
      <c r="M207" s="233"/>
      <c r="N207" s="233"/>
      <c r="O207" s="233"/>
      <c r="P207" s="233"/>
      <c r="Q207" s="233"/>
      <c r="R207" s="233"/>
      <c r="S207" s="233"/>
      <c r="T207" s="233"/>
      <c r="U207" s="233"/>
      <c r="V207" s="233"/>
      <c r="W207" s="233"/>
      <c r="X207" s="233"/>
      <c r="Y207" s="233"/>
      <c r="Z207" s="233"/>
      <c r="AA207" s="233"/>
      <c r="AB207" s="233"/>
      <c r="AC207" s="233"/>
      <c r="AD207" s="233"/>
      <c r="AE207" s="233"/>
      <c r="AF207" s="233"/>
      <c r="AG207" s="233"/>
      <c r="AH207" s="233"/>
      <c r="AI207" s="233"/>
      <c r="AJ207" s="233"/>
      <c r="AK207" s="233"/>
      <c r="AL207" s="233"/>
      <c r="AM207" s="233"/>
      <c r="AN207" s="233"/>
      <c r="AO207" s="233"/>
      <c r="AP207" s="233"/>
    </row>
    <row r="208">
      <c r="A208" s="234"/>
      <c r="B208" s="234"/>
      <c r="C208" s="233"/>
      <c r="D208" s="233"/>
      <c r="E208" s="233"/>
      <c r="F208" s="233"/>
      <c r="G208" s="233"/>
      <c r="H208" s="233"/>
      <c r="I208" s="233"/>
      <c r="J208" s="233"/>
      <c r="K208" s="233"/>
      <c r="L208" s="233"/>
      <c r="M208" s="233"/>
      <c r="N208" s="233"/>
      <c r="O208" s="233"/>
      <c r="P208" s="233"/>
      <c r="Q208" s="233"/>
      <c r="R208" s="233"/>
      <c r="S208" s="233"/>
      <c r="T208" s="233"/>
      <c r="U208" s="233"/>
      <c r="V208" s="233"/>
      <c r="W208" s="233"/>
      <c r="X208" s="233"/>
      <c r="Y208" s="233"/>
      <c r="Z208" s="233"/>
      <c r="AA208" s="233"/>
      <c r="AB208" s="233"/>
      <c r="AC208" s="233"/>
      <c r="AD208" s="233"/>
      <c r="AE208" s="233"/>
      <c r="AF208" s="233"/>
      <c r="AG208" s="233"/>
      <c r="AH208" s="233"/>
      <c r="AI208" s="233"/>
      <c r="AJ208" s="233"/>
      <c r="AK208" s="233"/>
      <c r="AL208" s="233"/>
      <c r="AM208" s="233"/>
      <c r="AN208" s="233"/>
      <c r="AO208" s="233"/>
      <c r="AP208" s="233"/>
    </row>
    <row r="209">
      <c r="A209" s="234"/>
      <c r="B209" s="234"/>
      <c r="C209" s="233"/>
      <c r="D209" s="233"/>
      <c r="E209" s="233"/>
      <c r="F209" s="233"/>
      <c r="G209" s="233"/>
      <c r="H209" s="233"/>
      <c r="I209" s="233"/>
      <c r="J209" s="233"/>
      <c r="K209" s="233"/>
      <c r="L209" s="233"/>
      <c r="M209" s="233"/>
      <c r="N209" s="233"/>
      <c r="O209" s="233"/>
      <c r="P209" s="233"/>
      <c r="Q209" s="233"/>
      <c r="R209" s="233"/>
      <c r="S209" s="233"/>
      <c r="T209" s="233"/>
      <c r="U209" s="233"/>
      <c r="V209" s="233"/>
      <c r="W209" s="233"/>
      <c r="X209" s="233"/>
      <c r="Y209" s="233"/>
      <c r="Z209" s="233"/>
      <c r="AA209" s="233"/>
      <c r="AB209" s="233"/>
      <c r="AC209" s="233"/>
      <c r="AD209" s="233"/>
      <c r="AE209" s="233"/>
      <c r="AF209" s="233"/>
      <c r="AG209" s="233"/>
      <c r="AH209" s="233"/>
      <c r="AI209" s="233"/>
      <c r="AJ209" s="233"/>
      <c r="AK209" s="233"/>
      <c r="AL209" s="233"/>
      <c r="AM209" s="233"/>
      <c r="AN209" s="233"/>
      <c r="AO209" s="233"/>
      <c r="AP209" s="233"/>
    </row>
    <row r="210">
      <c r="A210" s="234"/>
      <c r="B210" s="234"/>
      <c r="C210" s="233"/>
      <c r="D210" s="233"/>
      <c r="E210" s="233"/>
      <c r="F210" s="233"/>
      <c r="G210" s="233"/>
      <c r="H210" s="233"/>
      <c r="I210" s="233"/>
      <c r="J210" s="233"/>
      <c r="K210" s="233"/>
      <c r="L210" s="233"/>
      <c r="M210" s="233"/>
      <c r="N210" s="233"/>
      <c r="O210" s="233"/>
      <c r="P210" s="233"/>
      <c r="Q210" s="233"/>
      <c r="R210" s="233"/>
      <c r="S210" s="233"/>
      <c r="T210" s="233"/>
      <c r="U210" s="233"/>
      <c r="V210" s="233"/>
      <c r="W210" s="233"/>
      <c r="X210" s="233"/>
      <c r="Y210" s="233"/>
      <c r="Z210" s="233"/>
      <c r="AA210" s="233"/>
      <c r="AB210" s="233"/>
      <c r="AC210" s="233"/>
      <c r="AD210" s="233"/>
      <c r="AE210" s="233"/>
      <c r="AF210" s="233"/>
      <c r="AG210" s="233"/>
      <c r="AH210" s="233"/>
      <c r="AI210" s="233"/>
      <c r="AJ210" s="233"/>
      <c r="AK210" s="233"/>
      <c r="AL210" s="233"/>
      <c r="AM210" s="233"/>
      <c r="AN210" s="233"/>
      <c r="AO210" s="233"/>
      <c r="AP210" s="233"/>
    </row>
    <row r="211">
      <c r="A211" s="234"/>
      <c r="B211" s="234"/>
      <c r="C211" s="233"/>
      <c r="D211" s="233"/>
      <c r="E211" s="233"/>
      <c r="F211" s="233"/>
      <c r="G211" s="233"/>
      <c r="H211" s="233"/>
      <c r="I211" s="233"/>
      <c r="J211" s="233"/>
      <c r="K211" s="233"/>
      <c r="L211" s="233"/>
      <c r="M211" s="233"/>
      <c r="N211" s="233"/>
      <c r="O211" s="233"/>
      <c r="P211" s="233"/>
      <c r="Q211" s="233"/>
      <c r="R211" s="233"/>
      <c r="S211" s="233"/>
      <c r="T211" s="233"/>
      <c r="U211" s="233"/>
      <c r="V211" s="233"/>
      <c r="W211" s="233"/>
      <c r="X211" s="233"/>
      <c r="Y211" s="233"/>
      <c r="Z211" s="233"/>
      <c r="AA211" s="233"/>
      <c r="AB211" s="233"/>
      <c r="AC211" s="233"/>
      <c r="AD211" s="233"/>
      <c r="AE211" s="233"/>
      <c r="AF211" s="233"/>
      <c r="AG211" s="233"/>
      <c r="AH211" s="233"/>
      <c r="AI211" s="233"/>
      <c r="AJ211" s="233"/>
      <c r="AK211" s="233"/>
      <c r="AL211" s="233"/>
      <c r="AM211" s="233"/>
      <c r="AN211" s="233"/>
      <c r="AO211" s="233"/>
      <c r="AP211" s="233"/>
    </row>
    <row r="212">
      <c r="A212" s="234"/>
      <c r="B212" s="234"/>
      <c r="C212" s="233"/>
      <c r="D212" s="233"/>
      <c r="E212" s="233"/>
      <c r="F212" s="233"/>
      <c r="G212" s="233"/>
      <c r="H212" s="233"/>
      <c r="I212" s="233"/>
      <c r="J212" s="233"/>
      <c r="K212" s="233"/>
      <c r="L212" s="233"/>
      <c r="M212" s="233"/>
      <c r="N212" s="233"/>
      <c r="O212" s="233"/>
      <c r="P212" s="233"/>
      <c r="Q212" s="233"/>
      <c r="R212" s="233"/>
      <c r="S212" s="233"/>
      <c r="T212" s="233"/>
      <c r="U212" s="233"/>
      <c r="V212" s="233"/>
      <c r="W212" s="233"/>
      <c r="X212" s="233"/>
      <c r="Y212" s="233"/>
      <c r="Z212" s="233"/>
      <c r="AA212" s="233"/>
      <c r="AB212" s="233"/>
      <c r="AC212" s="233"/>
      <c r="AD212" s="233"/>
      <c r="AE212" s="233"/>
      <c r="AF212" s="233"/>
      <c r="AG212" s="233"/>
      <c r="AH212" s="233"/>
      <c r="AI212" s="233"/>
      <c r="AJ212" s="233"/>
      <c r="AK212" s="233"/>
      <c r="AL212" s="233"/>
      <c r="AM212" s="233"/>
      <c r="AN212" s="233"/>
      <c r="AO212" s="233"/>
      <c r="AP212" s="233"/>
    </row>
    <row r="213">
      <c r="A213" s="234"/>
      <c r="B213" s="234"/>
      <c r="C213" s="233"/>
      <c r="D213" s="233"/>
      <c r="E213" s="233"/>
      <c r="F213" s="233"/>
      <c r="G213" s="233"/>
      <c r="H213" s="233"/>
      <c r="I213" s="233"/>
      <c r="J213" s="233"/>
      <c r="K213" s="233"/>
      <c r="L213" s="233"/>
      <c r="M213" s="233"/>
      <c r="N213" s="233"/>
      <c r="O213" s="233"/>
      <c r="P213" s="233"/>
      <c r="Q213" s="233"/>
      <c r="R213" s="233"/>
      <c r="S213" s="233"/>
      <c r="T213" s="233"/>
      <c r="U213" s="233"/>
      <c r="V213" s="233"/>
      <c r="W213" s="233"/>
      <c r="X213" s="233"/>
      <c r="Y213" s="233"/>
      <c r="Z213" s="233"/>
      <c r="AA213" s="233"/>
      <c r="AB213" s="233"/>
      <c r="AC213" s="233"/>
      <c r="AD213" s="233"/>
      <c r="AE213" s="233"/>
      <c r="AF213" s="233"/>
      <c r="AG213" s="233"/>
      <c r="AH213" s="233"/>
      <c r="AI213" s="233"/>
      <c r="AJ213" s="233"/>
      <c r="AK213" s="233"/>
      <c r="AL213" s="233"/>
      <c r="AM213" s="233"/>
      <c r="AN213" s="233"/>
      <c r="AO213" s="233"/>
      <c r="AP213" s="233"/>
    </row>
    <row r="214">
      <c r="A214" s="234"/>
      <c r="B214" s="234"/>
      <c r="C214" s="233"/>
      <c r="D214" s="233"/>
      <c r="E214" s="233"/>
      <c r="F214" s="233"/>
      <c r="G214" s="233"/>
      <c r="H214" s="233"/>
      <c r="I214" s="233"/>
      <c r="J214" s="233"/>
      <c r="K214" s="233"/>
      <c r="L214" s="233"/>
      <c r="M214" s="233"/>
      <c r="N214" s="233"/>
      <c r="O214" s="233"/>
      <c r="P214" s="233"/>
      <c r="Q214" s="233"/>
      <c r="R214" s="233"/>
      <c r="S214" s="233"/>
      <c r="T214" s="233"/>
      <c r="U214" s="233"/>
      <c r="V214" s="233"/>
      <c r="W214" s="233"/>
      <c r="X214" s="233"/>
      <c r="Y214" s="233"/>
      <c r="Z214" s="233"/>
      <c r="AA214" s="233"/>
      <c r="AB214" s="233"/>
      <c r="AC214" s="233"/>
      <c r="AD214" s="233"/>
      <c r="AE214" s="233"/>
      <c r="AF214" s="233"/>
      <c r="AG214" s="233"/>
      <c r="AH214" s="233"/>
      <c r="AI214" s="233"/>
      <c r="AJ214" s="233"/>
      <c r="AK214" s="233"/>
      <c r="AL214" s="233"/>
      <c r="AM214" s="233"/>
      <c r="AN214" s="233"/>
      <c r="AO214" s="233"/>
      <c r="AP214" s="233"/>
    </row>
    <row r="215">
      <c r="A215" s="234"/>
      <c r="B215" s="234"/>
      <c r="C215" s="233"/>
      <c r="D215" s="233"/>
      <c r="E215" s="233"/>
      <c r="F215" s="233"/>
      <c r="G215" s="233"/>
      <c r="H215" s="233"/>
      <c r="I215" s="233"/>
      <c r="J215" s="233"/>
      <c r="K215" s="233"/>
      <c r="L215" s="233"/>
      <c r="M215" s="233"/>
      <c r="N215" s="233"/>
      <c r="O215" s="233"/>
      <c r="P215" s="233"/>
      <c r="Q215" s="233"/>
      <c r="R215" s="233"/>
      <c r="S215" s="233"/>
      <c r="T215" s="233"/>
      <c r="U215" s="233"/>
      <c r="V215" s="233"/>
      <c r="W215" s="233"/>
      <c r="X215" s="233"/>
      <c r="Y215" s="233"/>
      <c r="Z215" s="233"/>
      <c r="AA215" s="233"/>
      <c r="AB215" s="233"/>
      <c r="AC215" s="233"/>
      <c r="AD215" s="233"/>
      <c r="AE215" s="233"/>
      <c r="AF215" s="233"/>
      <c r="AG215" s="233"/>
      <c r="AH215" s="233"/>
      <c r="AI215" s="233"/>
      <c r="AJ215" s="233"/>
      <c r="AK215" s="233"/>
      <c r="AL215" s="233"/>
      <c r="AM215" s="233"/>
      <c r="AN215" s="233"/>
      <c r="AO215" s="233"/>
      <c r="AP215" s="233"/>
    </row>
    <row r="216">
      <c r="A216" s="234"/>
      <c r="B216" s="234"/>
      <c r="C216" s="233"/>
      <c r="D216" s="233"/>
      <c r="E216" s="233"/>
      <c r="F216" s="233"/>
      <c r="G216" s="233"/>
      <c r="H216" s="233"/>
      <c r="I216" s="233"/>
      <c r="J216" s="233"/>
      <c r="K216" s="233"/>
      <c r="L216" s="233"/>
      <c r="M216" s="233"/>
      <c r="N216" s="233"/>
      <c r="O216" s="233"/>
      <c r="P216" s="233"/>
      <c r="Q216" s="233"/>
      <c r="R216" s="233"/>
      <c r="S216" s="233"/>
      <c r="T216" s="233"/>
      <c r="U216" s="233"/>
      <c r="V216" s="233"/>
      <c r="W216" s="233"/>
      <c r="X216" s="233"/>
      <c r="Y216" s="233"/>
      <c r="Z216" s="233"/>
      <c r="AA216" s="233"/>
      <c r="AB216" s="233"/>
      <c r="AC216" s="233"/>
      <c r="AD216" s="233"/>
      <c r="AE216" s="233"/>
      <c r="AF216" s="233"/>
      <c r="AG216" s="233"/>
      <c r="AH216" s="233"/>
      <c r="AI216" s="233"/>
      <c r="AJ216" s="233"/>
      <c r="AK216" s="233"/>
      <c r="AL216" s="233"/>
      <c r="AM216" s="233"/>
      <c r="AN216" s="233"/>
      <c r="AO216" s="233"/>
      <c r="AP216" s="233"/>
    </row>
    <row r="217">
      <c r="A217" s="234"/>
      <c r="B217" s="234"/>
      <c r="C217" s="233"/>
      <c r="D217" s="233"/>
      <c r="E217" s="233"/>
      <c r="F217" s="233"/>
      <c r="G217" s="233"/>
      <c r="H217" s="233"/>
      <c r="I217" s="233"/>
      <c r="J217" s="233"/>
      <c r="K217" s="233"/>
      <c r="L217" s="233"/>
      <c r="M217" s="233"/>
      <c r="N217" s="233"/>
      <c r="O217" s="233"/>
      <c r="P217" s="233"/>
      <c r="Q217" s="233"/>
      <c r="R217" s="233"/>
      <c r="S217" s="233"/>
      <c r="T217" s="233"/>
      <c r="U217" s="233"/>
      <c r="V217" s="233"/>
      <c r="W217" s="233"/>
      <c r="X217" s="233"/>
      <c r="Y217" s="233"/>
      <c r="Z217" s="233"/>
      <c r="AA217" s="233"/>
      <c r="AB217" s="233"/>
      <c r="AC217" s="233"/>
      <c r="AD217" s="233"/>
      <c r="AE217" s="233"/>
      <c r="AF217" s="233"/>
      <c r="AG217" s="233"/>
      <c r="AH217" s="233"/>
      <c r="AI217" s="233"/>
      <c r="AJ217" s="233"/>
      <c r="AK217" s="233"/>
      <c r="AL217" s="233"/>
      <c r="AM217" s="233"/>
      <c r="AN217" s="233"/>
      <c r="AO217" s="233"/>
      <c r="AP217" s="233"/>
    </row>
    <row r="218">
      <c r="A218" s="234"/>
      <c r="B218" s="234"/>
      <c r="C218" s="233"/>
      <c r="D218" s="233"/>
      <c r="E218" s="233"/>
      <c r="F218" s="233"/>
      <c r="G218" s="233"/>
      <c r="H218" s="233"/>
      <c r="I218" s="233"/>
      <c r="J218" s="233"/>
      <c r="K218" s="233"/>
      <c r="L218" s="233"/>
      <c r="M218" s="233"/>
      <c r="N218" s="233"/>
      <c r="O218" s="233"/>
      <c r="P218" s="233"/>
      <c r="Q218" s="233"/>
      <c r="R218" s="233"/>
      <c r="S218" s="233"/>
      <c r="T218" s="233"/>
      <c r="U218" s="233"/>
      <c r="V218" s="233"/>
      <c r="W218" s="233"/>
      <c r="X218" s="233"/>
      <c r="Y218" s="233"/>
      <c r="Z218" s="233"/>
      <c r="AA218" s="233"/>
      <c r="AB218" s="233"/>
      <c r="AC218" s="233"/>
      <c r="AD218" s="233"/>
      <c r="AE218" s="233"/>
      <c r="AF218" s="233"/>
      <c r="AG218" s="233"/>
      <c r="AH218" s="233"/>
      <c r="AI218" s="233"/>
      <c r="AJ218" s="233"/>
      <c r="AK218" s="233"/>
      <c r="AL218" s="233"/>
      <c r="AM218" s="233"/>
      <c r="AN218" s="233"/>
      <c r="AO218" s="233"/>
      <c r="AP218" s="233"/>
    </row>
    <row r="219">
      <c r="A219" s="234"/>
      <c r="B219" s="234"/>
      <c r="C219" s="233"/>
      <c r="D219" s="233"/>
      <c r="E219" s="233"/>
      <c r="F219" s="233"/>
      <c r="G219" s="233"/>
      <c r="H219" s="233"/>
      <c r="I219" s="233"/>
      <c r="J219" s="233"/>
      <c r="K219" s="233"/>
      <c r="L219" s="233"/>
      <c r="M219" s="233"/>
      <c r="N219" s="233"/>
      <c r="O219" s="233"/>
      <c r="P219" s="233"/>
      <c r="Q219" s="233"/>
      <c r="R219" s="233"/>
      <c r="S219" s="233"/>
      <c r="T219" s="233"/>
      <c r="U219" s="233"/>
      <c r="V219" s="233"/>
      <c r="W219" s="233"/>
      <c r="X219" s="233"/>
      <c r="Y219" s="233"/>
      <c r="Z219" s="233"/>
      <c r="AA219" s="233"/>
      <c r="AB219" s="233"/>
      <c r="AC219" s="233"/>
      <c r="AD219" s="233"/>
      <c r="AE219" s="233"/>
      <c r="AF219" s="233"/>
      <c r="AG219" s="233"/>
      <c r="AH219" s="233"/>
      <c r="AI219" s="233"/>
      <c r="AJ219" s="233"/>
      <c r="AK219" s="233"/>
      <c r="AL219" s="233"/>
      <c r="AM219" s="233"/>
      <c r="AN219" s="233"/>
      <c r="AO219" s="233"/>
      <c r="AP219" s="233"/>
    </row>
    <row r="220">
      <c r="A220" s="234"/>
      <c r="B220" s="234"/>
      <c r="C220" s="233"/>
      <c r="D220" s="233"/>
      <c r="E220" s="233"/>
      <c r="F220" s="233"/>
      <c r="G220" s="233"/>
      <c r="H220" s="233"/>
      <c r="I220" s="233"/>
      <c r="J220" s="233"/>
      <c r="K220" s="233"/>
      <c r="L220" s="233"/>
      <c r="M220" s="233"/>
      <c r="N220" s="233"/>
      <c r="O220" s="233"/>
      <c r="P220" s="233"/>
      <c r="Q220" s="233"/>
      <c r="R220" s="233"/>
      <c r="S220" s="233"/>
      <c r="T220" s="233"/>
      <c r="U220" s="233"/>
      <c r="V220" s="233"/>
      <c r="W220" s="233"/>
      <c r="X220" s="233"/>
      <c r="Y220" s="233"/>
      <c r="Z220" s="233"/>
      <c r="AA220" s="233"/>
      <c r="AB220" s="233"/>
      <c r="AC220" s="233"/>
      <c r="AD220" s="233"/>
      <c r="AE220" s="233"/>
      <c r="AF220" s="233"/>
      <c r="AG220" s="233"/>
      <c r="AH220" s="233"/>
      <c r="AI220" s="233"/>
      <c r="AJ220" s="233"/>
      <c r="AK220" s="233"/>
      <c r="AL220" s="233"/>
      <c r="AM220" s="233"/>
      <c r="AN220" s="233"/>
      <c r="AO220" s="233"/>
      <c r="AP220" s="233"/>
    </row>
    <row r="221">
      <c r="A221" s="234"/>
      <c r="B221" s="234"/>
      <c r="C221" s="233"/>
      <c r="D221" s="233"/>
      <c r="E221" s="233"/>
      <c r="F221" s="233"/>
      <c r="G221" s="233"/>
      <c r="H221" s="233"/>
      <c r="I221" s="233"/>
      <c r="J221" s="233"/>
      <c r="K221" s="233"/>
      <c r="L221" s="233"/>
      <c r="M221" s="233"/>
      <c r="N221" s="233"/>
      <c r="O221" s="233"/>
      <c r="P221" s="233"/>
      <c r="Q221" s="233"/>
      <c r="R221" s="233"/>
      <c r="S221" s="233"/>
      <c r="T221" s="233"/>
      <c r="U221" s="233"/>
      <c r="V221" s="233"/>
      <c r="W221" s="233"/>
      <c r="X221" s="233"/>
      <c r="Y221" s="233"/>
      <c r="Z221" s="233"/>
      <c r="AA221" s="233"/>
      <c r="AB221" s="233"/>
      <c r="AC221" s="233"/>
      <c r="AD221" s="233"/>
      <c r="AE221" s="233"/>
      <c r="AF221" s="233"/>
      <c r="AG221" s="233"/>
      <c r="AH221" s="233"/>
      <c r="AI221" s="233"/>
      <c r="AJ221" s="233"/>
      <c r="AK221" s="233"/>
      <c r="AL221" s="233"/>
      <c r="AM221" s="233"/>
      <c r="AN221" s="233"/>
      <c r="AO221" s="233"/>
      <c r="AP221" s="233"/>
    </row>
    <row r="222">
      <c r="A222" s="234"/>
      <c r="B222" s="234"/>
      <c r="C222" s="233"/>
      <c r="D222" s="233"/>
      <c r="E222" s="233"/>
      <c r="F222" s="233"/>
      <c r="G222" s="233"/>
      <c r="H222" s="233"/>
      <c r="I222" s="233"/>
      <c r="J222" s="233"/>
      <c r="K222" s="233"/>
      <c r="L222" s="233"/>
      <c r="M222" s="233"/>
      <c r="N222" s="233"/>
      <c r="O222" s="233"/>
      <c r="P222" s="233"/>
      <c r="Q222" s="233"/>
      <c r="R222" s="233"/>
      <c r="S222" s="233"/>
      <c r="T222" s="233"/>
      <c r="U222" s="233"/>
      <c r="V222" s="233"/>
      <c r="W222" s="233"/>
      <c r="X222" s="233"/>
      <c r="Y222" s="233"/>
      <c r="Z222" s="233"/>
      <c r="AA222" s="233"/>
      <c r="AB222" s="233"/>
      <c r="AC222" s="233"/>
      <c r="AD222" s="233"/>
      <c r="AE222" s="233"/>
      <c r="AF222" s="233"/>
      <c r="AG222" s="233"/>
      <c r="AH222" s="233"/>
      <c r="AI222" s="233"/>
      <c r="AJ222" s="233"/>
      <c r="AK222" s="233"/>
      <c r="AL222" s="233"/>
      <c r="AM222" s="233"/>
      <c r="AN222" s="233"/>
      <c r="AO222" s="233"/>
      <c r="AP222" s="233"/>
    </row>
    <row r="223">
      <c r="A223" s="234"/>
      <c r="B223" s="234"/>
      <c r="C223" s="233"/>
      <c r="D223" s="233"/>
      <c r="E223" s="233"/>
      <c r="F223" s="233"/>
      <c r="G223" s="233"/>
      <c r="H223" s="233"/>
      <c r="I223" s="233"/>
      <c r="J223" s="233"/>
      <c r="K223" s="233"/>
      <c r="L223" s="233"/>
      <c r="M223" s="233"/>
      <c r="N223" s="233"/>
      <c r="O223" s="233"/>
      <c r="P223" s="233"/>
      <c r="Q223" s="233"/>
      <c r="R223" s="233"/>
      <c r="S223" s="233"/>
      <c r="T223" s="233"/>
      <c r="U223" s="233"/>
      <c r="V223" s="233"/>
      <c r="W223" s="233"/>
      <c r="X223" s="233"/>
      <c r="Y223" s="233"/>
      <c r="Z223" s="233"/>
      <c r="AA223" s="233"/>
      <c r="AB223" s="233"/>
      <c r="AC223" s="233"/>
      <c r="AD223" s="233"/>
      <c r="AE223" s="233"/>
      <c r="AF223" s="233"/>
      <c r="AG223" s="233"/>
      <c r="AH223" s="233"/>
      <c r="AI223" s="233"/>
      <c r="AJ223" s="233"/>
      <c r="AK223" s="233"/>
      <c r="AL223" s="233"/>
      <c r="AM223" s="233"/>
      <c r="AN223" s="233"/>
      <c r="AO223" s="233"/>
      <c r="AP223" s="233"/>
    </row>
    <row r="224">
      <c r="A224" s="234"/>
      <c r="B224" s="234"/>
      <c r="C224" s="233"/>
      <c r="D224" s="233"/>
      <c r="E224" s="233"/>
      <c r="F224" s="233"/>
      <c r="G224" s="233"/>
      <c r="H224" s="233"/>
      <c r="I224" s="233"/>
      <c r="J224" s="233"/>
      <c r="K224" s="233"/>
      <c r="L224" s="233"/>
      <c r="M224" s="233"/>
      <c r="N224" s="233"/>
      <c r="O224" s="233"/>
      <c r="P224" s="233"/>
      <c r="Q224" s="233"/>
      <c r="R224" s="233"/>
      <c r="S224" s="233"/>
      <c r="T224" s="233"/>
      <c r="U224" s="233"/>
      <c r="V224" s="233"/>
      <c r="W224" s="233"/>
      <c r="X224" s="233"/>
      <c r="Y224" s="233"/>
      <c r="Z224" s="233"/>
      <c r="AA224" s="233"/>
      <c r="AB224" s="233"/>
      <c r="AC224" s="233"/>
      <c r="AD224" s="233"/>
      <c r="AE224" s="233"/>
      <c r="AF224" s="233"/>
      <c r="AG224" s="233"/>
      <c r="AH224" s="233"/>
      <c r="AI224" s="233"/>
      <c r="AJ224" s="233"/>
      <c r="AK224" s="233"/>
      <c r="AL224" s="233"/>
      <c r="AM224" s="233"/>
      <c r="AN224" s="233"/>
      <c r="AO224" s="233"/>
      <c r="AP224" s="233"/>
    </row>
    <row r="225">
      <c r="A225" s="234"/>
      <c r="B225" s="234"/>
      <c r="C225" s="233"/>
      <c r="D225" s="233"/>
      <c r="E225" s="233"/>
      <c r="F225" s="233"/>
      <c r="G225" s="233"/>
      <c r="H225" s="233"/>
      <c r="I225" s="233"/>
      <c r="J225" s="233"/>
      <c r="K225" s="233"/>
      <c r="L225" s="233"/>
      <c r="M225" s="233"/>
      <c r="N225" s="233"/>
      <c r="O225" s="233"/>
      <c r="P225" s="233"/>
      <c r="Q225" s="233"/>
      <c r="R225" s="233"/>
      <c r="S225" s="233"/>
      <c r="T225" s="233"/>
      <c r="U225" s="233"/>
      <c r="V225" s="233"/>
      <c r="W225" s="233"/>
      <c r="X225" s="233"/>
      <c r="Y225" s="233"/>
      <c r="Z225" s="233"/>
      <c r="AA225" s="233"/>
      <c r="AB225" s="233"/>
      <c r="AC225" s="233"/>
      <c r="AD225" s="233"/>
      <c r="AE225" s="233"/>
      <c r="AF225" s="233"/>
      <c r="AG225" s="233"/>
      <c r="AH225" s="233"/>
      <c r="AI225" s="233"/>
      <c r="AJ225" s="233"/>
      <c r="AK225" s="233"/>
      <c r="AL225" s="233"/>
      <c r="AM225" s="233"/>
      <c r="AN225" s="233"/>
      <c r="AO225" s="233"/>
      <c r="AP225" s="233"/>
    </row>
    <row r="226">
      <c r="A226" s="234"/>
      <c r="B226" s="234"/>
      <c r="C226" s="233"/>
      <c r="D226" s="233"/>
      <c r="E226" s="233"/>
      <c r="F226" s="233"/>
      <c r="G226" s="233"/>
      <c r="H226" s="233"/>
      <c r="I226" s="233"/>
      <c r="J226" s="233"/>
      <c r="K226" s="233"/>
      <c r="L226" s="233"/>
      <c r="M226" s="233"/>
      <c r="N226" s="233"/>
      <c r="O226" s="233"/>
      <c r="P226" s="233"/>
      <c r="Q226" s="233"/>
      <c r="R226" s="233"/>
      <c r="S226" s="233"/>
      <c r="T226" s="233"/>
      <c r="U226" s="233"/>
      <c r="V226" s="233"/>
      <c r="W226" s="233"/>
      <c r="X226" s="233"/>
      <c r="Y226" s="233"/>
      <c r="Z226" s="233"/>
      <c r="AA226" s="233"/>
      <c r="AB226" s="233"/>
      <c r="AC226" s="233"/>
      <c r="AD226" s="233"/>
      <c r="AE226" s="233"/>
      <c r="AF226" s="233"/>
      <c r="AG226" s="233"/>
      <c r="AH226" s="233"/>
      <c r="AI226" s="233"/>
      <c r="AJ226" s="233"/>
      <c r="AK226" s="233"/>
      <c r="AL226" s="233"/>
      <c r="AM226" s="233"/>
      <c r="AN226" s="233"/>
      <c r="AO226" s="233"/>
      <c r="AP226" s="233"/>
    </row>
    <row r="227">
      <c r="A227" s="234"/>
      <c r="B227" s="234"/>
      <c r="C227" s="233"/>
      <c r="D227" s="233"/>
      <c r="E227" s="233"/>
      <c r="F227" s="233"/>
      <c r="G227" s="233"/>
      <c r="H227" s="233"/>
      <c r="I227" s="233"/>
      <c r="J227" s="233"/>
      <c r="K227" s="233"/>
      <c r="L227" s="233"/>
      <c r="M227" s="233"/>
      <c r="N227" s="233"/>
      <c r="O227" s="233"/>
      <c r="P227" s="233"/>
      <c r="Q227" s="233"/>
      <c r="R227" s="233"/>
      <c r="S227" s="233"/>
      <c r="T227" s="233"/>
      <c r="U227" s="233"/>
      <c r="V227" s="233"/>
      <c r="W227" s="233"/>
      <c r="X227" s="233"/>
      <c r="Y227" s="233"/>
      <c r="Z227" s="233"/>
      <c r="AA227" s="233"/>
      <c r="AB227" s="233"/>
      <c r="AC227" s="233"/>
      <c r="AD227" s="233"/>
      <c r="AE227" s="233"/>
      <c r="AF227" s="233"/>
      <c r="AG227" s="233"/>
      <c r="AH227" s="233"/>
      <c r="AI227" s="233"/>
      <c r="AJ227" s="233"/>
      <c r="AK227" s="233"/>
      <c r="AL227" s="233"/>
      <c r="AM227" s="233"/>
      <c r="AN227" s="233"/>
      <c r="AO227" s="233"/>
      <c r="AP227" s="233"/>
    </row>
    <row r="228">
      <c r="A228" s="234"/>
      <c r="B228" s="234"/>
      <c r="C228" s="233"/>
      <c r="D228" s="233"/>
      <c r="E228" s="233"/>
      <c r="F228" s="233"/>
      <c r="G228" s="233"/>
      <c r="H228" s="233"/>
      <c r="I228" s="233"/>
      <c r="J228" s="233"/>
      <c r="K228" s="233"/>
      <c r="L228" s="233"/>
      <c r="M228" s="233"/>
      <c r="N228" s="233"/>
      <c r="O228" s="233"/>
      <c r="P228" s="233"/>
      <c r="Q228" s="233"/>
      <c r="R228" s="233"/>
      <c r="S228" s="233"/>
      <c r="T228" s="233"/>
      <c r="U228" s="233"/>
      <c r="V228" s="233"/>
      <c r="W228" s="233"/>
      <c r="X228" s="233"/>
      <c r="Y228" s="233"/>
      <c r="Z228" s="233"/>
      <c r="AA228" s="233"/>
      <c r="AB228" s="233"/>
      <c r="AC228" s="233"/>
      <c r="AD228" s="233"/>
      <c r="AE228" s="233"/>
      <c r="AF228" s="233"/>
      <c r="AG228" s="233"/>
      <c r="AH228" s="233"/>
      <c r="AI228" s="233"/>
      <c r="AJ228" s="233"/>
      <c r="AK228" s="233"/>
      <c r="AL228" s="233"/>
      <c r="AM228" s="233"/>
      <c r="AN228" s="233"/>
      <c r="AO228" s="233"/>
      <c r="AP228" s="233"/>
    </row>
    <row r="229">
      <c r="A229" s="234"/>
      <c r="B229" s="234"/>
      <c r="C229" s="233"/>
      <c r="D229" s="233"/>
      <c r="E229" s="233"/>
      <c r="F229" s="233"/>
      <c r="G229" s="233"/>
      <c r="H229" s="233"/>
      <c r="I229" s="233"/>
      <c r="J229" s="233"/>
      <c r="K229" s="233"/>
      <c r="L229" s="233"/>
      <c r="M229" s="233"/>
      <c r="N229" s="233"/>
      <c r="O229" s="233"/>
      <c r="P229" s="233"/>
      <c r="Q229" s="233"/>
      <c r="R229" s="233"/>
      <c r="S229" s="233"/>
      <c r="T229" s="233"/>
      <c r="U229" s="233"/>
      <c r="V229" s="233"/>
      <c r="W229" s="233"/>
      <c r="X229" s="233"/>
      <c r="Y229" s="233"/>
      <c r="Z229" s="233"/>
      <c r="AA229" s="233"/>
      <c r="AB229" s="233"/>
      <c r="AC229" s="233"/>
      <c r="AD229" s="233"/>
      <c r="AE229" s="233"/>
      <c r="AF229" s="233"/>
      <c r="AG229" s="233"/>
      <c r="AH229" s="233"/>
      <c r="AI229" s="233"/>
      <c r="AJ229" s="233"/>
      <c r="AK229" s="233"/>
      <c r="AL229" s="233"/>
      <c r="AM229" s="233"/>
      <c r="AN229" s="233"/>
      <c r="AO229" s="233"/>
      <c r="AP229" s="233"/>
    </row>
    <row r="230">
      <c r="A230" s="234"/>
      <c r="B230" s="234"/>
      <c r="C230" s="233"/>
      <c r="D230" s="233"/>
      <c r="E230" s="233"/>
      <c r="F230" s="233"/>
      <c r="G230" s="233"/>
      <c r="H230" s="233"/>
      <c r="I230" s="233"/>
      <c r="J230" s="233"/>
      <c r="K230" s="233"/>
      <c r="L230" s="233"/>
      <c r="M230" s="233"/>
      <c r="N230" s="233"/>
      <c r="O230" s="233"/>
      <c r="P230" s="233"/>
      <c r="Q230" s="233"/>
      <c r="R230" s="233"/>
      <c r="S230" s="233"/>
      <c r="T230" s="233"/>
      <c r="U230" s="233"/>
      <c r="V230" s="233"/>
      <c r="W230" s="233"/>
      <c r="X230" s="233"/>
      <c r="Y230" s="233"/>
      <c r="Z230" s="233"/>
      <c r="AA230" s="233"/>
      <c r="AB230" s="233"/>
      <c r="AC230" s="233"/>
      <c r="AD230" s="233"/>
      <c r="AE230" s="233"/>
      <c r="AF230" s="233"/>
      <c r="AG230" s="233"/>
      <c r="AH230" s="233"/>
      <c r="AI230" s="233"/>
      <c r="AJ230" s="233"/>
      <c r="AK230" s="233"/>
      <c r="AL230" s="233"/>
      <c r="AM230" s="233"/>
      <c r="AN230" s="233"/>
      <c r="AO230" s="233"/>
      <c r="AP230" s="233"/>
    </row>
    <row r="231">
      <c r="A231" s="234"/>
      <c r="B231" s="234"/>
      <c r="C231" s="233"/>
      <c r="D231" s="233"/>
      <c r="E231" s="233"/>
      <c r="F231" s="233"/>
      <c r="G231" s="233"/>
      <c r="H231" s="233"/>
      <c r="I231" s="233"/>
      <c r="J231" s="233"/>
      <c r="K231" s="233"/>
      <c r="L231" s="233"/>
      <c r="M231" s="233"/>
      <c r="N231" s="233"/>
      <c r="O231" s="233"/>
      <c r="P231" s="233"/>
      <c r="Q231" s="233"/>
      <c r="R231" s="233"/>
      <c r="S231" s="233"/>
      <c r="T231" s="233"/>
      <c r="U231" s="233"/>
      <c r="V231" s="233"/>
      <c r="W231" s="233"/>
      <c r="X231" s="233"/>
      <c r="Y231" s="233"/>
      <c r="Z231" s="233"/>
      <c r="AA231" s="233"/>
      <c r="AB231" s="233"/>
      <c r="AC231" s="233"/>
      <c r="AD231" s="233"/>
      <c r="AE231" s="233"/>
      <c r="AF231" s="233"/>
      <c r="AG231" s="233"/>
      <c r="AH231" s="233"/>
      <c r="AI231" s="233"/>
      <c r="AJ231" s="233"/>
      <c r="AK231" s="233"/>
      <c r="AL231" s="233"/>
      <c r="AM231" s="233"/>
      <c r="AN231" s="233"/>
      <c r="AO231" s="233"/>
      <c r="AP231" s="233"/>
    </row>
    <row r="232">
      <c r="A232" s="234"/>
      <c r="B232" s="234"/>
      <c r="C232" s="233"/>
      <c r="D232" s="233"/>
      <c r="E232" s="233"/>
      <c r="F232" s="233"/>
      <c r="G232" s="233"/>
      <c r="H232" s="233"/>
      <c r="I232" s="233"/>
      <c r="J232" s="233"/>
      <c r="K232" s="233"/>
      <c r="L232" s="233"/>
      <c r="M232" s="233"/>
      <c r="N232" s="233"/>
      <c r="O232" s="233"/>
      <c r="P232" s="233"/>
      <c r="Q232" s="233"/>
      <c r="R232" s="233"/>
      <c r="S232" s="233"/>
      <c r="T232" s="233"/>
      <c r="U232" s="233"/>
      <c r="V232" s="233"/>
      <c r="W232" s="233"/>
      <c r="X232" s="233"/>
      <c r="Y232" s="233"/>
      <c r="Z232" s="233"/>
      <c r="AA232" s="233"/>
      <c r="AB232" s="233"/>
      <c r="AC232" s="233"/>
      <c r="AD232" s="233"/>
      <c r="AE232" s="233"/>
      <c r="AF232" s="233"/>
      <c r="AG232" s="233"/>
      <c r="AH232" s="233"/>
      <c r="AI232" s="233"/>
      <c r="AJ232" s="233"/>
      <c r="AK232" s="233"/>
      <c r="AL232" s="233"/>
      <c r="AM232" s="233"/>
      <c r="AN232" s="233"/>
      <c r="AO232" s="233"/>
      <c r="AP232" s="233"/>
    </row>
    <row r="233">
      <c r="A233" s="234"/>
      <c r="B233" s="234"/>
      <c r="C233" s="233"/>
      <c r="D233" s="233"/>
      <c r="E233" s="233"/>
      <c r="F233" s="233"/>
      <c r="G233" s="233"/>
      <c r="H233" s="233"/>
      <c r="I233" s="233"/>
      <c r="J233" s="233"/>
      <c r="K233" s="233"/>
      <c r="L233" s="233"/>
      <c r="M233" s="233"/>
      <c r="N233" s="233"/>
      <c r="O233" s="233"/>
      <c r="P233" s="233"/>
      <c r="Q233" s="233"/>
      <c r="R233" s="233"/>
      <c r="S233" s="233"/>
      <c r="T233" s="233"/>
      <c r="U233" s="233"/>
      <c r="V233" s="233"/>
      <c r="W233" s="233"/>
      <c r="X233" s="233"/>
      <c r="Y233" s="233"/>
      <c r="Z233" s="233"/>
      <c r="AA233" s="233"/>
      <c r="AB233" s="233"/>
      <c r="AC233" s="233"/>
      <c r="AD233" s="233"/>
      <c r="AE233" s="233"/>
      <c r="AF233" s="233"/>
      <c r="AG233" s="233"/>
      <c r="AH233" s="233"/>
      <c r="AI233" s="233"/>
      <c r="AJ233" s="233"/>
      <c r="AK233" s="233"/>
      <c r="AL233" s="233"/>
      <c r="AM233" s="233"/>
      <c r="AN233" s="233"/>
      <c r="AO233" s="233"/>
      <c r="AP233" s="233"/>
    </row>
    <row r="234">
      <c r="A234" s="234"/>
      <c r="B234" s="234"/>
      <c r="C234" s="233"/>
      <c r="D234" s="233"/>
      <c r="E234" s="233"/>
      <c r="F234" s="233"/>
      <c r="G234" s="233"/>
      <c r="H234" s="233"/>
      <c r="I234" s="233"/>
      <c r="J234" s="233"/>
      <c r="K234" s="233"/>
      <c r="L234" s="233"/>
      <c r="M234" s="233"/>
      <c r="N234" s="233"/>
      <c r="O234" s="233"/>
      <c r="P234" s="233"/>
      <c r="Q234" s="233"/>
      <c r="R234" s="233"/>
      <c r="S234" s="233"/>
      <c r="T234" s="233"/>
      <c r="U234" s="233"/>
      <c r="V234" s="233"/>
      <c r="W234" s="233"/>
      <c r="X234" s="233"/>
      <c r="Y234" s="233"/>
      <c r="Z234" s="233"/>
      <c r="AA234" s="233"/>
      <c r="AB234" s="233"/>
      <c r="AC234" s="233"/>
      <c r="AD234" s="233"/>
      <c r="AE234" s="233"/>
      <c r="AF234" s="233"/>
      <c r="AG234" s="233"/>
      <c r="AH234" s="233"/>
      <c r="AI234" s="233"/>
      <c r="AJ234" s="233"/>
      <c r="AK234" s="233"/>
      <c r="AL234" s="233"/>
      <c r="AM234" s="233"/>
      <c r="AN234" s="233"/>
      <c r="AO234" s="233"/>
      <c r="AP234" s="233"/>
    </row>
    <row r="235">
      <c r="A235" s="234"/>
      <c r="B235" s="234"/>
      <c r="C235" s="233"/>
      <c r="D235" s="233"/>
      <c r="E235" s="233"/>
      <c r="F235" s="233"/>
      <c r="G235" s="233"/>
      <c r="H235" s="233"/>
      <c r="I235" s="233"/>
      <c r="J235" s="233"/>
      <c r="K235" s="233"/>
      <c r="L235" s="233"/>
      <c r="M235" s="233"/>
      <c r="N235" s="233"/>
      <c r="O235" s="233"/>
      <c r="P235" s="233"/>
      <c r="Q235" s="233"/>
      <c r="R235" s="233"/>
      <c r="S235" s="233"/>
      <c r="T235" s="233"/>
      <c r="U235" s="233"/>
      <c r="V235" s="233"/>
      <c r="W235" s="233"/>
      <c r="X235" s="233"/>
      <c r="Y235" s="233"/>
      <c r="Z235" s="233"/>
      <c r="AA235" s="233"/>
      <c r="AB235" s="233"/>
      <c r="AC235" s="233"/>
      <c r="AD235" s="233"/>
      <c r="AE235" s="233"/>
      <c r="AF235" s="233"/>
      <c r="AG235" s="233"/>
      <c r="AH235" s="233"/>
      <c r="AI235" s="233"/>
      <c r="AJ235" s="233"/>
      <c r="AK235" s="233"/>
      <c r="AL235" s="233"/>
      <c r="AM235" s="233"/>
      <c r="AN235" s="233"/>
      <c r="AO235" s="233"/>
      <c r="AP235" s="233"/>
    </row>
    <row r="236">
      <c r="A236" s="234"/>
      <c r="B236" s="234"/>
      <c r="C236" s="233"/>
      <c r="D236" s="233"/>
      <c r="E236" s="233"/>
      <c r="F236" s="233"/>
      <c r="G236" s="233"/>
      <c r="H236" s="233"/>
      <c r="I236" s="233"/>
      <c r="J236" s="233"/>
      <c r="K236" s="233"/>
      <c r="L236" s="233"/>
      <c r="M236" s="233"/>
      <c r="N236" s="233"/>
      <c r="O236" s="233"/>
      <c r="P236" s="233"/>
      <c r="Q236" s="233"/>
      <c r="R236" s="233"/>
      <c r="S236" s="233"/>
      <c r="T236" s="233"/>
      <c r="U236" s="233"/>
      <c r="V236" s="233"/>
      <c r="W236" s="233"/>
      <c r="X236" s="233"/>
      <c r="Y236" s="233"/>
      <c r="Z236" s="233"/>
      <c r="AA236" s="233"/>
      <c r="AB236" s="233"/>
      <c r="AC236" s="233"/>
      <c r="AD236" s="233"/>
      <c r="AE236" s="233"/>
      <c r="AF236" s="233"/>
      <c r="AG236" s="233"/>
      <c r="AH236" s="233"/>
      <c r="AI236" s="233"/>
      <c r="AJ236" s="233"/>
      <c r="AK236" s="233"/>
      <c r="AL236" s="233"/>
      <c r="AM236" s="233"/>
      <c r="AN236" s="233"/>
      <c r="AO236" s="233"/>
      <c r="AP236" s="233"/>
    </row>
    <row r="237">
      <c r="A237" s="234"/>
      <c r="B237" s="234"/>
      <c r="C237" s="233"/>
      <c r="D237" s="233"/>
      <c r="E237" s="233"/>
      <c r="F237" s="233"/>
      <c r="G237" s="233"/>
      <c r="H237" s="233"/>
      <c r="I237" s="233"/>
      <c r="J237" s="233"/>
      <c r="K237" s="233"/>
      <c r="L237" s="233"/>
      <c r="M237" s="233"/>
      <c r="N237" s="233"/>
      <c r="O237" s="233"/>
      <c r="P237" s="233"/>
      <c r="Q237" s="233"/>
      <c r="R237" s="233"/>
      <c r="S237" s="233"/>
      <c r="T237" s="233"/>
      <c r="U237" s="233"/>
      <c r="V237" s="233"/>
      <c r="W237" s="233"/>
      <c r="X237" s="233"/>
      <c r="Y237" s="233"/>
      <c r="Z237" s="233"/>
      <c r="AA237" s="233"/>
      <c r="AB237" s="233"/>
      <c r="AC237" s="233"/>
      <c r="AD237" s="233"/>
      <c r="AE237" s="233"/>
      <c r="AF237" s="233"/>
      <c r="AG237" s="233"/>
      <c r="AH237" s="233"/>
      <c r="AI237" s="233"/>
      <c r="AJ237" s="233"/>
      <c r="AK237" s="233"/>
      <c r="AL237" s="233"/>
      <c r="AM237" s="233"/>
      <c r="AN237" s="233"/>
      <c r="AO237" s="233"/>
      <c r="AP237" s="233"/>
    </row>
    <row r="238">
      <c r="A238" s="234"/>
      <c r="B238" s="234"/>
      <c r="C238" s="233"/>
      <c r="D238" s="233"/>
      <c r="E238" s="233"/>
      <c r="F238" s="233"/>
      <c r="G238" s="233"/>
      <c r="H238" s="233"/>
      <c r="I238" s="233"/>
      <c r="J238" s="233"/>
      <c r="K238" s="233"/>
      <c r="L238" s="233"/>
      <c r="M238" s="233"/>
      <c r="N238" s="233"/>
      <c r="O238" s="233"/>
      <c r="P238" s="233"/>
      <c r="Q238" s="233"/>
      <c r="R238" s="233"/>
      <c r="S238" s="233"/>
      <c r="T238" s="233"/>
      <c r="U238" s="233"/>
      <c r="V238" s="233"/>
      <c r="W238" s="233"/>
      <c r="X238" s="233"/>
      <c r="Y238" s="233"/>
      <c r="Z238" s="233"/>
      <c r="AA238" s="233"/>
      <c r="AB238" s="233"/>
      <c r="AC238" s="233"/>
      <c r="AD238" s="233"/>
      <c r="AE238" s="233"/>
      <c r="AF238" s="233"/>
      <c r="AG238" s="233"/>
      <c r="AH238" s="233"/>
      <c r="AI238" s="233"/>
      <c r="AJ238" s="233"/>
      <c r="AK238" s="233"/>
      <c r="AL238" s="233"/>
      <c r="AM238" s="233"/>
      <c r="AN238" s="233"/>
      <c r="AO238" s="233"/>
      <c r="AP238" s="233"/>
    </row>
    <row r="239">
      <c r="A239" s="234"/>
      <c r="B239" s="234"/>
      <c r="C239" s="233"/>
      <c r="D239" s="233"/>
      <c r="E239" s="233"/>
      <c r="F239" s="233"/>
      <c r="G239" s="233"/>
      <c r="H239" s="233"/>
      <c r="I239" s="233"/>
      <c r="J239" s="233"/>
      <c r="K239" s="233"/>
      <c r="L239" s="233"/>
      <c r="M239" s="233"/>
      <c r="N239" s="233"/>
      <c r="O239" s="233"/>
      <c r="P239" s="233"/>
      <c r="Q239" s="233"/>
      <c r="R239" s="233"/>
      <c r="S239" s="233"/>
      <c r="T239" s="233"/>
      <c r="U239" s="233"/>
      <c r="V239" s="233"/>
      <c r="W239" s="233"/>
      <c r="X239" s="233"/>
      <c r="Y239" s="233"/>
      <c r="Z239" s="233"/>
      <c r="AA239" s="233"/>
      <c r="AB239" s="233"/>
      <c r="AC239" s="233"/>
      <c r="AD239" s="233"/>
      <c r="AE239" s="233"/>
      <c r="AF239" s="233"/>
      <c r="AG239" s="233"/>
      <c r="AH239" s="233"/>
      <c r="AI239" s="233"/>
      <c r="AJ239" s="233"/>
      <c r="AK239" s="233"/>
      <c r="AL239" s="233"/>
      <c r="AM239" s="233"/>
      <c r="AN239" s="233"/>
      <c r="AO239" s="233"/>
      <c r="AP239" s="233"/>
    </row>
    <row r="240">
      <c r="A240" s="234"/>
      <c r="B240" s="234"/>
      <c r="C240" s="233"/>
      <c r="D240" s="233"/>
      <c r="E240" s="233"/>
      <c r="F240" s="233"/>
      <c r="G240" s="233"/>
      <c r="H240" s="233"/>
      <c r="I240" s="233"/>
      <c r="J240" s="233"/>
      <c r="K240" s="233"/>
      <c r="L240" s="233"/>
      <c r="M240" s="233"/>
      <c r="N240" s="233"/>
      <c r="O240" s="233"/>
      <c r="P240" s="233"/>
      <c r="Q240" s="233"/>
      <c r="R240" s="233"/>
      <c r="S240" s="233"/>
      <c r="T240" s="233"/>
      <c r="U240" s="233"/>
      <c r="V240" s="233"/>
      <c r="W240" s="233"/>
      <c r="X240" s="233"/>
      <c r="Y240" s="233"/>
      <c r="Z240" s="233"/>
      <c r="AA240" s="233"/>
      <c r="AB240" s="233"/>
      <c r="AC240" s="233"/>
      <c r="AD240" s="233"/>
      <c r="AE240" s="233"/>
      <c r="AF240" s="233"/>
      <c r="AG240" s="233"/>
      <c r="AH240" s="233"/>
      <c r="AI240" s="233"/>
      <c r="AJ240" s="233"/>
      <c r="AK240" s="233"/>
      <c r="AL240" s="233"/>
      <c r="AM240" s="233"/>
      <c r="AN240" s="233"/>
      <c r="AO240" s="233"/>
      <c r="AP240" s="233"/>
    </row>
    <row r="241">
      <c r="A241" s="234"/>
      <c r="B241" s="234"/>
      <c r="C241" s="233"/>
      <c r="D241" s="233"/>
      <c r="E241" s="233"/>
      <c r="F241" s="233"/>
      <c r="G241" s="233"/>
      <c r="H241" s="233"/>
      <c r="I241" s="233"/>
      <c r="J241" s="233"/>
      <c r="K241" s="233"/>
      <c r="L241" s="233"/>
      <c r="M241" s="233"/>
      <c r="N241" s="233"/>
      <c r="O241" s="233"/>
      <c r="P241" s="233"/>
      <c r="Q241" s="233"/>
      <c r="R241" s="233"/>
      <c r="S241" s="233"/>
      <c r="T241" s="233"/>
      <c r="U241" s="233"/>
      <c r="V241" s="233"/>
      <c r="W241" s="233"/>
      <c r="X241" s="233"/>
      <c r="Y241" s="233"/>
      <c r="Z241" s="233"/>
      <c r="AA241" s="233"/>
      <c r="AB241" s="233"/>
      <c r="AC241" s="233"/>
      <c r="AD241" s="233"/>
      <c r="AE241" s="233"/>
      <c r="AF241" s="233"/>
      <c r="AG241" s="233"/>
      <c r="AH241" s="233"/>
      <c r="AI241" s="233"/>
      <c r="AJ241" s="233"/>
      <c r="AK241" s="233"/>
      <c r="AL241" s="233"/>
      <c r="AM241" s="233"/>
      <c r="AN241" s="233"/>
      <c r="AO241" s="233"/>
      <c r="AP241" s="233"/>
    </row>
    <row r="242">
      <c r="A242" s="234"/>
      <c r="B242" s="234"/>
      <c r="C242" s="233"/>
      <c r="D242" s="233"/>
      <c r="E242" s="233"/>
      <c r="F242" s="233"/>
      <c r="G242" s="233"/>
      <c r="H242" s="233"/>
      <c r="I242" s="233"/>
      <c r="J242" s="233"/>
      <c r="K242" s="233"/>
      <c r="L242" s="233"/>
      <c r="M242" s="233"/>
      <c r="N242" s="233"/>
      <c r="O242" s="233"/>
      <c r="P242" s="233"/>
      <c r="Q242" s="233"/>
      <c r="R242" s="233"/>
      <c r="S242" s="233"/>
      <c r="T242" s="233"/>
      <c r="U242" s="233"/>
      <c r="V242" s="233"/>
      <c r="W242" s="233"/>
      <c r="X242" s="233"/>
      <c r="Y242" s="233"/>
      <c r="Z242" s="233"/>
      <c r="AA242" s="233"/>
      <c r="AB242" s="233"/>
      <c r="AC242" s="233"/>
      <c r="AD242" s="233"/>
      <c r="AE242" s="233"/>
      <c r="AF242" s="233"/>
      <c r="AG242" s="233"/>
      <c r="AH242" s="233"/>
      <c r="AI242" s="233"/>
      <c r="AJ242" s="233"/>
      <c r="AK242" s="233"/>
      <c r="AL242" s="233"/>
      <c r="AM242" s="233"/>
      <c r="AN242" s="233"/>
      <c r="AO242" s="233"/>
      <c r="AP242" s="233"/>
    </row>
    <row r="243">
      <c r="A243" s="234"/>
      <c r="B243" s="234"/>
      <c r="C243" s="233"/>
      <c r="D243" s="233"/>
      <c r="E243" s="233"/>
      <c r="F243" s="233"/>
      <c r="G243" s="233"/>
      <c r="H243" s="233"/>
      <c r="I243" s="233"/>
      <c r="J243" s="233"/>
      <c r="K243" s="233"/>
      <c r="L243" s="233"/>
      <c r="M243" s="233"/>
      <c r="N243" s="233"/>
      <c r="O243" s="233"/>
      <c r="P243" s="233"/>
      <c r="Q243" s="233"/>
      <c r="R243" s="233"/>
      <c r="S243" s="233"/>
      <c r="T243" s="233"/>
      <c r="U243" s="233"/>
      <c r="V243" s="233"/>
      <c r="W243" s="233"/>
      <c r="X243" s="233"/>
      <c r="Y243" s="233"/>
      <c r="Z243" s="233"/>
      <c r="AA243" s="233"/>
      <c r="AB243" s="233"/>
      <c r="AC243" s="233"/>
      <c r="AD243" s="233"/>
      <c r="AE243" s="233"/>
      <c r="AF243" s="233"/>
      <c r="AG243" s="233"/>
      <c r="AH243" s="233"/>
      <c r="AI243" s="233"/>
      <c r="AJ243" s="233"/>
      <c r="AK243" s="233"/>
      <c r="AL243" s="233"/>
      <c r="AM243" s="233"/>
      <c r="AN243" s="233"/>
      <c r="AO243" s="233"/>
      <c r="AP243" s="233"/>
    </row>
    <row r="244">
      <c r="A244" s="234"/>
      <c r="B244" s="234"/>
      <c r="C244" s="233"/>
      <c r="D244" s="233"/>
      <c r="E244" s="233"/>
      <c r="F244" s="233"/>
      <c r="G244" s="233"/>
      <c r="H244" s="233"/>
      <c r="I244" s="233"/>
      <c r="J244" s="233"/>
      <c r="K244" s="233"/>
      <c r="L244" s="233"/>
      <c r="M244" s="233"/>
      <c r="N244" s="233"/>
      <c r="O244" s="233"/>
      <c r="P244" s="233"/>
      <c r="Q244" s="233"/>
      <c r="R244" s="233"/>
      <c r="S244" s="233"/>
      <c r="T244" s="233"/>
      <c r="U244" s="233"/>
      <c r="V244" s="233"/>
      <c r="W244" s="233"/>
      <c r="X244" s="233"/>
      <c r="Y244" s="233"/>
      <c r="Z244" s="233"/>
      <c r="AA244" s="233"/>
      <c r="AB244" s="233"/>
      <c r="AC244" s="233"/>
      <c r="AD244" s="233"/>
      <c r="AE244" s="233"/>
      <c r="AF244" s="233"/>
      <c r="AG244" s="233"/>
      <c r="AH244" s="233"/>
      <c r="AI244" s="233"/>
      <c r="AJ244" s="233"/>
      <c r="AK244" s="233"/>
      <c r="AL244" s="233"/>
      <c r="AM244" s="233"/>
      <c r="AN244" s="233"/>
      <c r="AO244" s="233"/>
      <c r="AP244" s="233"/>
    </row>
    <row r="245">
      <c r="A245" s="234"/>
      <c r="B245" s="234"/>
      <c r="C245" s="233"/>
      <c r="D245" s="233"/>
      <c r="E245" s="233"/>
      <c r="F245" s="233"/>
      <c r="G245" s="233"/>
      <c r="H245" s="233"/>
      <c r="I245" s="233"/>
      <c r="J245" s="233"/>
      <c r="K245" s="233"/>
      <c r="L245" s="233"/>
      <c r="M245" s="233"/>
      <c r="N245" s="233"/>
      <c r="O245" s="233"/>
      <c r="P245" s="233"/>
      <c r="Q245" s="233"/>
      <c r="R245" s="233"/>
      <c r="S245" s="233"/>
      <c r="T245" s="233"/>
      <c r="U245" s="233"/>
      <c r="V245" s="233"/>
      <c r="W245" s="233"/>
      <c r="X245" s="233"/>
      <c r="Y245" s="233"/>
      <c r="Z245" s="233"/>
      <c r="AA245" s="233"/>
      <c r="AB245" s="233"/>
      <c r="AC245" s="233"/>
      <c r="AD245" s="233"/>
      <c r="AE245" s="233"/>
      <c r="AF245" s="233"/>
      <c r="AG245" s="233"/>
      <c r="AH245" s="233"/>
      <c r="AI245" s="233"/>
      <c r="AJ245" s="233"/>
      <c r="AK245" s="233"/>
      <c r="AL245" s="233"/>
      <c r="AM245" s="233"/>
      <c r="AN245" s="233"/>
      <c r="AO245" s="233"/>
      <c r="AP245" s="233"/>
    </row>
    <row r="246">
      <c r="A246" s="234"/>
      <c r="B246" s="234"/>
      <c r="C246" s="233"/>
      <c r="D246" s="233"/>
      <c r="E246" s="233"/>
      <c r="F246" s="233"/>
      <c r="G246" s="233"/>
      <c r="H246" s="233"/>
      <c r="I246" s="233"/>
      <c r="J246" s="233"/>
      <c r="K246" s="233"/>
      <c r="L246" s="233"/>
      <c r="M246" s="233"/>
      <c r="N246" s="233"/>
      <c r="O246" s="233"/>
      <c r="P246" s="233"/>
      <c r="Q246" s="233"/>
      <c r="R246" s="233"/>
      <c r="S246" s="233"/>
      <c r="T246" s="233"/>
      <c r="U246" s="233"/>
      <c r="V246" s="233"/>
      <c r="W246" s="233"/>
      <c r="X246" s="233"/>
      <c r="Y246" s="233"/>
      <c r="Z246" s="233"/>
      <c r="AA246" s="233"/>
      <c r="AB246" s="233"/>
      <c r="AC246" s="233"/>
      <c r="AD246" s="233"/>
      <c r="AE246" s="233"/>
      <c r="AF246" s="233"/>
      <c r="AG246" s="233"/>
      <c r="AH246" s="233"/>
      <c r="AI246" s="233"/>
      <c r="AJ246" s="233"/>
      <c r="AK246" s="233"/>
      <c r="AL246" s="233"/>
      <c r="AM246" s="233"/>
      <c r="AN246" s="233"/>
      <c r="AO246" s="233"/>
      <c r="AP246" s="233"/>
    </row>
    <row r="247">
      <c r="A247" s="234"/>
      <c r="B247" s="234"/>
      <c r="C247" s="233"/>
      <c r="D247" s="233"/>
      <c r="E247" s="233"/>
      <c r="F247" s="233"/>
      <c r="G247" s="233"/>
      <c r="H247" s="233"/>
      <c r="I247" s="233"/>
      <c r="J247" s="233"/>
      <c r="K247" s="233"/>
      <c r="L247" s="233"/>
      <c r="M247" s="233"/>
      <c r="N247" s="233"/>
      <c r="O247" s="233"/>
      <c r="P247" s="233"/>
      <c r="Q247" s="233"/>
      <c r="R247" s="233"/>
      <c r="S247" s="233"/>
      <c r="T247" s="233"/>
      <c r="U247" s="233"/>
      <c r="V247" s="233"/>
      <c r="W247" s="233"/>
      <c r="X247" s="233"/>
      <c r="Y247" s="233"/>
      <c r="Z247" s="233"/>
      <c r="AA247" s="233"/>
      <c r="AB247" s="233"/>
      <c r="AC247" s="233"/>
      <c r="AD247" s="233"/>
      <c r="AE247" s="233"/>
      <c r="AF247" s="233"/>
      <c r="AG247" s="233"/>
      <c r="AH247" s="233"/>
      <c r="AI247" s="233"/>
      <c r="AJ247" s="233"/>
      <c r="AK247" s="233"/>
      <c r="AL247" s="233"/>
      <c r="AM247" s="233"/>
      <c r="AN247" s="233"/>
      <c r="AO247" s="233"/>
      <c r="AP247" s="233"/>
    </row>
    <row r="248">
      <c r="A248" s="234"/>
      <c r="B248" s="234"/>
      <c r="C248" s="233"/>
      <c r="D248" s="233"/>
      <c r="E248" s="233"/>
      <c r="F248" s="233"/>
      <c r="G248" s="233"/>
      <c r="H248" s="233"/>
      <c r="I248" s="233"/>
      <c r="J248" s="233"/>
      <c r="K248" s="233"/>
      <c r="L248" s="233"/>
      <c r="M248" s="233"/>
      <c r="N248" s="233"/>
      <c r="O248" s="233"/>
      <c r="P248" s="233"/>
      <c r="Q248" s="233"/>
      <c r="R248" s="233"/>
      <c r="S248" s="233"/>
      <c r="T248" s="233"/>
      <c r="U248" s="233"/>
      <c r="V248" s="233"/>
      <c r="W248" s="233"/>
      <c r="X248" s="233"/>
      <c r="Y248" s="233"/>
      <c r="Z248" s="233"/>
      <c r="AA248" s="233"/>
      <c r="AB248" s="233"/>
      <c r="AC248" s="233"/>
      <c r="AD248" s="233"/>
      <c r="AE248" s="233"/>
      <c r="AF248" s="233"/>
      <c r="AG248" s="233"/>
      <c r="AH248" s="233"/>
      <c r="AI248" s="233"/>
      <c r="AJ248" s="233"/>
      <c r="AK248" s="233"/>
      <c r="AL248" s="233"/>
      <c r="AM248" s="233"/>
      <c r="AN248" s="233"/>
      <c r="AO248" s="233"/>
      <c r="AP248" s="233"/>
    </row>
    <row r="249">
      <c r="A249" s="234"/>
      <c r="B249" s="234"/>
      <c r="C249" s="233"/>
      <c r="D249" s="233"/>
      <c r="E249" s="233"/>
      <c r="F249" s="233"/>
      <c r="G249" s="233"/>
      <c r="H249" s="233"/>
      <c r="I249" s="233"/>
      <c r="J249" s="233"/>
      <c r="K249" s="233"/>
      <c r="L249" s="233"/>
      <c r="M249" s="233"/>
      <c r="N249" s="233"/>
      <c r="O249" s="233"/>
      <c r="P249" s="233"/>
      <c r="Q249" s="233"/>
      <c r="R249" s="233"/>
      <c r="S249" s="233"/>
      <c r="T249" s="233"/>
      <c r="U249" s="233"/>
      <c r="V249" s="233"/>
      <c r="W249" s="233"/>
      <c r="X249" s="233"/>
      <c r="Y249" s="233"/>
      <c r="Z249" s="233"/>
      <c r="AA249" s="233"/>
      <c r="AB249" s="233"/>
      <c r="AC249" s="233"/>
      <c r="AD249" s="233"/>
      <c r="AE249" s="233"/>
      <c r="AF249" s="233"/>
      <c r="AG249" s="233"/>
      <c r="AH249" s="233"/>
      <c r="AI249" s="233"/>
      <c r="AJ249" s="233"/>
      <c r="AK249" s="233"/>
      <c r="AL249" s="233"/>
      <c r="AM249" s="233"/>
      <c r="AN249" s="233"/>
      <c r="AO249" s="233"/>
      <c r="AP249" s="233"/>
    </row>
    <row r="250">
      <c r="A250" s="234"/>
      <c r="B250" s="234"/>
      <c r="C250" s="233"/>
      <c r="D250" s="233"/>
      <c r="E250" s="233"/>
      <c r="F250" s="233"/>
      <c r="G250" s="233"/>
      <c r="H250" s="233"/>
      <c r="I250" s="233"/>
      <c r="J250" s="233"/>
      <c r="K250" s="233"/>
      <c r="L250" s="233"/>
      <c r="M250" s="233"/>
      <c r="N250" s="233"/>
      <c r="O250" s="233"/>
      <c r="P250" s="233"/>
      <c r="Q250" s="233"/>
      <c r="R250" s="233"/>
      <c r="S250" s="233"/>
      <c r="T250" s="233"/>
      <c r="U250" s="233"/>
      <c r="V250" s="233"/>
      <c r="W250" s="233"/>
      <c r="X250" s="233"/>
      <c r="Y250" s="233"/>
      <c r="Z250" s="233"/>
      <c r="AA250" s="233"/>
      <c r="AB250" s="233"/>
      <c r="AC250" s="233"/>
      <c r="AD250" s="233"/>
      <c r="AE250" s="233"/>
      <c r="AF250" s="233"/>
      <c r="AG250" s="233"/>
      <c r="AH250" s="233"/>
      <c r="AI250" s="233"/>
      <c r="AJ250" s="233"/>
      <c r="AK250" s="233"/>
      <c r="AL250" s="233"/>
      <c r="AM250" s="233"/>
      <c r="AN250" s="233"/>
      <c r="AO250" s="233"/>
      <c r="AP250" s="233"/>
    </row>
    <row r="251">
      <c r="A251" s="234"/>
      <c r="B251" s="234"/>
      <c r="C251" s="233"/>
      <c r="D251" s="233"/>
      <c r="E251" s="233"/>
      <c r="F251" s="233"/>
      <c r="G251" s="233"/>
      <c r="H251" s="233"/>
      <c r="I251" s="233"/>
      <c r="J251" s="233"/>
      <c r="K251" s="233"/>
      <c r="L251" s="233"/>
      <c r="M251" s="233"/>
      <c r="N251" s="233"/>
      <c r="O251" s="233"/>
      <c r="P251" s="233"/>
      <c r="Q251" s="233"/>
      <c r="R251" s="233"/>
      <c r="S251" s="233"/>
      <c r="T251" s="233"/>
      <c r="U251" s="233"/>
      <c r="V251" s="233"/>
      <c r="W251" s="233"/>
      <c r="X251" s="233"/>
      <c r="Y251" s="233"/>
      <c r="Z251" s="233"/>
      <c r="AA251" s="233"/>
      <c r="AB251" s="233"/>
      <c r="AC251" s="233"/>
      <c r="AD251" s="233"/>
      <c r="AE251" s="233"/>
      <c r="AF251" s="233"/>
      <c r="AG251" s="233"/>
      <c r="AH251" s="233"/>
      <c r="AI251" s="233"/>
      <c r="AJ251" s="233"/>
      <c r="AK251" s="233"/>
      <c r="AL251" s="233"/>
      <c r="AM251" s="233"/>
      <c r="AN251" s="233"/>
      <c r="AO251" s="233"/>
      <c r="AP251" s="233"/>
    </row>
    <row r="252">
      <c r="A252" s="234"/>
      <c r="B252" s="234"/>
      <c r="C252" s="233"/>
      <c r="D252" s="233"/>
      <c r="E252" s="233"/>
      <c r="F252" s="233"/>
      <c r="G252" s="233"/>
      <c r="H252" s="233"/>
      <c r="I252" s="233"/>
      <c r="J252" s="233"/>
      <c r="K252" s="233"/>
      <c r="L252" s="233"/>
      <c r="M252" s="233"/>
      <c r="N252" s="233"/>
      <c r="O252" s="233"/>
      <c r="P252" s="233"/>
      <c r="Q252" s="233"/>
      <c r="R252" s="233"/>
      <c r="S252" s="233"/>
      <c r="T252" s="233"/>
      <c r="U252" s="233"/>
      <c r="V252" s="233"/>
      <c r="W252" s="233"/>
      <c r="X252" s="233"/>
      <c r="Y252" s="233"/>
      <c r="Z252" s="233"/>
      <c r="AA252" s="233"/>
      <c r="AB252" s="233"/>
      <c r="AC252" s="233"/>
      <c r="AD252" s="233"/>
      <c r="AE252" s="233"/>
      <c r="AF252" s="233"/>
      <c r="AG252" s="233"/>
      <c r="AH252" s="233"/>
      <c r="AI252" s="233"/>
      <c r="AJ252" s="233"/>
      <c r="AK252" s="233"/>
      <c r="AL252" s="233"/>
      <c r="AM252" s="233"/>
      <c r="AN252" s="233"/>
      <c r="AO252" s="233"/>
      <c r="AP252" s="233"/>
    </row>
    <row r="253">
      <c r="A253" s="234"/>
      <c r="B253" s="234"/>
      <c r="C253" s="233"/>
      <c r="D253" s="233"/>
      <c r="E253" s="233"/>
      <c r="F253" s="233"/>
      <c r="G253" s="233"/>
      <c r="H253" s="233"/>
      <c r="I253" s="233"/>
      <c r="J253" s="233"/>
      <c r="K253" s="233"/>
      <c r="L253" s="233"/>
      <c r="M253" s="233"/>
      <c r="N253" s="233"/>
      <c r="O253" s="233"/>
      <c r="P253" s="233"/>
      <c r="Q253" s="233"/>
      <c r="R253" s="233"/>
      <c r="S253" s="233"/>
      <c r="T253" s="233"/>
      <c r="U253" s="233"/>
      <c r="V253" s="233"/>
      <c r="W253" s="233"/>
      <c r="X253" s="233"/>
      <c r="Y253" s="233"/>
      <c r="Z253" s="233"/>
      <c r="AA253" s="233"/>
      <c r="AB253" s="233"/>
      <c r="AC253" s="233"/>
      <c r="AD253" s="233"/>
      <c r="AE253" s="233"/>
      <c r="AF253" s="233"/>
      <c r="AG253" s="233"/>
      <c r="AH253" s="233"/>
      <c r="AI253" s="233"/>
      <c r="AJ253" s="233"/>
      <c r="AK253" s="233"/>
      <c r="AL253" s="233"/>
      <c r="AM253" s="233"/>
      <c r="AN253" s="233"/>
      <c r="AO253" s="233"/>
      <c r="AP253" s="233"/>
    </row>
    <row r="254">
      <c r="A254" s="234"/>
      <c r="B254" s="234"/>
      <c r="C254" s="233"/>
      <c r="D254" s="233"/>
      <c r="E254" s="233"/>
      <c r="F254" s="233"/>
      <c r="G254" s="233"/>
      <c r="H254" s="233"/>
      <c r="I254" s="233"/>
      <c r="J254" s="233"/>
      <c r="K254" s="233"/>
      <c r="L254" s="233"/>
      <c r="M254" s="233"/>
      <c r="N254" s="233"/>
      <c r="O254" s="233"/>
      <c r="P254" s="233"/>
      <c r="Q254" s="233"/>
      <c r="R254" s="233"/>
      <c r="S254" s="233"/>
      <c r="T254" s="233"/>
      <c r="U254" s="233"/>
      <c r="V254" s="233"/>
      <c r="W254" s="233"/>
      <c r="X254" s="233"/>
      <c r="Y254" s="233"/>
      <c r="Z254" s="233"/>
      <c r="AA254" s="233"/>
      <c r="AB254" s="233"/>
      <c r="AC254" s="233"/>
      <c r="AD254" s="233"/>
      <c r="AE254" s="233"/>
      <c r="AF254" s="233"/>
      <c r="AG254" s="233"/>
      <c r="AH254" s="233"/>
      <c r="AI254" s="233"/>
      <c r="AJ254" s="233"/>
      <c r="AK254" s="233"/>
      <c r="AL254" s="233"/>
      <c r="AM254" s="233"/>
      <c r="AN254" s="233"/>
      <c r="AO254" s="233"/>
      <c r="AP254" s="233"/>
    </row>
    <row r="255">
      <c r="A255" s="234"/>
      <c r="B255" s="234"/>
      <c r="C255" s="233"/>
      <c r="D255" s="233"/>
      <c r="E255" s="233"/>
      <c r="F255" s="233"/>
      <c r="G255" s="233"/>
      <c r="H255" s="233"/>
      <c r="I255" s="233"/>
      <c r="J255" s="233"/>
      <c r="K255" s="233"/>
      <c r="L255" s="233"/>
      <c r="M255" s="233"/>
      <c r="N255" s="233"/>
      <c r="O255" s="233"/>
      <c r="P255" s="233"/>
      <c r="Q255" s="233"/>
      <c r="R255" s="233"/>
      <c r="S255" s="233"/>
      <c r="T255" s="233"/>
      <c r="U255" s="233"/>
      <c r="V255" s="233"/>
      <c r="W255" s="233"/>
      <c r="X255" s="233"/>
      <c r="Y255" s="233"/>
      <c r="Z255" s="233"/>
      <c r="AA255" s="233"/>
      <c r="AB255" s="233"/>
      <c r="AC255" s="233"/>
      <c r="AD255" s="233"/>
      <c r="AE255" s="233"/>
      <c r="AF255" s="233"/>
      <c r="AG255" s="233"/>
      <c r="AH255" s="233"/>
      <c r="AI255" s="233"/>
      <c r="AJ255" s="233"/>
      <c r="AK255" s="233"/>
      <c r="AL255" s="233"/>
      <c r="AM255" s="233"/>
      <c r="AN255" s="233"/>
      <c r="AO255" s="233"/>
      <c r="AP255" s="233"/>
    </row>
    <row r="256">
      <c r="A256" s="234"/>
      <c r="B256" s="234"/>
      <c r="C256" s="233"/>
      <c r="D256" s="233"/>
      <c r="E256" s="233"/>
      <c r="F256" s="233"/>
      <c r="G256" s="233"/>
      <c r="H256" s="233"/>
      <c r="I256" s="233"/>
      <c r="J256" s="233"/>
      <c r="K256" s="233"/>
      <c r="L256" s="233"/>
      <c r="M256" s="233"/>
      <c r="N256" s="233"/>
      <c r="O256" s="233"/>
      <c r="P256" s="233"/>
      <c r="Q256" s="233"/>
      <c r="R256" s="233"/>
      <c r="S256" s="233"/>
      <c r="T256" s="233"/>
      <c r="U256" s="233"/>
      <c r="V256" s="233"/>
      <c r="W256" s="233"/>
      <c r="X256" s="233"/>
      <c r="Y256" s="233"/>
      <c r="Z256" s="233"/>
      <c r="AA256" s="233"/>
      <c r="AB256" s="233"/>
      <c r="AC256" s="233"/>
      <c r="AD256" s="233"/>
      <c r="AE256" s="233"/>
      <c r="AF256" s="233"/>
      <c r="AG256" s="233"/>
      <c r="AH256" s="233"/>
      <c r="AI256" s="233"/>
      <c r="AJ256" s="233"/>
      <c r="AK256" s="233"/>
      <c r="AL256" s="233"/>
      <c r="AM256" s="233"/>
      <c r="AN256" s="233"/>
      <c r="AO256" s="233"/>
      <c r="AP256" s="233"/>
    </row>
    <row r="257">
      <c r="A257" s="234"/>
      <c r="B257" s="234"/>
      <c r="C257" s="233"/>
      <c r="D257" s="233"/>
      <c r="E257" s="233"/>
      <c r="F257" s="233"/>
      <c r="G257" s="233"/>
      <c r="H257" s="233"/>
      <c r="I257" s="233"/>
      <c r="J257" s="233"/>
      <c r="K257" s="233"/>
      <c r="L257" s="233"/>
      <c r="M257" s="233"/>
      <c r="N257" s="233"/>
      <c r="O257" s="233"/>
      <c r="P257" s="233"/>
      <c r="Q257" s="233"/>
      <c r="R257" s="233"/>
      <c r="S257" s="233"/>
      <c r="T257" s="233"/>
      <c r="U257" s="233"/>
      <c r="V257" s="233"/>
      <c r="W257" s="233"/>
      <c r="X257" s="233"/>
      <c r="Y257" s="233"/>
      <c r="Z257" s="233"/>
      <c r="AA257" s="233"/>
      <c r="AB257" s="233"/>
      <c r="AC257" s="233"/>
      <c r="AD257" s="233"/>
      <c r="AE257" s="233"/>
      <c r="AF257" s="233"/>
      <c r="AG257" s="233"/>
      <c r="AH257" s="233"/>
      <c r="AI257" s="233"/>
      <c r="AJ257" s="233"/>
      <c r="AK257" s="233"/>
      <c r="AL257" s="233"/>
      <c r="AM257" s="233"/>
      <c r="AN257" s="233"/>
      <c r="AO257" s="233"/>
      <c r="AP257" s="233"/>
    </row>
    <row r="258">
      <c r="A258" s="234"/>
      <c r="B258" s="234"/>
      <c r="C258" s="233"/>
      <c r="D258" s="233"/>
      <c r="E258" s="233"/>
      <c r="F258" s="233"/>
      <c r="G258" s="233"/>
      <c r="H258" s="233"/>
      <c r="I258" s="233"/>
      <c r="J258" s="233"/>
      <c r="K258" s="233"/>
      <c r="L258" s="233"/>
      <c r="M258" s="233"/>
      <c r="N258" s="233"/>
      <c r="O258" s="233"/>
      <c r="P258" s="233"/>
      <c r="Q258" s="233"/>
      <c r="R258" s="233"/>
      <c r="S258" s="233"/>
      <c r="T258" s="233"/>
      <c r="U258" s="233"/>
      <c r="V258" s="233"/>
      <c r="W258" s="233"/>
      <c r="X258" s="233"/>
      <c r="Y258" s="233"/>
      <c r="Z258" s="233"/>
      <c r="AA258" s="233"/>
      <c r="AB258" s="233"/>
      <c r="AC258" s="233"/>
      <c r="AD258" s="233"/>
      <c r="AE258" s="233"/>
      <c r="AF258" s="233"/>
      <c r="AG258" s="233"/>
      <c r="AH258" s="233"/>
      <c r="AI258" s="233"/>
      <c r="AJ258" s="233"/>
      <c r="AK258" s="233"/>
      <c r="AL258" s="233"/>
      <c r="AM258" s="233"/>
      <c r="AN258" s="233"/>
      <c r="AO258" s="233"/>
      <c r="AP258" s="233"/>
    </row>
    <row r="259">
      <c r="A259" s="234"/>
      <c r="B259" s="234"/>
      <c r="C259" s="233"/>
      <c r="D259" s="233"/>
      <c r="E259" s="233"/>
      <c r="F259" s="233"/>
      <c r="G259" s="233"/>
      <c r="H259" s="233"/>
      <c r="I259" s="233"/>
      <c r="J259" s="233"/>
      <c r="K259" s="233"/>
      <c r="L259" s="233"/>
      <c r="M259" s="233"/>
      <c r="N259" s="233"/>
      <c r="O259" s="233"/>
      <c r="P259" s="233"/>
      <c r="Q259" s="233"/>
      <c r="R259" s="233"/>
      <c r="S259" s="233"/>
      <c r="T259" s="233"/>
      <c r="U259" s="233"/>
      <c r="V259" s="233"/>
      <c r="W259" s="233"/>
      <c r="X259" s="233"/>
      <c r="Y259" s="233"/>
      <c r="Z259" s="233"/>
      <c r="AA259" s="233"/>
      <c r="AB259" s="233"/>
      <c r="AC259" s="233"/>
      <c r="AD259" s="233"/>
      <c r="AE259" s="233"/>
      <c r="AF259" s="233"/>
      <c r="AG259" s="233"/>
      <c r="AH259" s="233"/>
      <c r="AI259" s="233"/>
      <c r="AJ259" s="233"/>
      <c r="AK259" s="233"/>
      <c r="AL259" s="233"/>
      <c r="AM259" s="233"/>
      <c r="AN259" s="233"/>
      <c r="AO259" s="233"/>
      <c r="AP259" s="233"/>
    </row>
    <row r="260">
      <c r="A260" s="234"/>
      <c r="B260" s="234"/>
      <c r="C260" s="233"/>
      <c r="D260" s="233"/>
      <c r="E260" s="233"/>
      <c r="F260" s="233"/>
      <c r="G260" s="233"/>
      <c r="H260" s="233"/>
      <c r="I260" s="233"/>
      <c r="J260" s="233"/>
      <c r="K260" s="233"/>
      <c r="L260" s="233"/>
      <c r="M260" s="233"/>
      <c r="N260" s="233"/>
      <c r="O260" s="233"/>
      <c r="P260" s="233"/>
      <c r="Q260" s="233"/>
      <c r="R260" s="233"/>
      <c r="S260" s="233"/>
      <c r="T260" s="233"/>
      <c r="U260" s="233"/>
      <c r="V260" s="233"/>
      <c r="W260" s="233"/>
      <c r="X260" s="233"/>
      <c r="Y260" s="233"/>
      <c r="Z260" s="233"/>
      <c r="AA260" s="233"/>
      <c r="AB260" s="233"/>
      <c r="AC260" s="233"/>
      <c r="AD260" s="233"/>
      <c r="AE260" s="233"/>
      <c r="AF260" s="233"/>
      <c r="AG260" s="233"/>
      <c r="AH260" s="233"/>
      <c r="AI260" s="233"/>
      <c r="AJ260" s="233"/>
      <c r="AK260" s="233"/>
      <c r="AL260" s="233"/>
      <c r="AM260" s="233"/>
      <c r="AN260" s="233"/>
      <c r="AO260" s="233"/>
      <c r="AP260" s="233"/>
    </row>
    <row r="261">
      <c r="A261" s="234"/>
      <c r="B261" s="234"/>
      <c r="C261" s="233"/>
      <c r="D261" s="233"/>
      <c r="E261" s="233"/>
      <c r="F261" s="233"/>
      <c r="G261" s="233"/>
      <c r="H261" s="233"/>
      <c r="I261" s="233"/>
      <c r="J261" s="233"/>
      <c r="K261" s="233"/>
      <c r="L261" s="233"/>
      <c r="M261" s="233"/>
      <c r="N261" s="233"/>
      <c r="O261" s="233"/>
      <c r="P261" s="233"/>
      <c r="Q261" s="233"/>
      <c r="R261" s="233"/>
      <c r="S261" s="233"/>
      <c r="T261" s="233"/>
      <c r="U261" s="233"/>
      <c r="V261" s="233"/>
      <c r="W261" s="233"/>
      <c r="X261" s="233"/>
      <c r="Y261" s="233"/>
      <c r="Z261" s="233"/>
      <c r="AA261" s="233"/>
      <c r="AB261" s="233"/>
      <c r="AC261" s="233"/>
      <c r="AD261" s="233"/>
      <c r="AE261" s="233"/>
      <c r="AF261" s="233"/>
      <c r="AG261" s="233"/>
      <c r="AH261" s="233"/>
      <c r="AI261" s="233"/>
      <c r="AJ261" s="233"/>
      <c r="AK261" s="233"/>
      <c r="AL261" s="233"/>
      <c r="AM261" s="233"/>
      <c r="AN261" s="233"/>
      <c r="AO261" s="233"/>
      <c r="AP261" s="233"/>
    </row>
    <row r="262">
      <c r="A262" s="234"/>
      <c r="B262" s="234"/>
      <c r="C262" s="233"/>
      <c r="D262" s="233"/>
      <c r="E262" s="233"/>
      <c r="F262" s="233"/>
      <c r="G262" s="233"/>
      <c r="H262" s="233"/>
      <c r="I262" s="233"/>
      <c r="J262" s="233"/>
      <c r="K262" s="233"/>
      <c r="L262" s="233"/>
      <c r="M262" s="233"/>
      <c r="N262" s="233"/>
      <c r="O262" s="233"/>
      <c r="P262" s="233"/>
      <c r="Q262" s="233"/>
      <c r="R262" s="233"/>
      <c r="S262" s="233"/>
      <c r="T262" s="233"/>
      <c r="U262" s="233"/>
      <c r="V262" s="233"/>
      <c r="W262" s="233"/>
      <c r="X262" s="233"/>
      <c r="Y262" s="233"/>
      <c r="Z262" s="233"/>
      <c r="AA262" s="233"/>
      <c r="AB262" s="233"/>
      <c r="AC262" s="233"/>
      <c r="AD262" s="233"/>
      <c r="AE262" s="233"/>
      <c r="AF262" s="233"/>
      <c r="AG262" s="233"/>
      <c r="AH262" s="233"/>
      <c r="AI262" s="233"/>
      <c r="AJ262" s="233"/>
      <c r="AK262" s="233"/>
      <c r="AL262" s="233"/>
      <c r="AM262" s="233"/>
      <c r="AN262" s="233"/>
      <c r="AO262" s="233"/>
      <c r="AP262" s="233"/>
    </row>
    <row r="263">
      <c r="A263" s="234"/>
      <c r="B263" s="234"/>
      <c r="C263" s="233"/>
      <c r="D263" s="233"/>
      <c r="E263" s="233"/>
      <c r="F263" s="233"/>
      <c r="G263" s="233"/>
      <c r="H263" s="233"/>
      <c r="I263" s="233"/>
      <c r="J263" s="233"/>
      <c r="K263" s="233"/>
      <c r="L263" s="233"/>
      <c r="M263" s="233"/>
      <c r="N263" s="233"/>
      <c r="O263" s="233"/>
      <c r="P263" s="233"/>
      <c r="Q263" s="233"/>
      <c r="R263" s="233"/>
      <c r="S263" s="233"/>
      <c r="T263" s="233"/>
      <c r="U263" s="233"/>
      <c r="V263" s="233"/>
      <c r="W263" s="233"/>
      <c r="X263" s="233"/>
      <c r="Y263" s="233"/>
      <c r="Z263" s="233"/>
      <c r="AA263" s="233"/>
      <c r="AB263" s="233"/>
      <c r="AC263" s="233"/>
      <c r="AD263" s="233"/>
      <c r="AE263" s="233"/>
      <c r="AF263" s="233"/>
      <c r="AG263" s="233"/>
      <c r="AH263" s="233"/>
      <c r="AI263" s="233"/>
      <c r="AJ263" s="233"/>
      <c r="AK263" s="233"/>
      <c r="AL263" s="233"/>
      <c r="AM263" s="233"/>
      <c r="AN263" s="233"/>
      <c r="AO263" s="233"/>
      <c r="AP263" s="233"/>
    </row>
    <row r="264">
      <c r="A264" s="234"/>
      <c r="B264" s="234"/>
      <c r="C264" s="233"/>
      <c r="D264" s="233"/>
      <c r="E264" s="233"/>
      <c r="F264" s="233"/>
      <c r="G264" s="233"/>
      <c r="H264" s="233"/>
      <c r="I264" s="233"/>
      <c r="J264" s="233"/>
      <c r="K264" s="233"/>
      <c r="L264" s="233"/>
      <c r="M264" s="233"/>
      <c r="N264" s="233"/>
      <c r="O264" s="233"/>
      <c r="P264" s="233"/>
      <c r="Q264" s="233"/>
      <c r="R264" s="233"/>
      <c r="S264" s="233"/>
      <c r="T264" s="233"/>
      <c r="U264" s="233"/>
      <c r="V264" s="233"/>
      <c r="W264" s="233"/>
      <c r="X264" s="233"/>
      <c r="Y264" s="233"/>
      <c r="Z264" s="233"/>
      <c r="AA264" s="233"/>
      <c r="AB264" s="233"/>
      <c r="AC264" s="233"/>
      <c r="AD264" s="233"/>
      <c r="AE264" s="233"/>
      <c r="AF264" s="233"/>
      <c r="AG264" s="233"/>
      <c r="AH264" s="233"/>
      <c r="AI264" s="233"/>
      <c r="AJ264" s="233"/>
      <c r="AK264" s="233"/>
      <c r="AL264" s="233"/>
      <c r="AM264" s="233"/>
      <c r="AN264" s="233"/>
      <c r="AO264" s="233"/>
      <c r="AP264" s="233"/>
    </row>
    <row r="265">
      <c r="A265" s="234"/>
      <c r="B265" s="234"/>
      <c r="C265" s="233"/>
      <c r="D265" s="233"/>
      <c r="E265" s="233"/>
      <c r="F265" s="233"/>
      <c r="G265" s="233"/>
      <c r="H265" s="233"/>
      <c r="I265" s="233"/>
      <c r="J265" s="233"/>
      <c r="K265" s="233"/>
      <c r="L265" s="233"/>
      <c r="M265" s="233"/>
      <c r="N265" s="233"/>
      <c r="O265" s="233"/>
      <c r="P265" s="233"/>
      <c r="Q265" s="233"/>
      <c r="R265" s="233"/>
      <c r="S265" s="233"/>
      <c r="T265" s="233"/>
      <c r="U265" s="233"/>
      <c r="V265" s="233"/>
      <c r="W265" s="233"/>
      <c r="X265" s="233"/>
      <c r="Y265" s="233"/>
      <c r="Z265" s="233"/>
      <c r="AA265" s="233"/>
      <c r="AB265" s="233"/>
      <c r="AC265" s="233"/>
      <c r="AD265" s="233"/>
      <c r="AE265" s="233"/>
      <c r="AF265" s="233"/>
      <c r="AG265" s="233"/>
      <c r="AH265" s="233"/>
      <c r="AI265" s="233"/>
      <c r="AJ265" s="233"/>
      <c r="AK265" s="233"/>
      <c r="AL265" s="233"/>
      <c r="AM265" s="233"/>
      <c r="AN265" s="233"/>
      <c r="AO265" s="233"/>
      <c r="AP265" s="233"/>
    </row>
    <row r="266">
      <c r="A266" s="234"/>
      <c r="B266" s="234"/>
      <c r="C266" s="233"/>
      <c r="D266" s="233"/>
      <c r="E266" s="233"/>
      <c r="F266" s="233"/>
      <c r="G266" s="233"/>
      <c r="H266" s="233"/>
      <c r="I266" s="233"/>
      <c r="J266" s="233"/>
      <c r="K266" s="233"/>
      <c r="L266" s="233"/>
      <c r="M266" s="233"/>
      <c r="N266" s="233"/>
      <c r="O266" s="233"/>
      <c r="P266" s="233"/>
      <c r="Q266" s="233"/>
      <c r="R266" s="233"/>
      <c r="S266" s="233"/>
      <c r="T266" s="233"/>
      <c r="U266" s="233"/>
      <c r="V266" s="233"/>
      <c r="W266" s="233"/>
      <c r="X266" s="233"/>
      <c r="Y266" s="233"/>
      <c r="Z266" s="233"/>
      <c r="AA266" s="233"/>
      <c r="AB266" s="233"/>
      <c r="AC266" s="233"/>
      <c r="AD266" s="233"/>
      <c r="AE266" s="233"/>
      <c r="AF266" s="233"/>
      <c r="AG266" s="233"/>
      <c r="AH266" s="233"/>
      <c r="AI266" s="233"/>
      <c r="AJ266" s="233"/>
      <c r="AK266" s="233"/>
      <c r="AL266" s="233"/>
      <c r="AM266" s="233"/>
      <c r="AN266" s="233"/>
      <c r="AO266" s="233"/>
      <c r="AP266" s="233"/>
    </row>
    <row r="267">
      <c r="A267" s="234"/>
      <c r="B267" s="234"/>
      <c r="C267" s="233"/>
      <c r="D267" s="233"/>
      <c r="E267" s="233"/>
      <c r="F267" s="233"/>
      <c r="G267" s="233"/>
      <c r="H267" s="233"/>
      <c r="I267" s="233"/>
      <c r="J267" s="233"/>
      <c r="K267" s="233"/>
      <c r="L267" s="233"/>
      <c r="M267" s="233"/>
      <c r="N267" s="233"/>
      <c r="O267" s="233"/>
      <c r="P267" s="233"/>
      <c r="Q267" s="233"/>
      <c r="R267" s="233"/>
      <c r="S267" s="233"/>
      <c r="T267" s="233"/>
      <c r="U267" s="233"/>
      <c r="V267" s="233"/>
      <c r="W267" s="233"/>
      <c r="X267" s="233"/>
      <c r="Y267" s="233"/>
      <c r="Z267" s="233"/>
      <c r="AA267" s="233"/>
      <c r="AB267" s="233"/>
      <c r="AC267" s="233"/>
      <c r="AD267" s="233"/>
      <c r="AE267" s="233"/>
      <c r="AF267" s="233"/>
      <c r="AG267" s="233"/>
      <c r="AH267" s="233"/>
      <c r="AI267" s="233"/>
      <c r="AJ267" s="233"/>
      <c r="AK267" s="233"/>
      <c r="AL267" s="233"/>
      <c r="AM267" s="233"/>
      <c r="AN267" s="233"/>
      <c r="AO267" s="233"/>
      <c r="AP267" s="233"/>
    </row>
    <row r="268">
      <c r="A268" s="234"/>
      <c r="B268" s="234"/>
      <c r="C268" s="233"/>
      <c r="D268" s="233"/>
      <c r="E268" s="233"/>
      <c r="F268" s="233"/>
      <c r="G268" s="233"/>
      <c r="H268" s="233"/>
      <c r="I268" s="233"/>
      <c r="J268" s="233"/>
      <c r="K268" s="233"/>
      <c r="L268" s="233"/>
      <c r="M268" s="233"/>
      <c r="N268" s="233"/>
      <c r="O268" s="233"/>
      <c r="P268" s="233"/>
      <c r="Q268" s="233"/>
      <c r="R268" s="233"/>
      <c r="S268" s="233"/>
      <c r="T268" s="233"/>
      <c r="U268" s="233"/>
      <c r="V268" s="233"/>
      <c r="W268" s="233"/>
      <c r="X268" s="233"/>
      <c r="Y268" s="233"/>
      <c r="Z268" s="233"/>
      <c r="AA268" s="233"/>
      <c r="AB268" s="233"/>
      <c r="AC268" s="233"/>
      <c r="AD268" s="233"/>
      <c r="AE268" s="233"/>
      <c r="AF268" s="233"/>
      <c r="AG268" s="233"/>
      <c r="AH268" s="233"/>
      <c r="AI268" s="233"/>
      <c r="AJ268" s="233"/>
      <c r="AK268" s="233"/>
      <c r="AL268" s="233"/>
      <c r="AM268" s="233"/>
      <c r="AN268" s="233"/>
      <c r="AO268" s="233"/>
      <c r="AP268" s="233"/>
    </row>
    <row r="269">
      <c r="A269" s="234"/>
      <c r="B269" s="234"/>
      <c r="C269" s="233"/>
      <c r="D269" s="233"/>
      <c r="E269" s="233"/>
      <c r="F269" s="233"/>
      <c r="G269" s="233"/>
      <c r="H269" s="233"/>
      <c r="I269" s="233"/>
      <c r="J269" s="233"/>
      <c r="K269" s="233"/>
      <c r="L269" s="233"/>
      <c r="M269" s="233"/>
      <c r="N269" s="233"/>
      <c r="O269" s="233"/>
      <c r="P269" s="233"/>
      <c r="Q269" s="233"/>
      <c r="R269" s="233"/>
      <c r="S269" s="233"/>
      <c r="T269" s="233"/>
      <c r="U269" s="233"/>
      <c r="V269" s="233"/>
      <c r="W269" s="233"/>
      <c r="X269" s="233"/>
      <c r="Y269" s="233"/>
      <c r="Z269" s="233"/>
      <c r="AA269" s="233"/>
      <c r="AB269" s="233"/>
      <c r="AC269" s="233"/>
      <c r="AD269" s="233"/>
      <c r="AE269" s="233"/>
      <c r="AF269" s="233"/>
      <c r="AG269" s="233"/>
      <c r="AH269" s="233"/>
      <c r="AI269" s="233"/>
      <c r="AJ269" s="233"/>
      <c r="AK269" s="233"/>
      <c r="AL269" s="233"/>
      <c r="AM269" s="233"/>
      <c r="AN269" s="233"/>
      <c r="AO269" s="233"/>
      <c r="AP269" s="233"/>
    </row>
    <row r="270">
      <c r="A270" s="234"/>
      <c r="B270" s="234"/>
      <c r="C270" s="233"/>
      <c r="D270" s="233"/>
      <c r="E270" s="233"/>
      <c r="F270" s="233"/>
      <c r="G270" s="233"/>
      <c r="H270" s="233"/>
      <c r="I270" s="233"/>
      <c r="J270" s="233"/>
      <c r="K270" s="233"/>
      <c r="L270" s="233"/>
      <c r="M270" s="233"/>
      <c r="N270" s="233"/>
      <c r="O270" s="233"/>
      <c r="P270" s="233"/>
      <c r="Q270" s="233"/>
      <c r="R270" s="233"/>
      <c r="S270" s="233"/>
      <c r="T270" s="233"/>
      <c r="U270" s="233"/>
      <c r="V270" s="233"/>
      <c r="W270" s="233"/>
      <c r="X270" s="233"/>
      <c r="Y270" s="233"/>
      <c r="Z270" s="233"/>
      <c r="AA270" s="233"/>
      <c r="AB270" s="233"/>
      <c r="AC270" s="233"/>
      <c r="AD270" s="233"/>
      <c r="AE270" s="233"/>
      <c r="AF270" s="233"/>
      <c r="AG270" s="233"/>
      <c r="AH270" s="233"/>
      <c r="AI270" s="233"/>
      <c r="AJ270" s="233"/>
      <c r="AK270" s="233"/>
      <c r="AL270" s="233"/>
      <c r="AM270" s="233"/>
      <c r="AN270" s="233"/>
      <c r="AO270" s="233"/>
      <c r="AP270" s="233"/>
    </row>
    <row r="271">
      <c r="A271" s="234"/>
      <c r="B271" s="234"/>
      <c r="C271" s="233"/>
      <c r="D271" s="233"/>
      <c r="E271" s="233"/>
      <c r="F271" s="233"/>
      <c r="G271" s="233"/>
      <c r="H271" s="233"/>
      <c r="I271" s="233"/>
      <c r="J271" s="233"/>
      <c r="K271" s="233"/>
      <c r="L271" s="233"/>
      <c r="M271" s="233"/>
      <c r="N271" s="233"/>
      <c r="O271" s="233"/>
      <c r="P271" s="233"/>
      <c r="Q271" s="233"/>
      <c r="R271" s="233"/>
      <c r="S271" s="233"/>
      <c r="T271" s="233"/>
      <c r="U271" s="233"/>
      <c r="V271" s="233"/>
      <c r="W271" s="233"/>
      <c r="X271" s="233"/>
      <c r="Y271" s="233"/>
      <c r="Z271" s="233"/>
      <c r="AA271" s="233"/>
      <c r="AB271" s="233"/>
      <c r="AC271" s="233"/>
      <c r="AD271" s="233"/>
      <c r="AE271" s="233"/>
      <c r="AF271" s="233"/>
      <c r="AG271" s="233"/>
      <c r="AH271" s="233"/>
      <c r="AI271" s="233"/>
      <c r="AJ271" s="233"/>
      <c r="AK271" s="233"/>
      <c r="AL271" s="233"/>
      <c r="AM271" s="233"/>
      <c r="AN271" s="233"/>
      <c r="AO271" s="233"/>
      <c r="AP271" s="233"/>
    </row>
    <row r="272">
      <c r="A272" s="234"/>
      <c r="B272" s="234"/>
      <c r="C272" s="233"/>
      <c r="D272" s="233"/>
      <c r="E272" s="233"/>
      <c r="F272" s="233"/>
      <c r="G272" s="233"/>
      <c r="H272" s="233"/>
      <c r="I272" s="233"/>
      <c r="J272" s="233"/>
      <c r="K272" s="233"/>
      <c r="L272" s="233"/>
      <c r="M272" s="233"/>
      <c r="N272" s="233"/>
      <c r="O272" s="233"/>
      <c r="P272" s="233"/>
      <c r="Q272" s="233"/>
      <c r="R272" s="233"/>
      <c r="S272" s="233"/>
      <c r="T272" s="233"/>
      <c r="U272" s="233"/>
      <c r="V272" s="233"/>
      <c r="W272" s="233"/>
      <c r="X272" s="233"/>
      <c r="Y272" s="233"/>
      <c r="Z272" s="233"/>
      <c r="AA272" s="233"/>
      <c r="AB272" s="233"/>
      <c r="AC272" s="233"/>
      <c r="AD272" s="233"/>
      <c r="AE272" s="233"/>
      <c r="AF272" s="233"/>
      <c r="AG272" s="233"/>
      <c r="AH272" s="233"/>
      <c r="AI272" s="233"/>
      <c r="AJ272" s="233"/>
      <c r="AK272" s="233"/>
      <c r="AL272" s="233"/>
      <c r="AM272" s="233"/>
      <c r="AN272" s="233"/>
      <c r="AO272" s="233"/>
      <c r="AP272" s="233"/>
    </row>
    <row r="273">
      <c r="A273" s="234"/>
      <c r="B273" s="234"/>
      <c r="C273" s="233"/>
      <c r="D273" s="233"/>
      <c r="E273" s="233"/>
      <c r="F273" s="233"/>
      <c r="G273" s="233"/>
      <c r="H273" s="233"/>
      <c r="I273" s="233"/>
      <c r="J273" s="233"/>
      <c r="K273" s="233"/>
      <c r="L273" s="233"/>
      <c r="M273" s="233"/>
      <c r="N273" s="233"/>
      <c r="O273" s="233"/>
      <c r="P273" s="233"/>
      <c r="Q273" s="233"/>
      <c r="R273" s="233"/>
      <c r="S273" s="233"/>
      <c r="T273" s="233"/>
      <c r="U273" s="233"/>
      <c r="V273" s="233"/>
      <c r="W273" s="233"/>
      <c r="X273" s="233"/>
      <c r="Y273" s="233"/>
      <c r="Z273" s="233"/>
      <c r="AA273" s="233"/>
      <c r="AB273" s="233"/>
      <c r="AC273" s="233"/>
      <c r="AD273" s="233"/>
      <c r="AE273" s="233"/>
      <c r="AF273" s="233"/>
      <c r="AG273" s="233"/>
      <c r="AH273" s="233"/>
      <c r="AI273" s="233"/>
      <c r="AJ273" s="233"/>
      <c r="AK273" s="233"/>
      <c r="AL273" s="233"/>
      <c r="AM273" s="233"/>
      <c r="AN273" s="233"/>
      <c r="AO273" s="233"/>
      <c r="AP273" s="233"/>
    </row>
    <row r="274">
      <c r="A274" s="234"/>
      <c r="B274" s="234"/>
      <c r="C274" s="233"/>
      <c r="D274" s="233"/>
      <c r="E274" s="233"/>
      <c r="F274" s="233"/>
      <c r="G274" s="233"/>
      <c r="H274" s="233"/>
      <c r="I274" s="233"/>
      <c r="J274" s="233"/>
      <c r="K274" s="233"/>
      <c r="L274" s="233"/>
      <c r="M274" s="233"/>
      <c r="N274" s="233"/>
      <c r="O274" s="233"/>
      <c r="P274" s="233"/>
      <c r="Q274" s="233"/>
      <c r="R274" s="233"/>
      <c r="S274" s="233"/>
      <c r="T274" s="233"/>
      <c r="U274" s="233"/>
      <c r="V274" s="233"/>
      <c r="W274" s="233"/>
      <c r="X274" s="233"/>
      <c r="Y274" s="233"/>
      <c r="Z274" s="233"/>
      <c r="AA274" s="233"/>
      <c r="AB274" s="233"/>
      <c r="AC274" s="233"/>
      <c r="AD274" s="233"/>
      <c r="AE274" s="233"/>
      <c r="AF274" s="233"/>
      <c r="AG274" s="233"/>
      <c r="AH274" s="233"/>
      <c r="AI274" s="233"/>
      <c r="AJ274" s="233"/>
      <c r="AK274" s="233"/>
      <c r="AL274" s="233"/>
      <c r="AM274" s="233"/>
      <c r="AN274" s="233"/>
      <c r="AO274" s="233"/>
      <c r="AP274" s="233"/>
    </row>
    <row r="275">
      <c r="A275" s="234"/>
      <c r="B275" s="234"/>
      <c r="C275" s="233"/>
      <c r="D275" s="233"/>
      <c r="E275" s="233"/>
      <c r="F275" s="233"/>
      <c r="G275" s="233"/>
      <c r="H275" s="233"/>
      <c r="I275" s="233"/>
      <c r="J275" s="233"/>
      <c r="K275" s="233"/>
      <c r="L275" s="233"/>
      <c r="M275" s="233"/>
      <c r="N275" s="233"/>
      <c r="O275" s="233"/>
      <c r="P275" s="233"/>
      <c r="Q275" s="233"/>
      <c r="R275" s="233"/>
      <c r="S275" s="233"/>
      <c r="T275" s="233"/>
      <c r="U275" s="233"/>
      <c r="V275" s="233"/>
      <c r="W275" s="233"/>
      <c r="X275" s="233"/>
      <c r="Y275" s="233"/>
      <c r="Z275" s="233"/>
      <c r="AA275" s="233"/>
      <c r="AB275" s="233"/>
      <c r="AC275" s="233"/>
      <c r="AD275" s="233"/>
      <c r="AE275" s="233"/>
      <c r="AF275" s="233"/>
      <c r="AG275" s="233"/>
      <c r="AH275" s="233"/>
      <c r="AI275" s="233"/>
      <c r="AJ275" s="233"/>
      <c r="AK275" s="233"/>
      <c r="AL275" s="233"/>
      <c r="AM275" s="233"/>
      <c r="AN275" s="233"/>
      <c r="AO275" s="233"/>
      <c r="AP275" s="233"/>
    </row>
    <row r="276">
      <c r="A276" s="234"/>
      <c r="B276" s="234"/>
      <c r="C276" s="233"/>
      <c r="D276" s="233"/>
      <c r="E276" s="233"/>
      <c r="F276" s="233"/>
      <c r="G276" s="233"/>
      <c r="H276" s="233"/>
      <c r="I276" s="233"/>
      <c r="J276" s="233"/>
      <c r="K276" s="233"/>
      <c r="L276" s="233"/>
      <c r="M276" s="233"/>
      <c r="N276" s="233"/>
      <c r="O276" s="233"/>
      <c r="P276" s="233"/>
      <c r="Q276" s="233"/>
      <c r="R276" s="233"/>
      <c r="S276" s="233"/>
      <c r="T276" s="233"/>
      <c r="U276" s="233"/>
      <c r="V276" s="233"/>
      <c r="W276" s="233"/>
      <c r="X276" s="233"/>
      <c r="Y276" s="233"/>
      <c r="Z276" s="233"/>
      <c r="AA276" s="233"/>
      <c r="AB276" s="233"/>
      <c r="AC276" s="233"/>
      <c r="AD276" s="233"/>
      <c r="AE276" s="233"/>
      <c r="AF276" s="233"/>
      <c r="AG276" s="233"/>
      <c r="AH276" s="233"/>
      <c r="AI276" s="233"/>
      <c r="AJ276" s="233"/>
      <c r="AK276" s="233"/>
      <c r="AL276" s="233"/>
      <c r="AM276" s="233"/>
      <c r="AN276" s="233"/>
      <c r="AO276" s="233"/>
      <c r="AP276" s="233"/>
    </row>
    <row r="277">
      <c r="A277" s="234"/>
      <c r="B277" s="234"/>
      <c r="C277" s="233"/>
      <c r="D277" s="233"/>
      <c r="E277" s="233"/>
      <c r="F277" s="233"/>
      <c r="G277" s="233"/>
      <c r="H277" s="233"/>
      <c r="I277" s="233"/>
      <c r="J277" s="233"/>
      <c r="K277" s="233"/>
      <c r="L277" s="233"/>
      <c r="M277" s="233"/>
      <c r="N277" s="233"/>
      <c r="O277" s="233"/>
      <c r="P277" s="233"/>
      <c r="Q277" s="233"/>
      <c r="R277" s="233"/>
      <c r="S277" s="233"/>
      <c r="T277" s="233"/>
      <c r="U277" s="233"/>
      <c r="V277" s="233"/>
      <c r="W277" s="233"/>
      <c r="X277" s="233"/>
      <c r="Y277" s="233"/>
      <c r="Z277" s="233"/>
      <c r="AA277" s="233"/>
      <c r="AB277" s="233"/>
      <c r="AC277" s="233"/>
      <c r="AD277" s="233"/>
      <c r="AE277" s="233"/>
      <c r="AF277" s="233"/>
      <c r="AG277" s="233"/>
      <c r="AH277" s="233"/>
      <c r="AI277" s="233"/>
      <c r="AJ277" s="233"/>
      <c r="AK277" s="233"/>
      <c r="AL277" s="233"/>
      <c r="AM277" s="233"/>
      <c r="AN277" s="233"/>
      <c r="AO277" s="233"/>
      <c r="AP277" s="233"/>
    </row>
    <row r="278">
      <c r="A278" s="234"/>
      <c r="B278" s="234"/>
      <c r="C278" s="233"/>
      <c r="D278" s="233"/>
      <c r="E278" s="233"/>
      <c r="F278" s="233"/>
      <c r="G278" s="233"/>
      <c r="H278" s="233"/>
      <c r="I278" s="233"/>
      <c r="J278" s="233"/>
      <c r="K278" s="233"/>
      <c r="L278" s="233"/>
      <c r="M278" s="233"/>
      <c r="N278" s="233"/>
      <c r="O278" s="233"/>
      <c r="P278" s="233"/>
      <c r="Q278" s="233"/>
      <c r="R278" s="233"/>
      <c r="S278" s="233"/>
      <c r="T278" s="233"/>
      <c r="U278" s="233"/>
      <c r="V278" s="233"/>
      <c r="W278" s="233"/>
      <c r="X278" s="233"/>
      <c r="Y278" s="233"/>
      <c r="Z278" s="233"/>
      <c r="AA278" s="233"/>
      <c r="AB278" s="233"/>
      <c r="AC278" s="233"/>
      <c r="AD278" s="233"/>
      <c r="AE278" s="233"/>
      <c r="AF278" s="233"/>
      <c r="AG278" s="233"/>
      <c r="AH278" s="233"/>
      <c r="AI278" s="233"/>
      <c r="AJ278" s="233"/>
      <c r="AK278" s="233"/>
      <c r="AL278" s="233"/>
      <c r="AM278" s="233"/>
      <c r="AN278" s="233"/>
      <c r="AO278" s="233"/>
      <c r="AP278" s="233"/>
    </row>
    <row r="279">
      <c r="A279" s="234"/>
      <c r="B279" s="234"/>
      <c r="C279" s="233"/>
      <c r="D279" s="233"/>
      <c r="E279" s="233"/>
      <c r="F279" s="233"/>
      <c r="G279" s="233"/>
      <c r="H279" s="233"/>
      <c r="I279" s="233"/>
      <c r="J279" s="233"/>
      <c r="K279" s="233"/>
      <c r="L279" s="233"/>
      <c r="M279" s="233"/>
      <c r="N279" s="233"/>
      <c r="O279" s="233"/>
      <c r="P279" s="233"/>
      <c r="Q279" s="233"/>
      <c r="R279" s="233"/>
      <c r="S279" s="233"/>
      <c r="T279" s="233"/>
      <c r="U279" s="233"/>
      <c r="V279" s="233"/>
      <c r="W279" s="233"/>
      <c r="X279" s="233"/>
      <c r="Y279" s="233"/>
      <c r="Z279" s="233"/>
      <c r="AA279" s="233"/>
      <c r="AB279" s="233"/>
      <c r="AC279" s="233"/>
      <c r="AD279" s="233"/>
      <c r="AE279" s="233"/>
      <c r="AF279" s="233"/>
      <c r="AG279" s="233"/>
      <c r="AH279" s="233"/>
      <c r="AI279" s="233"/>
      <c r="AJ279" s="233"/>
      <c r="AK279" s="233"/>
      <c r="AL279" s="233"/>
      <c r="AM279" s="233"/>
      <c r="AN279" s="233"/>
      <c r="AO279" s="233"/>
      <c r="AP279" s="233"/>
    </row>
    <row r="280">
      <c r="A280" s="234"/>
      <c r="B280" s="234"/>
      <c r="C280" s="233"/>
      <c r="D280" s="233"/>
      <c r="E280" s="233"/>
      <c r="F280" s="233"/>
      <c r="G280" s="233"/>
      <c r="H280" s="233"/>
      <c r="I280" s="233"/>
      <c r="J280" s="233"/>
      <c r="K280" s="233"/>
      <c r="L280" s="233"/>
      <c r="M280" s="233"/>
      <c r="N280" s="233"/>
      <c r="O280" s="233"/>
      <c r="P280" s="233"/>
      <c r="Q280" s="233"/>
      <c r="R280" s="233"/>
      <c r="S280" s="233"/>
      <c r="T280" s="233"/>
      <c r="U280" s="233"/>
      <c r="V280" s="233"/>
      <c r="W280" s="233"/>
      <c r="X280" s="233"/>
      <c r="Y280" s="233"/>
      <c r="Z280" s="233"/>
      <c r="AA280" s="233"/>
      <c r="AB280" s="233"/>
      <c r="AC280" s="233"/>
      <c r="AD280" s="233"/>
      <c r="AE280" s="233"/>
      <c r="AF280" s="233"/>
      <c r="AG280" s="233"/>
      <c r="AH280" s="233"/>
      <c r="AI280" s="233"/>
      <c r="AJ280" s="233"/>
      <c r="AK280" s="233"/>
      <c r="AL280" s="233"/>
      <c r="AM280" s="233"/>
      <c r="AN280" s="233"/>
      <c r="AO280" s="233"/>
      <c r="AP280" s="233"/>
    </row>
    <row r="281">
      <c r="A281" s="234"/>
      <c r="B281" s="234"/>
      <c r="C281" s="233"/>
      <c r="D281" s="233"/>
      <c r="E281" s="233"/>
      <c r="F281" s="233"/>
      <c r="G281" s="233"/>
      <c r="H281" s="233"/>
      <c r="I281" s="233"/>
      <c r="J281" s="233"/>
      <c r="K281" s="233"/>
      <c r="L281" s="233"/>
      <c r="M281" s="233"/>
      <c r="N281" s="233"/>
      <c r="O281" s="233"/>
      <c r="P281" s="233"/>
      <c r="Q281" s="233"/>
      <c r="R281" s="233"/>
      <c r="S281" s="233"/>
      <c r="T281" s="233"/>
      <c r="U281" s="233"/>
      <c r="V281" s="233"/>
      <c r="W281" s="233"/>
      <c r="X281" s="233"/>
      <c r="Y281" s="233"/>
      <c r="Z281" s="233"/>
      <c r="AA281" s="233"/>
      <c r="AB281" s="233"/>
      <c r="AC281" s="233"/>
      <c r="AD281" s="233"/>
      <c r="AE281" s="233"/>
      <c r="AF281" s="233"/>
      <c r="AG281" s="233"/>
      <c r="AH281" s="233"/>
      <c r="AI281" s="233"/>
      <c r="AJ281" s="233"/>
      <c r="AK281" s="233"/>
      <c r="AL281" s="233"/>
      <c r="AM281" s="233"/>
      <c r="AN281" s="233"/>
      <c r="AO281" s="233"/>
      <c r="AP281" s="233"/>
    </row>
    <row r="282">
      <c r="A282" s="234"/>
      <c r="B282" s="234"/>
      <c r="C282" s="233"/>
      <c r="D282" s="233"/>
      <c r="E282" s="233"/>
      <c r="F282" s="233"/>
      <c r="G282" s="233"/>
      <c r="H282" s="233"/>
      <c r="I282" s="233"/>
      <c r="J282" s="233"/>
      <c r="K282" s="233"/>
      <c r="L282" s="233"/>
      <c r="M282" s="233"/>
      <c r="N282" s="233"/>
      <c r="O282" s="233"/>
      <c r="P282" s="233"/>
      <c r="Q282" s="233"/>
      <c r="R282" s="233"/>
      <c r="S282" s="233"/>
      <c r="T282" s="233"/>
      <c r="U282" s="233"/>
      <c r="V282" s="233"/>
      <c r="W282" s="233"/>
      <c r="X282" s="233"/>
      <c r="Y282" s="233"/>
      <c r="Z282" s="233"/>
      <c r="AA282" s="233"/>
      <c r="AB282" s="233"/>
      <c r="AC282" s="233"/>
      <c r="AD282" s="233"/>
      <c r="AE282" s="233"/>
      <c r="AF282" s="233"/>
      <c r="AG282" s="233"/>
      <c r="AH282" s="233"/>
      <c r="AI282" s="233"/>
      <c r="AJ282" s="233"/>
      <c r="AK282" s="233"/>
      <c r="AL282" s="233"/>
      <c r="AM282" s="233"/>
      <c r="AN282" s="233"/>
      <c r="AO282" s="233"/>
      <c r="AP282" s="233"/>
    </row>
    <row r="283">
      <c r="A283" s="234"/>
      <c r="B283" s="234"/>
      <c r="C283" s="233"/>
      <c r="D283" s="233"/>
      <c r="E283" s="233"/>
      <c r="F283" s="233"/>
      <c r="G283" s="233"/>
      <c r="H283" s="233"/>
      <c r="I283" s="233"/>
      <c r="J283" s="233"/>
      <c r="K283" s="233"/>
      <c r="L283" s="233"/>
      <c r="M283" s="233"/>
      <c r="N283" s="233"/>
      <c r="O283" s="233"/>
      <c r="P283" s="233"/>
      <c r="Q283" s="233"/>
      <c r="R283" s="233"/>
      <c r="S283" s="233"/>
      <c r="T283" s="233"/>
      <c r="U283" s="233"/>
      <c r="V283" s="233"/>
      <c r="W283" s="233"/>
      <c r="X283" s="233"/>
      <c r="Y283" s="233"/>
      <c r="Z283" s="233"/>
      <c r="AA283" s="233"/>
      <c r="AB283" s="233"/>
      <c r="AC283" s="233"/>
      <c r="AD283" s="233"/>
      <c r="AE283" s="233"/>
      <c r="AF283" s="233"/>
      <c r="AG283" s="233"/>
      <c r="AH283" s="233"/>
      <c r="AI283" s="233"/>
      <c r="AJ283" s="233"/>
      <c r="AK283" s="233"/>
      <c r="AL283" s="233"/>
      <c r="AM283" s="233"/>
      <c r="AN283" s="233"/>
      <c r="AO283" s="233"/>
      <c r="AP283" s="233"/>
    </row>
    <row r="284">
      <c r="A284" s="234"/>
      <c r="B284" s="234"/>
      <c r="C284" s="233"/>
      <c r="D284" s="233"/>
      <c r="E284" s="233"/>
      <c r="F284" s="233"/>
      <c r="G284" s="233"/>
      <c r="H284" s="233"/>
      <c r="I284" s="233"/>
      <c r="J284" s="233"/>
      <c r="K284" s="233"/>
      <c r="L284" s="233"/>
      <c r="M284" s="233"/>
      <c r="N284" s="233"/>
      <c r="O284" s="233"/>
      <c r="P284" s="233"/>
      <c r="Q284" s="233"/>
      <c r="R284" s="233"/>
      <c r="S284" s="233"/>
      <c r="T284" s="233"/>
      <c r="U284" s="233"/>
      <c r="V284" s="233"/>
      <c r="W284" s="233"/>
      <c r="X284" s="233"/>
      <c r="Y284" s="233"/>
      <c r="Z284" s="233"/>
      <c r="AA284" s="233"/>
      <c r="AB284" s="233"/>
      <c r="AC284" s="233"/>
      <c r="AD284" s="233"/>
      <c r="AE284" s="233"/>
      <c r="AF284" s="233"/>
      <c r="AG284" s="233"/>
      <c r="AH284" s="233"/>
      <c r="AI284" s="233"/>
      <c r="AJ284" s="233"/>
      <c r="AK284" s="233"/>
      <c r="AL284" s="233"/>
      <c r="AM284" s="233"/>
      <c r="AN284" s="233"/>
      <c r="AO284" s="233"/>
      <c r="AP284" s="233"/>
    </row>
    <row r="285">
      <c r="A285" s="234"/>
      <c r="B285" s="234"/>
      <c r="C285" s="233"/>
      <c r="D285" s="233"/>
      <c r="E285" s="233"/>
      <c r="F285" s="233"/>
      <c r="G285" s="233"/>
      <c r="H285" s="233"/>
      <c r="I285" s="233"/>
      <c r="J285" s="233"/>
      <c r="K285" s="233"/>
      <c r="L285" s="233"/>
      <c r="M285" s="233"/>
      <c r="N285" s="233"/>
      <c r="O285" s="233"/>
      <c r="P285" s="233"/>
      <c r="Q285" s="233"/>
      <c r="R285" s="233"/>
      <c r="S285" s="233"/>
      <c r="T285" s="233"/>
      <c r="U285" s="233"/>
      <c r="V285" s="233"/>
      <c r="W285" s="233"/>
      <c r="X285" s="233"/>
      <c r="Y285" s="233"/>
      <c r="Z285" s="233"/>
      <c r="AA285" s="233"/>
      <c r="AB285" s="233"/>
      <c r="AC285" s="233"/>
      <c r="AD285" s="233"/>
      <c r="AE285" s="233"/>
      <c r="AF285" s="233"/>
      <c r="AG285" s="233"/>
      <c r="AH285" s="233"/>
      <c r="AI285" s="233"/>
      <c r="AJ285" s="233"/>
      <c r="AK285" s="233"/>
      <c r="AL285" s="233"/>
      <c r="AM285" s="233"/>
      <c r="AN285" s="233"/>
      <c r="AO285" s="233"/>
      <c r="AP285" s="233"/>
    </row>
    <row r="286">
      <c r="A286" s="234"/>
      <c r="B286" s="234"/>
      <c r="C286" s="233"/>
      <c r="D286" s="233"/>
      <c r="E286" s="233"/>
      <c r="F286" s="233"/>
      <c r="G286" s="233"/>
      <c r="H286" s="233"/>
      <c r="I286" s="233"/>
      <c r="J286" s="233"/>
      <c r="K286" s="233"/>
      <c r="L286" s="233"/>
      <c r="M286" s="233"/>
      <c r="N286" s="233"/>
      <c r="O286" s="233"/>
      <c r="P286" s="233"/>
      <c r="Q286" s="233"/>
      <c r="R286" s="233"/>
      <c r="S286" s="233"/>
      <c r="T286" s="233"/>
      <c r="U286" s="233"/>
      <c r="V286" s="233"/>
      <c r="W286" s="233"/>
      <c r="X286" s="233"/>
      <c r="Y286" s="233"/>
      <c r="Z286" s="233"/>
      <c r="AA286" s="233"/>
      <c r="AB286" s="233"/>
      <c r="AC286" s="233"/>
      <c r="AD286" s="233"/>
      <c r="AE286" s="233"/>
      <c r="AF286" s="233"/>
      <c r="AG286" s="233"/>
      <c r="AH286" s="233"/>
      <c r="AI286" s="233"/>
      <c r="AJ286" s="233"/>
      <c r="AK286" s="233"/>
      <c r="AL286" s="233"/>
      <c r="AM286" s="233"/>
      <c r="AN286" s="233"/>
      <c r="AO286" s="233"/>
      <c r="AP286" s="233"/>
    </row>
    <row r="287">
      <c r="A287" s="234"/>
      <c r="B287" s="234"/>
      <c r="C287" s="233"/>
      <c r="D287" s="233"/>
      <c r="E287" s="233"/>
      <c r="F287" s="233"/>
      <c r="G287" s="233"/>
      <c r="H287" s="233"/>
      <c r="I287" s="233"/>
      <c r="J287" s="233"/>
      <c r="K287" s="233"/>
      <c r="L287" s="233"/>
      <c r="M287" s="233"/>
      <c r="N287" s="233"/>
      <c r="O287" s="233"/>
      <c r="P287" s="233"/>
      <c r="Q287" s="233"/>
      <c r="R287" s="233"/>
      <c r="S287" s="233"/>
      <c r="T287" s="233"/>
      <c r="U287" s="233"/>
      <c r="V287" s="233"/>
      <c r="W287" s="233"/>
      <c r="X287" s="233"/>
      <c r="Y287" s="233"/>
      <c r="Z287" s="233"/>
      <c r="AA287" s="233"/>
      <c r="AB287" s="233"/>
      <c r="AC287" s="233"/>
      <c r="AD287" s="233"/>
      <c r="AE287" s="233"/>
      <c r="AF287" s="233"/>
      <c r="AG287" s="233"/>
      <c r="AH287" s="233"/>
      <c r="AI287" s="233"/>
      <c r="AJ287" s="233"/>
      <c r="AK287" s="233"/>
      <c r="AL287" s="233"/>
      <c r="AM287" s="233"/>
      <c r="AN287" s="233"/>
      <c r="AO287" s="233"/>
      <c r="AP287" s="233"/>
    </row>
    <row r="288">
      <c r="A288" s="234"/>
      <c r="B288" s="234"/>
      <c r="C288" s="233"/>
      <c r="D288" s="233"/>
      <c r="E288" s="233"/>
      <c r="F288" s="233"/>
      <c r="G288" s="233"/>
      <c r="H288" s="233"/>
      <c r="I288" s="233"/>
      <c r="J288" s="233"/>
      <c r="K288" s="233"/>
      <c r="L288" s="233"/>
      <c r="M288" s="233"/>
      <c r="N288" s="233"/>
      <c r="O288" s="233"/>
      <c r="P288" s="233"/>
      <c r="Q288" s="233"/>
      <c r="R288" s="233"/>
      <c r="S288" s="233"/>
      <c r="T288" s="233"/>
      <c r="U288" s="233"/>
      <c r="V288" s="233"/>
      <c r="W288" s="233"/>
      <c r="X288" s="233"/>
      <c r="Y288" s="233"/>
      <c r="Z288" s="233"/>
      <c r="AA288" s="233"/>
      <c r="AB288" s="233"/>
      <c r="AC288" s="233"/>
      <c r="AD288" s="233"/>
      <c r="AE288" s="233"/>
      <c r="AF288" s="233"/>
      <c r="AG288" s="233"/>
      <c r="AH288" s="233"/>
      <c r="AI288" s="233"/>
      <c r="AJ288" s="233"/>
      <c r="AK288" s="233"/>
      <c r="AL288" s="233"/>
      <c r="AM288" s="233"/>
      <c r="AN288" s="233"/>
      <c r="AO288" s="233"/>
      <c r="AP288" s="233"/>
    </row>
    <row r="289">
      <c r="A289" s="234"/>
      <c r="B289" s="234"/>
      <c r="C289" s="233"/>
      <c r="D289" s="233"/>
      <c r="E289" s="233"/>
      <c r="F289" s="233"/>
      <c r="G289" s="233"/>
      <c r="H289" s="233"/>
      <c r="I289" s="233"/>
      <c r="J289" s="233"/>
      <c r="K289" s="233"/>
      <c r="L289" s="233"/>
      <c r="M289" s="233"/>
      <c r="N289" s="233"/>
      <c r="O289" s="233"/>
      <c r="P289" s="233"/>
      <c r="Q289" s="233"/>
      <c r="R289" s="233"/>
      <c r="S289" s="233"/>
      <c r="T289" s="233"/>
      <c r="U289" s="233"/>
      <c r="V289" s="233"/>
      <c r="W289" s="233"/>
      <c r="X289" s="233"/>
      <c r="Y289" s="233"/>
      <c r="Z289" s="233"/>
      <c r="AA289" s="233"/>
      <c r="AB289" s="233"/>
      <c r="AC289" s="233"/>
      <c r="AD289" s="233"/>
      <c r="AE289" s="233"/>
      <c r="AF289" s="233"/>
      <c r="AG289" s="233"/>
      <c r="AH289" s="233"/>
      <c r="AI289" s="233"/>
      <c r="AJ289" s="233"/>
      <c r="AK289" s="233"/>
      <c r="AL289" s="233"/>
      <c r="AM289" s="233"/>
      <c r="AN289" s="233"/>
      <c r="AO289" s="233"/>
      <c r="AP289" s="233"/>
    </row>
    <row r="290">
      <c r="A290" s="234"/>
      <c r="B290" s="234"/>
      <c r="C290" s="233"/>
      <c r="D290" s="233"/>
      <c r="E290" s="233"/>
      <c r="F290" s="233"/>
      <c r="G290" s="233"/>
      <c r="H290" s="233"/>
      <c r="I290" s="233"/>
      <c r="J290" s="233"/>
      <c r="K290" s="233"/>
      <c r="L290" s="233"/>
      <c r="M290" s="233"/>
      <c r="N290" s="233"/>
      <c r="O290" s="233"/>
      <c r="P290" s="233"/>
      <c r="Q290" s="233"/>
      <c r="R290" s="233"/>
      <c r="S290" s="233"/>
      <c r="T290" s="233"/>
      <c r="U290" s="233"/>
      <c r="V290" s="233"/>
      <c r="W290" s="233"/>
      <c r="X290" s="233"/>
      <c r="Y290" s="233"/>
      <c r="Z290" s="233"/>
      <c r="AA290" s="233"/>
      <c r="AB290" s="233"/>
      <c r="AC290" s="233"/>
      <c r="AD290" s="233"/>
      <c r="AE290" s="233"/>
      <c r="AF290" s="233"/>
      <c r="AG290" s="233"/>
      <c r="AH290" s="233"/>
      <c r="AI290" s="233"/>
      <c r="AJ290" s="233"/>
      <c r="AK290" s="233"/>
      <c r="AL290" s="233"/>
      <c r="AM290" s="233"/>
      <c r="AN290" s="233"/>
      <c r="AO290" s="233"/>
      <c r="AP290" s="233"/>
    </row>
    <row r="291">
      <c r="A291" s="234"/>
      <c r="B291" s="234"/>
      <c r="C291" s="233"/>
      <c r="D291" s="233"/>
      <c r="E291" s="233"/>
      <c r="F291" s="233"/>
      <c r="G291" s="233"/>
      <c r="H291" s="233"/>
      <c r="I291" s="233"/>
      <c r="J291" s="233"/>
      <c r="K291" s="233"/>
      <c r="L291" s="233"/>
      <c r="M291" s="233"/>
      <c r="N291" s="233"/>
      <c r="O291" s="233"/>
      <c r="P291" s="233"/>
      <c r="Q291" s="233"/>
      <c r="R291" s="233"/>
      <c r="S291" s="233"/>
      <c r="T291" s="233"/>
      <c r="U291" s="233"/>
      <c r="V291" s="233"/>
      <c r="W291" s="233"/>
      <c r="X291" s="233"/>
      <c r="Y291" s="233"/>
      <c r="Z291" s="233"/>
      <c r="AA291" s="233"/>
      <c r="AB291" s="233"/>
      <c r="AC291" s="233"/>
      <c r="AD291" s="233"/>
      <c r="AE291" s="233"/>
      <c r="AF291" s="233"/>
      <c r="AG291" s="233"/>
      <c r="AH291" s="233"/>
      <c r="AI291" s="233"/>
      <c r="AJ291" s="233"/>
      <c r="AK291" s="233"/>
      <c r="AL291" s="233"/>
      <c r="AM291" s="233"/>
      <c r="AN291" s="233"/>
      <c r="AO291" s="233"/>
      <c r="AP291" s="233"/>
    </row>
    <row r="292">
      <c r="A292" s="234"/>
      <c r="B292" s="234"/>
      <c r="C292" s="233"/>
      <c r="D292" s="233"/>
      <c r="E292" s="233"/>
      <c r="F292" s="233"/>
      <c r="G292" s="233"/>
      <c r="H292" s="233"/>
      <c r="I292" s="233"/>
      <c r="J292" s="233"/>
      <c r="K292" s="233"/>
      <c r="L292" s="233"/>
      <c r="M292" s="233"/>
      <c r="N292" s="233"/>
      <c r="O292" s="233"/>
      <c r="P292" s="233"/>
      <c r="Q292" s="233"/>
      <c r="R292" s="233"/>
      <c r="S292" s="233"/>
      <c r="T292" s="233"/>
      <c r="U292" s="233"/>
      <c r="V292" s="233"/>
      <c r="W292" s="233"/>
      <c r="X292" s="233"/>
      <c r="Y292" s="233"/>
      <c r="Z292" s="233"/>
      <c r="AA292" s="233"/>
      <c r="AB292" s="233"/>
      <c r="AC292" s="233"/>
      <c r="AD292" s="233"/>
      <c r="AE292" s="233"/>
      <c r="AF292" s="233"/>
      <c r="AG292" s="233"/>
      <c r="AH292" s="233"/>
      <c r="AI292" s="233"/>
      <c r="AJ292" s="233"/>
      <c r="AK292" s="233"/>
      <c r="AL292" s="233"/>
      <c r="AM292" s="233"/>
      <c r="AN292" s="233"/>
      <c r="AO292" s="233"/>
      <c r="AP292" s="233"/>
    </row>
    <row r="293">
      <c r="A293" s="234"/>
      <c r="B293" s="234"/>
      <c r="C293" s="233"/>
      <c r="D293" s="233"/>
      <c r="E293" s="233"/>
      <c r="F293" s="233"/>
      <c r="G293" s="233"/>
      <c r="H293" s="233"/>
      <c r="I293" s="233"/>
      <c r="J293" s="233"/>
      <c r="K293" s="233"/>
      <c r="L293" s="233"/>
      <c r="M293" s="233"/>
      <c r="N293" s="233"/>
      <c r="O293" s="233"/>
      <c r="P293" s="233"/>
      <c r="Q293" s="233"/>
      <c r="R293" s="233"/>
      <c r="S293" s="233"/>
      <c r="T293" s="233"/>
      <c r="U293" s="233"/>
      <c r="V293" s="233"/>
      <c r="W293" s="233"/>
      <c r="X293" s="233"/>
      <c r="Y293" s="233"/>
      <c r="Z293" s="233"/>
      <c r="AA293" s="233"/>
      <c r="AB293" s="233"/>
      <c r="AC293" s="233"/>
      <c r="AD293" s="233"/>
      <c r="AE293" s="233"/>
      <c r="AF293" s="233"/>
      <c r="AG293" s="233"/>
      <c r="AH293" s="233"/>
      <c r="AI293" s="233"/>
      <c r="AJ293" s="233"/>
      <c r="AK293" s="233"/>
      <c r="AL293" s="233"/>
      <c r="AM293" s="233"/>
      <c r="AN293" s="233"/>
      <c r="AO293" s="233"/>
      <c r="AP293" s="233"/>
    </row>
    <row r="294">
      <c r="A294" s="234"/>
      <c r="B294" s="234"/>
      <c r="C294" s="233"/>
      <c r="D294" s="233"/>
      <c r="E294" s="233"/>
      <c r="F294" s="233"/>
      <c r="G294" s="233"/>
      <c r="H294" s="233"/>
      <c r="I294" s="233"/>
      <c r="J294" s="233"/>
      <c r="K294" s="233"/>
      <c r="L294" s="233"/>
      <c r="M294" s="233"/>
      <c r="N294" s="233"/>
      <c r="O294" s="233"/>
      <c r="P294" s="233"/>
      <c r="Q294" s="233"/>
      <c r="R294" s="233"/>
      <c r="S294" s="233"/>
      <c r="T294" s="233"/>
      <c r="U294" s="233"/>
      <c r="V294" s="233"/>
      <c r="W294" s="233"/>
      <c r="X294" s="233"/>
      <c r="Y294" s="233"/>
      <c r="Z294" s="233"/>
      <c r="AA294" s="233"/>
      <c r="AB294" s="233"/>
      <c r="AC294" s="233"/>
      <c r="AD294" s="233"/>
      <c r="AE294" s="233"/>
      <c r="AF294" s="233"/>
      <c r="AG294" s="233"/>
      <c r="AH294" s="233"/>
      <c r="AI294" s="233"/>
      <c r="AJ294" s="233"/>
      <c r="AK294" s="233"/>
      <c r="AL294" s="233"/>
      <c r="AM294" s="233"/>
      <c r="AN294" s="233"/>
      <c r="AO294" s="233"/>
      <c r="AP294" s="233"/>
    </row>
    <row r="295">
      <c r="A295" s="234"/>
      <c r="B295" s="234"/>
      <c r="C295" s="233"/>
      <c r="D295" s="233"/>
      <c r="E295" s="233"/>
      <c r="F295" s="233"/>
      <c r="G295" s="233"/>
      <c r="H295" s="233"/>
      <c r="I295" s="233"/>
      <c r="J295" s="233"/>
      <c r="K295" s="233"/>
      <c r="L295" s="233"/>
      <c r="M295" s="233"/>
      <c r="N295" s="233"/>
      <c r="O295" s="233"/>
      <c r="P295" s="233"/>
      <c r="Q295" s="233"/>
      <c r="R295" s="233"/>
      <c r="S295" s="233"/>
      <c r="T295" s="233"/>
      <c r="U295" s="233"/>
      <c r="V295" s="233"/>
      <c r="W295" s="233"/>
      <c r="X295" s="233"/>
      <c r="Y295" s="233"/>
      <c r="Z295" s="233"/>
      <c r="AA295" s="233"/>
      <c r="AB295" s="233"/>
      <c r="AC295" s="233"/>
      <c r="AD295" s="233"/>
      <c r="AE295" s="233"/>
      <c r="AF295" s="233"/>
      <c r="AG295" s="233"/>
      <c r="AH295" s="233"/>
      <c r="AI295" s="233"/>
      <c r="AJ295" s="233"/>
      <c r="AK295" s="233"/>
      <c r="AL295" s="233"/>
      <c r="AM295" s="233"/>
      <c r="AN295" s="233"/>
      <c r="AO295" s="233"/>
      <c r="AP295" s="233"/>
    </row>
    <row r="296">
      <c r="A296" s="234"/>
      <c r="B296" s="234"/>
      <c r="C296" s="233"/>
      <c r="D296" s="233"/>
      <c r="E296" s="233"/>
      <c r="F296" s="233"/>
      <c r="G296" s="233"/>
      <c r="H296" s="233"/>
      <c r="I296" s="233"/>
      <c r="J296" s="233"/>
      <c r="K296" s="233"/>
      <c r="L296" s="233"/>
      <c r="M296" s="233"/>
      <c r="N296" s="233"/>
      <c r="O296" s="233"/>
      <c r="P296" s="233"/>
      <c r="Q296" s="233"/>
      <c r="R296" s="233"/>
      <c r="S296" s="233"/>
      <c r="T296" s="233"/>
      <c r="U296" s="233"/>
      <c r="V296" s="233"/>
      <c r="W296" s="233"/>
      <c r="X296" s="233"/>
      <c r="Y296" s="233"/>
      <c r="Z296" s="233"/>
      <c r="AA296" s="233"/>
      <c r="AB296" s="233"/>
      <c r="AC296" s="233"/>
      <c r="AD296" s="233"/>
      <c r="AE296" s="233"/>
      <c r="AF296" s="233"/>
      <c r="AG296" s="233"/>
      <c r="AH296" s="233"/>
      <c r="AI296" s="233"/>
      <c r="AJ296" s="233"/>
      <c r="AK296" s="233"/>
      <c r="AL296" s="233"/>
      <c r="AM296" s="233"/>
      <c r="AN296" s="233"/>
      <c r="AO296" s="233"/>
      <c r="AP296" s="233"/>
    </row>
    <row r="297">
      <c r="A297" s="234"/>
      <c r="B297" s="234"/>
      <c r="C297" s="233"/>
      <c r="D297" s="233"/>
      <c r="E297" s="233"/>
      <c r="F297" s="233"/>
      <c r="G297" s="233"/>
      <c r="H297" s="233"/>
      <c r="I297" s="233"/>
      <c r="J297" s="233"/>
      <c r="K297" s="233"/>
      <c r="L297" s="233"/>
      <c r="M297" s="233"/>
      <c r="N297" s="233"/>
      <c r="O297" s="233"/>
      <c r="P297" s="233"/>
      <c r="Q297" s="233"/>
      <c r="R297" s="233"/>
      <c r="S297" s="233"/>
      <c r="T297" s="233"/>
      <c r="U297" s="233"/>
      <c r="V297" s="233"/>
      <c r="W297" s="233"/>
      <c r="X297" s="233"/>
      <c r="Y297" s="233"/>
      <c r="Z297" s="233"/>
      <c r="AA297" s="233"/>
      <c r="AB297" s="233"/>
      <c r="AC297" s="233"/>
      <c r="AD297" s="233"/>
      <c r="AE297" s="233"/>
      <c r="AF297" s="233"/>
      <c r="AG297" s="233"/>
      <c r="AH297" s="233"/>
      <c r="AI297" s="233"/>
      <c r="AJ297" s="233"/>
      <c r="AK297" s="233"/>
      <c r="AL297" s="233"/>
      <c r="AM297" s="233"/>
      <c r="AN297" s="233"/>
      <c r="AO297" s="233"/>
      <c r="AP297" s="233"/>
    </row>
    <row r="298">
      <c r="A298" s="234"/>
      <c r="B298" s="234"/>
      <c r="C298" s="233"/>
      <c r="D298" s="233"/>
      <c r="E298" s="233"/>
      <c r="F298" s="233"/>
      <c r="G298" s="233"/>
      <c r="H298" s="233"/>
      <c r="I298" s="233"/>
      <c r="J298" s="233"/>
      <c r="K298" s="233"/>
      <c r="L298" s="233"/>
      <c r="M298" s="233"/>
      <c r="N298" s="233"/>
      <c r="O298" s="233"/>
      <c r="P298" s="233"/>
      <c r="Q298" s="233"/>
      <c r="R298" s="233"/>
      <c r="S298" s="233"/>
      <c r="T298" s="233"/>
      <c r="U298" s="233"/>
      <c r="V298" s="233"/>
      <c r="W298" s="233"/>
      <c r="X298" s="233"/>
      <c r="Y298" s="233"/>
      <c r="Z298" s="233"/>
      <c r="AA298" s="233"/>
      <c r="AB298" s="233"/>
      <c r="AC298" s="233"/>
      <c r="AD298" s="233"/>
      <c r="AE298" s="233"/>
      <c r="AF298" s="233"/>
      <c r="AG298" s="233"/>
      <c r="AH298" s="233"/>
      <c r="AI298" s="233"/>
      <c r="AJ298" s="233"/>
      <c r="AK298" s="233"/>
      <c r="AL298" s="233"/>
      <c r="AM298" s="233"/>
      <c r="AN298" s="233"/>
      <c r="AO298" s="233"/>
      <c r="AP298" s="233"/>
    </row>
    <row r="299">
      <c r="A299" s="234"/>
      <c r="B299" s="234"/>
      <c r="C299" s="233"/>
      <c r="D299" s="233"/>
      <c r="E299" s="233"/>
      <c r="F299" s="233"/>
      <c r="G299" s="233"/>
      <c r="H299" s="233"/>
      <c r="I299" s="233"/>
      <c r="J299" s="233"/>
      <c r="K299" s="233"/>
      <c r="L299" s="233"/>
      <c r="M299" s="233"/>
      <c r="N299" s="233"/>
      <c r="O299" s="233"/>
      <c r="P299" s="233"/>
      <c r="Q299" s="233"/>
      <c r="R299" s="233"/>
      <c r="S299" s="233"/>
      <c r="T299" s="233"/>
      <c r="U299" s="233"/>
      <c r="V299" s="233"/>
      <c r="W299" s="233"/>
      <c r="X299" s="233"/>
      <c r="Y299" s="233"/>
      <c r="Z299" s="233"/>
      <c r="AA299" s="233"/>
      <c r="AB299" s="233"/>
      <c r="AC299" s="233"/>
      <c r="AD299" s="233"/>
      <c r="AE299" s="233"/>
      <c r="AF299" s="233"/>
      <c r="AG299" s="233"/>
      <c r="AH299" s="233"/>
      <c r="AI299" s="233"/>
      <c r="AJ299" s="233"/>
      <c r="AK299" s="233"/>
      <c r="AL299" s="233"/>
      <c r="AM299" s="233"/>
      <c r="AN299" s="233"/>
      <c r="AO299" s="233"/>
      <c r="AP299" s="233"/>
    </row>
    <row r="300">
      <c r="A300" s="234"/>
      <c r="B300" s="234"/>
      <c r="C300" s="233"/>
      <c r="D300" s="233"/>
      <c r="E300" s="233"/>
      <c r="F300" s="233"/>
      <c r="G300" s="233"/>
      <c r="H300" s="233"/>
      <c r="I300" s="233"/>
      <c r="J300" s="233"/>
      <c r="K300" s="233"/>
      <c r="L300" s="233"/>
      <c r="M300" s="233"/>
      <c r="N300" s="233"/>
      <c r="O300" s="233"/>
      <c r="P300" s="233"/>
      <c r="Q300" s="233"/>
      <c r="R300" s="233"/>
      <c r="S300" s="233"/>
      <c r="T300" s="233"/>
      <c r="U300" s="233"/>
      <c r="V300" s="233"/>
      <c r="W300" s="233"/>
      <c r="X300" s="233"/>
      <c r="Y300" s="233"/>
      <c r="Z300" s="233"/>
      <c r="AA300" s="233"/>
      <c r="AB300" s="233"/>
      <c r="AC300" s="233"/>
      <c r="AD300" s="233"/>
      <c r="AE300" s="233"/>
      <c r="AF300" s="233"/>
      <c r="AG300" s="233"/>
      <c r="AH300" s="233"/>
      <c r="AI300" s="233"/>
      <c r="AJ300" s="233"/>
      <c r="AK300" s="233"/>
      <c r="AL300" s="233"/>
      <c r="AM300" s="233"/>
      <c r="AN300" s="233"/>
      <c r="AO300" s="233"/>
      <c r="AP300" s="233"/>
    </row>
    <row r="301">
      <c r="A301" s="234"/>
      <c r="B301" s="234"/>
      <c r="C301" s="233"/>
      <c r="D301" s="233"/>
      <c r="E301" s="233"/>
      <c r="F301" s="233"/>
      <c r="G301" s="233"/>
      <c r="H301" s="233"/>
      <c r="I301" s="233"/>
      <c r="J301" s="233"/>
      <c r="K301" s="233"/>
      <c r="L301" s="233"/>
      <c r="M301" s="233"/>
      <c r="N301" s="233"/>
      <c r="O301" s="233"/>
      <c r="P301" s="233"/>
      <c r="Q301" s="233"/>
      <c r="R301" s="233"/>
      <c r="S301" s="233"/>
      <c r="T301" s="233"/>
      <c r="U301" s="233"/>
      <c r="V301" s="233"/>
      <c r="W301" s="233"/>
      <c r="X301" s="233"/>
      <c r="Y301" s="233"/>
      <c r="Z301" s="233"/>
      <c r="AA301" s="233"/>
      <c r="AB301" s="233"/>
      <c r="AC301" s="233"/>
      <c r="AD301" s="233"/>
      <c r="AE301" s="233"/>
      <c r="AF301" s="233"/>
      <c r="AG301" s="233"/>
      <c r="AH301" s="233"/>
      <c r="AI301" s="233"/>
      <c r="AJ301" s="233"/>
      <c r="AK301" s="233"/>
      <c r="AL301" s="233"/>
      <c r="AM301" s="233"/>
      <c r="AN301" s="233"/>
      <c r="AO301" s="233"/>
      <c r="AP301" s="233"/>
    </row>
    <row r="302">
      <c r="A302" s="234"/>
      <c r="B302" s="234"/>
      <c r="C302" s="233"/>
      <c r="D302" s="233"/>
      <c r="E302" s="233"/>
      <c r="F302" s="233"/>
      <c r="G302" s="233"/>
      <c r="H302" s="233"/>
      <c r="I302" s="233"/>
      <c r="J302" s="233"/>
      <c r="K302" s="233"/>
      <c r="L302" s="233"/>
      <c r="M302" s="233"/>
      <c r="N302" s="233"/>
      <c r="O302" s="233"/>
      <c r="P302" s="233"/>
      <c r="Q302" s="233"/>
      <c r="R302" s="233"/>
      <c r="S302" s="233"/>
      <c r="T302" s="233"/>
      <c r="U302" s="233"/>
      <c r="V302" s="233"/>
      <c r="W302" s="233"/>
      <c r="X302" s="233"/>
      <c r="Y302" s="233"/>
      <c r="Z302" s="233"/>
      <c r="AA302" s="233"/>
      <c r="AB302" s="233"/>
      <c r="AC302" s="233"/>
      <c r="AD302" s="233"/>
      <c r="AE302" s="233"/>
      <c r="AF302" s="233"/>
      <c r="AG302" s="233"/>
      <c r="AH302" s="233"/>
      <c r="AI302" s="233"/>
      <c r="AJ302" s="233"/>
      <c r="AK302" s="233"/>
      <c r="AL302" s="233"/>
      <c r="AM302" s="233"/>
      <c r="AN302" s="233"/>
      <c r="AO302" s="233"/>
      <c r="AP302" s="233"/>
    </row>
    <row r="303">
      <c r="A303" s="234"/>
      <c r="B303" s="234"/>
      <c r="C303" s="233"/>
      <c r="D303" s="233"/>
      <c r="E303" s="233"/>
      <c r="F303" s="233"/>
      <c r="G303" s="233"/>
      <c r="H303" s="233"/>
      <c r="I303" s="233"/>
      <c r="J303" s="233"/>
      <c r="K303" s="233"/>
      <c r="L303" s="233"/>
      <c r="M303" s="233"/>
      <c r="N303" s="233"/>
      <c r="O303" s="233"/>
      <c r="P303" s="233"/>
      <c r="Q303" s="233"/>
      <c r="R303" s="233"/>
      <c r="S303" s="233"/>
      <c r="T303" s="233"/>
      <c r="U303" s="233"/>
      <c r="V303" s="233"/>
      <c r="W303" s="233"/>
      <c r="X303" s="233"/>
      <c r="Y303" s="233"/>
      <c r="Z303" s="233"/>
      <c r="AA303" s="233"/>
      <c r="AB303" s="233"/>
      <c r="AC303" s="233"/>
      <c r="AD303" s="233"/>
      <c r="AE303" s="233"/>
      <c r="AF303" s="233"/>
      <c r="AG303" s="233"/>
      <c r="AH303" s="233"/>
      <c r="AI303" s="233"/>
      <c r="AJ303" s="233"/>
      <c r="AK303" s="233"/>
      <c r="AL303" s="233"/>
      <c r="AM303" s="233"/>
      <c r="AN303" s="233"/>
      <c r="AO303" s="233"/>
      <c r="AP303" s="233"/>
    </row>
    <row r="304">
      <c r="A304" s="234"/>
      <c r="B304" s="234"/>
      <c r="C304" s="233"/>
      <c r="D304" s="233"/>
      <c r="E304" s="233"/>
      <c r="F304" s="233"/>
      <c r="G304" s="233"/>
      <c r="H304" s="233"/>
      <c r="I304" s="233"/>
      <c r="J304" s="233"/>
      <c r="K304" s="233"/>
      <c r="L304" s="233"/>
      <c r="M304" s="233"/>
      <c r="N304" s="233"/>
      <c r="O304" s="233"/>
      <c r="P304" s="233"/>
      <c r="Q304" s="233"/>
      <c r="R304" s="233"/>
      <c r="S304" s="233"/>
      <c r="T304" s="233"/>
      <c r="U304" s="233"/>
      <c r="V304" s="233"/>
      <c r="W304" s="233"/>
      <c r="X304" s="233"/>
      <c r="Y304" s="233"/>
      <c r="Z304" s="233"/>
      <c r="AA304" s="233"/>
      <c r="AB304" s="233"/>
      <c r="AC304" s="233"/>
      <c r="AD304" s="233"/>
      <c r="AE304" s="233"/>
      <c r="AF304" s="233"/>
      <c r="AG304" s="233"/>
      <c r="AH304" s="233"/>
      <c r="AI304" s="233"/>
      <c r="AJ304" s="233"/>
      <c r="AK304" s="233"/>
      <c r="AL304" s="233"/>
      <c r="AM304" s="233"/>
      <c r="AN304" s="233"/>
      <c r="AO304" s="233"/>
      <c r="AP304" s="233"/>
    </row>
    <row r="305">
      <c r="A305" s="234"/>
      <c r="B305" s="234"/>
      <c r="C305" s="233"/>
      <c r="D305" s="233"/>
      <c r="E305" s="233"/>
      <c r="F305" s="233"/>
      <c r="G305" s="233"/>
      <c r="H305" s="233"/>
      <c r="I305" s="233"/>
      <c r="J305" s="233"/>
      <c r="K305" s="233"/>
      <c r="L305" s="233"/>
      <c r="M305" s="233"/>
      <c r="N305" s="233"/>
      <c r="O305" s="233"/>
      <c r="P305" s="233"/>
      <c r="Q305" s="233"/>
      <c r="R305" s="233"/>
      <c r="S305" s="233"/>
      <c r="T305" s="233"/>
      <c r="U305" s="233"/>
      <c r="V305" s="233"/>
      <c r="W305" s="233"/>
      <c r="X305" s="233"/>
      <c r="Y305" s="233"/>
      <c r="Z305" s="233"/>
      <c r="AA305" s="233"/>
      <c r="AB305" s="233"/>
      <c r="AC305" s="233"/>
      <c r="AD305" s="233"/>
      <c r="AE305" s="233"/>
      <c r="AF305" s="233"/>
      <c r="AG305" s="233"/>
      <c r="AH305" s="233"/>
      <c r="AI305" s="233"/>
      <c r="AJ305" s="233"/>
      <c r="AK305" s="233"/>
      <c r="AL305" s="233"/>
      <c r="AM305" s="233"/>
      <c r="AN305" s="233"/>
      <c r="AO305" s="233"/>
      <c r="AP305" s="233"/>
    </row>
    <row r="306">
      <c r="A306" s="234"/>
      <c r="B306" s="234"/>
      <c r="C306" s="233"/>
      <c r="D306" s="233"/>
      <c r="E306" s="233"/>
      <c r="F306" s="233"/>
      <c r="G306" s="233"/>
      <c r="H306" s="233"/>
      <c r="I306" s="233"/>
      <c r="J306" s="233"/>
      <c r="K306" s="233"/>
      <c r="L306" s="233"/>
      <c r="M306" s="233"/>
      <c r="N306" s="233"/>
      <c r="O306" s="233"/>
      <c r="P306" s="233"/>
      <c r="Q306" s="233"/>
      <c r="R306" s="233"/>
      <c r="S306" s="233"/>
      <c r="T306" s="233"/>
      <c r="U306" s="233"/>
      <c r="V306" s="233"/>
      <c r="W306" s="233"/>
      <c r="X306" s="233"/>
      <c r="Y306" s="233"/>
      <c r="Z306" s="233"/>
      <c r="AA306" s="233"/>
      <c r="AB306" s="233"/>
      <c r="AC306" s="233"/>
      <c r="AD306" s="233"/>
      <c r="AE306" s="233"/>
      <c r="AF306" s="233"/>
      <c r="AG306" s="233"/>
      <c r="AH306" s="233"/>
      <c r="AI306" s="233"/>
      <c r="AJ306" s="233"/>
      <c r="AK306" s="233"/>
      <c r="AL306" s="233"/>
      <c r="AM306" s="233"/>
      <c r="AN306" s="233"/>
      <c r="AO306" s="233"/>
      <c r="AP306" s="233"/>
    </row>
    <row r="307">
      <c r="A307" s="234"/>
      <c r="B307" s="234"/>
      <c r="C307" s="233"/>
      <c r="D307" s="233"/>
      <c r="E307" s="233"/>
      <c r="F307" s="233"/>
      <c r="G307" s="233"/>
      <c r="H307" s="233"/>
      <c r="I307" s="233"/>
      <c r="J307" s="233"/>
      <c r="K307" s="233"/>
      <c r="L307" s="233"/>
      <c r="M307" s="233"/>
      <c r="N307" s="233"/>
      <c r="O307" s="233"/>
      <c r="P307" s="233"/>
      <c r="Q307" s="233"/>
      <c r="R307" s="233"/>
      <c r="S307" s="233"/>
      <c r="T307" s="233"/>
      <c r="U307" s="233"/>
      <c r="V307" s="233"/>
      <c r="W307" s="233"/>
      <c r="X307" s="233"/>
      <c r="Y307" s="233"/>
      <c r="Z307" s="233"/>
      <c r="AA307" s="233"/>
      <c r="AB307" s="233"/>
      <c r="AC307" s="233"/>
      <c r="AD307" s="233"/>
      <c r="AE307" s="233"/>
      <c r="AF307" s="233"/>
      <c r="AG307" s="233"/>
      <c r="AH307" s="233"/>
      <c r="AI307" s="233"/>
      <c r="AJ307" s="233"/>
      <c r="AK307" s="233"/>
      <c r="AL307" s="233"/>
      <c r="AM307" s="233"/>
      <c r="AN307" s="233"/>
      <c r="AO307" s="233"/>
      <c r="AP307" s="233"/>
    </row>
    <row r="308">
      <c r="A308" s="234"/>
      <c r="B308" s="234"/>
      <c r="C308" s="233"/>
      <c r="D308" s="233"/>
      <c r="E308" s="233"/>
      <c r="F308" s="233"/>
      <c r="G308" s="233"/>
      <c r="H308" s="233"/>
      <c r="I308" s="233"/>
      <c r="J308" s="233"/>
      <c r="K308" s="233"/>
      <c r="L308" s="233"/>
      <c r="M308" s="233"/>
      <c r="N308" s="233"/>
      <c r="O308" s="233"/>
      <c r="P308" s="233"/>
      <c r="Q308" s="233"/>
      <c r="R308" s="233"/>
      <c r="S308" s="233"/>
      <c r="T308" s="233"/>
      <c r="U308" s="233"/>
      <c r="V308" s="233"/>
      <c r="W308" s="233"/>
      <c r="X308" s="233"/>
      <c r="Y308" s="233"/>
      <c r="Z308" s="233"/>
      <c r="AA308" s="233"/>
      <c r="AB308" s="233"/>
      <c r="AC308" s="233"/>
      <c r="AD308" s="233"/>
      <c r="AE308" s="233"/>
      <c r="AF308" s="233"/>
      <c r="AG308" s="233"/>
      <c r="AH308" s="233"/>
      <c r="AI308" s="233"/>
      <c r="AJ308" s="233"/>
      <c r="AK308" s="233"/>
      <c r="AL308" s="233"/>
      <c r="AM308" s="233"/>
      <c r="AN308" s="233"/>
      <c r="AO308" s="233"/>
      <c r="AP308" s="233"/>
    </row>
    <row r="309">
      <c r="A309" s="234"/>
      <c r="B309" s="234"/>
      <c r="C309" s="233"/>
      <c r="D309" s="233"/>
      <c r="E309" s="233"/>
      <c r="F309" s="233"/>
      <c r="G309" s="233"/>
      <c r="H309" s="233"/>
      <c r="I309" s="233"/>
      <c r="J309" s="233"/>
      <c r="K309" s="233"/>
      <c r="L309" s="233"/>
      <c r="M309" s="233"/>
      <c r="N309" s="233"/>
      <c r="O309" s="233"/>
      <c r="P309" s="233"/>
      <c r="Q309" s="233"/>
      <c r="R309" s="233"/>
      <c r="S309" s="233"/>
      <c r="T309" s="233"/>
      <c r="U309" s="233"/>
      <c r="V309" s="233"/>
      <c r="W309" s="233"/>
      <c r="X309" s="233"/>
      <c r="Y309" s="233"/>
      <c r="Z309" s="233"/>
      <c r="AA309" s="233"/>
      <c r="AB309" s="233"/>
      <c r="AC309" s="233"/>
      <c r="AD309" s="233"/>
      <c r="AE309" s="233"/>
      <c r="AF309" s="233"/>
      <c r="AG309" s="233"/>
      <c r="AH309" s="233"/>
      <c r="AI309" s="233"/>
      <c r="AJ309" s="233"/>
      <c r="AK309" s="233"/>
      <c r="AL309" s="233"/>
      <c r="AM309" s="233"/>
      <c r="AN309" s="233"/>
      <c r="AO309" s="233"/>
      <c r="AP309" s="233"/>
    </row>
    <row r="310">
      <c r="A310" s="234"/>
      <c r="B310" s="234"/>
      <c r="C310" s="233"/>
      <c r="D310" s="233"/>
      <c r="E310" s="233"/>
      <c r="F310" s="233"/>
      <c r="G310" s="233"/>
      <c r="H310" s="233"/>
      <c r="I310" s="233"/>
      <c r="J310" s="233"/>
      <c r="K310" s="233"/>
      <c r="L310" s="233"/>
      <c r="M310" s="233"/>
      <c r="N310" s="233"/>
      <c r="O310" s="233"/>
      <c r="P310" s="233"/>
      <c r="Q310" s="233"/>
      <c r="R310" s="233"/>
      <c r="S310" s="233"/>
      <c r="T310" s="233"/>
      <c r="U310" s="233"/>
      <c r="V310" s="233"/>
      <c r="W310" s="233"/>
      <c r="X310" s="233"/>
      <c r="Y310" s="233"/>
      <c r="Z310" s="233"/>
      <c r="AA310" s="233"/>
      <c r="AB310" s="233"/>
      <c r="AC310" s="233"/>
      <c r="AD310" s="233"/>
      <c r="AE310" s="233"/>
      <c r="AF310" s="233"/>
      <c r="AG310" s="233"/>
      <c r="AH310" s="233"/>
      <c r="AI310" s="233"/>
      <c r="AJ310" s="233"/>
      <c r="AK310" s="233"/>
      <c r="AL310" s="233"/>
      <c r="AM310" s="233"/>
      <c r="AN310" s="233"/>
      <c r="AO310" s="233"/>
      <c r="AP310" s="233"/>
    </row>
    <row r="311">
      <c r="A311" s="234"/>
      <c r="B311" s="234"/>
      <c r="C311" s="233"/>
      <c r="D311" s="233"/>
      <c r="E311" s="233"/>
      <c r="F311" s="233"/>
      <c r="G311" s="233"/>
      <c r="H311" s="233"/>
      <c r="I311" s="233"/>
      <c r="J311" s="233"/>
      <c r="K311" s="233"/>
      <c r="L311" s="233"/>
      <c r="M311" s="233"/>
      <c r="N311" s="233"/>
      <c r="O311" s="233"/>
      <c r="P311" s="233"/>
      <c r="Q311" s="233"/>
      <c r="R311" s="233"/>
      <c r="S311" s="233"/>
      <c r="T311" s="233"/>
      <c r="U311" s="233"/>
      <c r="V311" s="233"/>
      <c r="W311" s="233"/>
      <c r="X311" s="233"/>
      <c r="Y311" s="233"/>
      <c r="Z311" s="233"/>
      <c r="AA311" s="233"/>
      <c r="AB311" s="233"/>
      <c r="AC311" s="233"/>
      <c r="AD311" s="233"/>
      <c r="AE311" s="233"/>
      <c r="AF311" s="233"/>
      <c r="AG311" s="233"/>
      <c r="AH311" s="233"/>
      <c r="AI311" s="233"/>
      <c r="AJ311" s="233"/>
      <c r="AK311" s="233"/>
      <c r="AL311" s="233"/>
      <c r="AM311" s="233"/>
      <c r="AN311" s="233"/>
      <c r="AO311" s="233"/>
      <c r="AP311" s="233"/>
    </row>
    <row r="312">
      <c r="A312" s="234"/>
      <c r="B312" s="234"/>
      <c r="C312" s="233"/>
      <c r="D312" s="233"/>
      <c r="E312" s="233"/>
      <c r="F312" s="233"/>
      <c r="G312" s="233"/>
      <c r="H312" s="233"/>
      <c r="I312" s="233"/>
      <c r="J312" s="233"/>
      <c r="K312" s="233"/>
      <c r="L312" s="233"/>
      <c r="M312" s="233"/>
      <c r="N312" s="233"/>
      <c r="O312" s="233"/>
      <c r="P312" s="233"/>
      <c r="Q312" s="233"/>
      <c r="R312" s="233"/>
      <c r="S312" s="233"/>
      <c r="T312" s="233"/>
      <c r="U312" s="233"/>
      <c r="V312" s="233"/>
      <c r="W312" s="233"/>
      <c r="X312" s="233"/>
      <c r="Y312" s="233"/>
      <c r="Z312" s="233"/>
      <c r="AA312" s="233"/>
      <c r="AB312" s="233"/>
      <c r="AC312" s="233"/>
      <c r="AD312" s="233"/>
      <c r="AE312" s="233"/>
      <c r="AF312" s="233"/>
      <c r="AG312" s="233"/>
      <c r="AH312" s="233"/>
      <c r="AI312" s="233"/>
      <c r="AJ312" s="233"/>
      <c r="AK312" s="233"/>
      <c r="AL312" s="233"/>
      <c r="AM312" s="233"/>
      <c r="AN312" s="233"/>
      <c r="AO312" s="233"/>
      <c r="AP312" s="233"/>
    </row>
    <row r="313">
      <c r="A313" s="234"/>
      <c r="B313" s="234"/>
      <c r="C313" s="233"/>
      <c r="D313" s="233"/>
      <c r="E313" s="233"/>
      <c r="F313" s="233"/>
      <c r="G313" s="233"/>
      <c r="H313" s="233"/>
      <c r="I313" s="233"/>
      <c r="J313" s="233"/>
      <c r="K313" s="233"/>
      <c r="L313" s="233"/>
      <c r="M313" s="233"/>
      <c r="N313" s="233"/>
      <c r="O313" s="233"/>
      <c r="P313" s="233"/>
      <c r="Q313" s="233"/>
      <c r="R313" s="233"/>
      <c r="S313" s="233"/>
      <c r="T313" s="233"/>
      <c r="U313" s="233"/>
      <c r="V313" s="233"/>
      <c r="W313" s="233"/>
      <c r="X313" s="233"/>
      <c r="Y313" s="233"/>
      <c r="Z313" s="233"/>
      <c r="AA313" s="233"/>
      <c r="AB313" s="233"/>
      <c r="AC313" s="233"/>
      <c r="AD313" s="233"/>
      <c r="AE313" s="233"/>
      <c r="AF313" s="233"/>
      <c r="AG313" s="233"/>
      <c r="AH313" s="233"/>
      <c r="AI313" s="233"/>
      <c r="AJ313" s="233"/>
      <c r="AK313" s="233"/>
      <c r="AL313" s="233"/>
      <c r="AM313" s="233"/>
      <c r="AN313" s="233"/>
      <c r="AO313" s="233"/>
      <c r="AP313" s="233"/>
    </row>
    <row r="314">
      <c r="A314" s="234"/>
      <c r="B314" s="234"/>
      <c r="C314" s="233"/>
      <c r="D314" s="233"/>
      <c r="E314" s="233"/>
      <c r="F314" s="233"/>
      <c r="G314" s="233"/>
      <c r="H314" s="233"/>
      <c r="I314" s="233"/>
      <c r="J314" s="233"/>
      <c r="K314" s="233"/>
      <c r="L314" s="233"/>
      <c r="M314" s="233"/>
      <c r="N314" s="233"/>
      <c r="O314" s="233"/>
      <c r="P314" s="233"/>
      <c r="Q314" s="233"/>
      <c r="R314" s="233"/>
      <c r="S314" s="233"/>
      <c r="T314" s="233"/>
      <c r="U314" s="233"/>
      <c r="V314" s="233"/>
      <c r="W314" s="233"/>
      <c r="X314" s="233"/>
      <c r="Y314" s="233"/>
      <c r="Z314" s="233"/>
      <c r="AA314" s="233"/>
      <c r="AB314" s="233"/>
      <c r="AC314" s="233"/>
      <c r="AD314" s="233"/>
      <c r="AE314" s="233"/>
      <c r="AF314" s="233"/>
      <c r="AG314" s="233"/>
      <c r="AH314" s="233"/>
      <c r="AI314" s="233"/>
      <c r="AJ314" s="233"/>
      <c r="AK314" s="233"/>
      <c r="AL314" s="233"/>
      <c r="AM314" s="233"/>
      <c r="AN314" s="233"/>
      <c r="AO314" s="233"/>
      <c r="AP314" s="233"/>
    </row>
    <row r="315">
      <c r="A315" s="234"/>
      <c r="B315" s="234"/>
      <c r="C315" s="233"/>
      <c r="D315" s="233"/>
      <c r="E315" s="233"/>
      <c r="F315" s="233"/>
      <c r="G315" s="233"/>
      <c r="H315" s="233"/>
      <c r="I315" s="233"/>
      <c r="J315" s="233"/>
      <c r="K315" s="233"/>
      <c r="L315" s="233"/>
      <c r="M315" s="233"/>
      <c r="N315" s="233"/>
      <c r="O315" s="233"/>
      <c r="P315" s="233"/>
      <c r="Q315" s="233"/>
      <c r="R315" s="233"/>
      <c r="S315" s="233"/>
      <c r="T315" s="233"/>
      <c r="U315" s="233"/>
      <c r="V315" s="233"/>
      <c r="W315" s="233"/>
      <c r="X315" s="233"/>
      <c r="Y315" s="233"/>
      <c r="Z315" s="233"/>
      <c r="AA315" s="233"/>
      <c r="AB315" s="233"/>
      <c r="AC315" s="233"/>
      <c r="AD315" s="233"/>
      <c r="AE315" s="233"/>
      <c r="AF315" s="233"/>
      <c r="AG315" s="233"/>
      <c r="AH315" s="233"/>
      <c r="AI315" s="233"/>
      <c r="AJ315" s="233"/>
      <c r="AK315" s="233"/>
      <c r="AL315" s="233"/>
      <c r="AM315" s="233"/>
      <c r="AN315" s="233"/>
      <c r="AO315" s="233"/>
      <c r="AP315" s="233"/>
    </row>
    <row r="316">
      <c r="A316" s="234"/>
      <c r="B316" s="234"/>
      <c r="C316" s="233"/>
      <c r="D316" s="233"/>
      <c r="E316" s="233"/>
      <c r="F316" s="233"/>
      <c r="G316" s="233"/>
      <c r="H316" s="233"/>
      <c r="I316" s="233"/>
      <c r="J316" s="233"/>
      <c r="K316" s="233"/>
      <c r="L316" s="233"/>
      <c r="M316" s="233"/>
      <c r="N316" s="233"/>
      <c r="O316" s="233"/>
      <c r="P316" s="233"/>
      <c r="Q316" s="233"/>
      <c r="R316" s="233"/>
      <c r="S316" s="233"/>
      <c r="T316" s="233"/>
      <c r="U316" s="233"/>
      <c r="V316" s="233"/>
      <c r="W316" s="233"/>
      <c r="X316" s="233"/>
      <c r="Y316" s="233"/>
      <c r="Z316" s="233"/>
      <c r="AA316" s="233"/>
      <c r="AB316" s="233"/>
      <c r="AC316" s="233"/>
      <c r="AD316" s="233"/>
      <c r="AE316" s="233"/>
      <c r="AF316" s="233"/>
      <c r="AG316" s="233"/>
      <c r="AH316" s="233"/>
      <c r="AI316" s="233"/>
      <c r="AJ316" s="233"/>
      <c r="AK316" s="233"/>
      <c r="AL316" s="233"/>
      <c r="AM316" s="233"/>
      <c r="AN316" s="233"/>
      <c r="AO316" s="233"/>
      <c r="AP316" s="233"/>
    </row>
    <row r="317">
      <c r="A317" s="234"/>
      <c r="B317" s="234"/>
      <c r="C317" s="233"/>
      <c r="D317" s="233"/>
      <c r="E317" s="233"/>
      <c r="F317" s="233"/>
      <c r="G317" s="233"/>
      <c r="H317" s="233"/>
      <c r="I317" s="233"/>
      <c r="J317" s="233"/>
      <c r="K317" s="233"/>
      <c r="L317" s="233"/>
      <c r="M317" s="233"/>
      <c r="N317" s="233"/>
      <c r="O317" s="233"/>
      <c r="P317" s="233"/>
      <c r="Q317" s="233"/>
      <c r="R317" s="233"/>
      <c r="S317" s="233"/>
      <c r="T317" s="233"/>
      <c r="U317" s="233"/>
      <c r="V317" s="233"/>
      <c r="W317" s="233"/>
      <c r="X317" s="233"/>
      <c r="Y317" s="233"/>
      <c r="Z317" s="233"/>
      <c r="AA317" s="233"/>
      <c r="AB317" s="233"/>
      <c r="AC317" s="233"/>
      <c r="AD317" s="233"/>
      <c r="AE317" s="233"/>
      <c r="AF317" s="233"/>
      <c r="AG317" s="233"/>
      <c r="AH317" s="233"/>
      <c r="AI317" s="233"/>
      <c r="AJ317" s="233"/>
      <c r="AK317" s="233"/>
      <c r="AL317" s="233"/>
      <c r="AM317" s="233"/>
      <c r="AN317" s="233"/>
      <c r="AO317" s="233"/>
      <c r="AP317" s="233"/>
    </row>
    <row r="318">
      <c r="A318" s="234"/>
      <c r="B318" s="234"/>
      <c r="C318" s="233"/>
      <c r="D318" s="233"/>
      <c r="E318" s="233"/>
      <c r="F318" s="233"/>
      <c r="G318" s="233"/>
      <c r="H318" s="233"/>
      <c r="I318" s="233"/>
      <c r="J318" s="233"/>
      <c r="K318" s="233"/>
      <c r="L318" s="233"/>
      <c r="M318" s="233"/>
      <c r="N318" s="233"/>
      <c r="O318" s="233"/>
      <c r="P318" s="233"/>
      <c r="Q318" s="233"/>
      <c r="R318" s="233"/>
      <c r="S318" s="233"/>
      <c r="T318" s="233"/>
      <c r="U318" s="233"/>
      <c r="V318" s="233"/>
      <c r="W318" s="233"/>
      <c r="X318" s="233"/>
      <c r="Y318" s="233"/>
      <c r="Z318" s="233"/>
      <c r="AA318" s="233"/>
      <c r="AB318" s="233"/>
      <c r="AC318" s="233"/>
      <c r="AD318" s="233"/>
      <c r="AE318" s="233"/>
      <c r="AF318" s="233"/>
      <c r="AG318" s="233"/>
      <c r="AH318" s="233"/>
      <c r="AI318" s="233"/>
      <c r="AJ318" s="233"/>
      <c r="AK318" s="233"/>
      <c r="AL318" s="233"/>
      <c r="AM318" s="233"/>
      <c r="AN318" s="233"/>
      <c r="AO318" s="233"/>
      <c r="AP318" s="233"/>
    </row>
    <row r="319">
      <c r="A319" s="234"/>
      <c r="B319" s="234"/>
      <c r="C319" s="233"/>
      <c r="D319" s="233"/>
      <c r="E319" s="233"/>
      <c r="F319" s="233"/>
      <c r="G319" s="233"/>
      <c r="H319" s="233"/>
      <c r="I319" s="233"/>
      <c r="J319" s="233"/>
      <c r="K319" s="233"/>
      <c r="L319" s="233"/>
      <c r="M319" s="233"/>
      <c r="N319" s="233"/>
      <c r="O319" s="233"/>
      <c r="P319" s="233"/>
      <c r="Q319" s="233"/>
      <c r="R319" s="233"/>
      <c r="S319" s="233"/>
      <c r="T319" s="233"/>
      <c r="U319" s="233"/>
      <c r="V319" s="233"/>
      <c r="W319" s="233"/>
      <c r="X319" s="233"/>
      <c r="Y319" s="233"/>
      <c r="Z319" s="233"/>
      <c r="AA319" s="233"/>
      <c r="AB319" s="233"/>
      <c r="AC319" s="233"/>
      <c r="AD319" s="233"/>
      <c r="AE319" s="233"/>
      <c r="AF319" s="233"/>
      <c r="AG319" s="233"/>
      <c r="AH319" s="233"/>
      <c r="AI319" s="233"/>
      <c r="AJ319" s="233"/>
      <c r="AK319" s="233"/>
      <c r="AL319" s="233"/>
      <c r="AM319" s="233"/>
      <c r="AN319" s="233"/>
      <c r="AO319" s="233"/>
      <c r="AP319" s="233"/>
    </row>
    <row r="320">
      <c r="A320" s="234"/>
      <c r="B320" s="234"/>
      <c r="C320" s="233"/>
      <c r="D320" s="233"/>
      <c r="E320" s="233"/>
      <c r="F320" s="233"/>
      <c r="G320" s="233"/>
      <c r="H320" s="233"/>
      <c r="I320" s="233"/>
      <c r="J320" s="233"/>
      <c r="K320" s="233"/>
      <c r="L320" s="233"/>
      <c r="M320" s="233"/>
      <c r="N320" s="233"/>
      <c r="O320" s="233"/>
      <c r="P320" s="233"/>
      <c r="Q320" s="233"/>
      <c r="R320" s="233"/>
      <c r="S320" s="233"/>
      <c r="T320" s="233"/>
      <c r="U320" s="233"/>
      <c r="V320" s="233"/>
      <c r="W320" s="233"/>
      <c r="X320" s="233"/>
      <c r="Y320" s="233"/>
      <c r="Z320" s="233"/>
      <c r="AA320" s="233"/>
      <c r="AB320" s="233"/>
      <c r="AC320" s="233"/>
      <c r="AD320" s="233"/>
      <c r="AE320" s="233"/>
      <c r="AF320" s="233"/>
      <c r="AG320" s="233"/>
      <c r="AH320" s="233"/>
      <c r="AI320" s="233"/>
      <c r="AJ320" s="233"/>
      <c r="AK320" s="233"/>
      <c r="AL320" s="233"/>
      <c r="AM320" s="233"/>
      <c r="AN320" s="233"/>
      <c r="AO320" s="233"/>
      <c r="AP320" s="233"/>
    </row>
    <row r="321">
      <c r="A321" s="234"/>
      <c r="B321" s="234"/>
      <c r="C321" s="233"/>
      <c r="D321" s="233"/>
      <c r="E321" s="233"/>
      <c r="F321" s="233"/>
      <c r="G321" s="233"/>
      <c r="H321" s="233"/>
      <c r="I321" s="233"/>
      <c r="J321" s="233"/>
      <c r="K321" s="233"/>
      <c r="L321" s="233"/>
      <c r="M321" s="233"/>
      <c r="N321" s="233"/>
      <c r="O321" s="233"/>
      <c r="P321" s="233"/>
      <c r="Q321" s="233"/>
      <c r="R321" s="233"/>
      <c r="S321" s="233"/>
      <c r="T321" s="233"/>
      <c r="U321" s="233"/>
      <c r="V321" s="233"/>
      <c r="W321" s="233"/>
      <c r="X321" s="233"/>
      <c r="Y321" s="233"/>
      <c r="Z321" s="233"/>
      <c r="AA321" s="233"/>
      <c r="AB321" s="233"/>
      <c r="AC321" s="233"/>
      <c r="AD321" s="233"/>
      <c r="AE321" s="233"/>
      <c r="AF321" s="233"/>
      <c r="AG321" s="233"/>
      <c r="AH321" s="233"/>
      <c r="AI321" s="233"/>
      <c r="AJ321" s="233"/>
      <c r="AK321" s="233"/>
      <c r="AL321" s="233"/>
      <c r="AM321" s="233"/>
      <c r="AN321" s="233"/>
      <c r="AO321" s="233"/>
      <c r="AP321" s="233"/>
    </row>
    <row r="322">
      <c r="A322" s="234"/>
      <c r="B322" s="234"/>
      <c r="C322" s="233"/>
      <c r="D322" s="233"/>
      <c r="E322" s="233"/>
      <c r="F322" s="233"/>
      <c r="G322" s="233"/>
      <c r="H322" s="233"/>
      <c r="I322" s="233"/>
      <c r="J322" s="233"/>
      <c r="K322" s="233"/>
      <c r="L322" s="233"/>
      <c r="M322" s="233"/>
      <c r="N322" s="233"/>
      <c r="O322" s="233"/>
      <c r="P322" s="233"/>
      <c r="Q322" s="233"/>
      <c r="R322" s="233"/>
      <c r="S322" s="233"/>
      <c r="T322" s="233"/>
      <c r="U322" s="233"/>
      <c r="V322" s="233"/>
      <c r="W322" s="233"/>
      <c r="X322" s="233"/>
      <c r="Y322" s="233"/>
      <c r="Z322" s="233"/>
      <c r="AA322" s="233"/>
      <c r="AB322" s="233"/>
      <c r="AC322" s="233"/>
      <c r="AD322" s="233"/>
      <c r="AE322" s="233"/>
      <c r="AF322" s="233"/>
      <c r="AG322" s="233"/>
      <c r="AH322" s="233"/>
      <c r="AI322" s="233"/>
      <c r="AJ322" s="233"/>
      <c r="AK322" s="233"/>
      <c r="AL322" s="233"/>
      <c r="AM322" s="233"/>
      <c r="AN322" s="233"/>
      <c r="AO322" s="233"/>
      <c r="AP322" s="233"/>
    </row>
    <row r="323">
      <c r="A323" s="234"/>
      <c r="B323" s="234"/>
      <c r="C323" s="233"/>
      <c r="D323" s="233"/>
      <c r="E323" s="233"/>
      <c r="F323" s="233"/>
      <c r="G323" s="233"/>
      <c r="H323" s="233"/>
      <c r="I323" s="233"/>
      <c r="J323" s="233"/>
      <c r="K323" s="233"/>
      <c r="L323" s="233"/>
      <c r="M323" s="233"/>
      <c r="N323" s="233"/>
      <c r="O323" s="233"/>
      <c r="P323" s="233"/>
      <c r="Q323" s="233"/>
      <c r="R323" s="233"/>
      <c r="S323" s="233"/>
      <c r="T323" s="233"/>
      <c r="U323" s="233"/>
      <c r="V323" s="233"/>
      <c r="W323" s="233"/>
      <c r="X323" s="233"/>
      <c r="Y323" s="233"/>
      <c r="Z323" s="233"/>
      <c r="AA323" s="233"/>
      <c r="AB323" s="233"/>
      <c r="AC323" s="233"/>
      <c r="AD323" s="233"/>
      <c r="AE323" s="233"/>
      <c r="AF323" s="233"/>
      <c r="AG323" s="233"/>
      <c r="AH323" s="233"/>
      <c r="AI323" s="233"/>
      <c r="AJ323" s="233"/>
      <c r="AK323" s="233"/>
      <c r="AL323" s="233"/>
      <c r="AM323" s="233"/>
      <c r="AN323" s="233"/>
      <c r="AO323" s="233"/>
      <c r="AP323" s="233"/>
    </row>
    <row r="324">
      <c r="A324" s="234"/>
      <c r="B324" s="234"/>
      <c r="C324" s="233"/>
      <c r="D324" s="233"/>
      <c r="E324" s="233"/>
      <c r="F324" s="233"/>
      <c r="G324" s="233"/>
      <c r="H324" s="233"/>
      <c r="I324" s="233"/>
      <c r="J324" s="233"/>
      <c r="K324" s="233"/>
      <c r="L324" s="233"/>
      <c r="M324" s="233"/>
      <c r="N324" s="233"/>
      <c r="O324" s="233"/>
      <c r="P324" s="233"/>
      <c r="Q324" s="233"/>
      <c r="R324" s="233"/>
      <c r="S324" s="233"/>
      <c r="T324" s="233"/>
      <c r="U324" s="233"/>
      <c r="V324" s="233"/>
      <c r="W324" s="233"/>
      <c r="X324" s="233"/>
      <c r="Y324" s="233"/>
      <c r="Z324" s="233"/>
      <c r="AA324" s="233"/>
      <c r="AB324" s="233"/>
      <c r="AC324" s="233"/>
      <c r="AD324" s="233"/>
      <c r="AE324" s="233"/>
      <c r="AF324" s="233"/>
      <c r="AG324" s="233"/>
      <c r="AH324" s="233"/>
      <c r="AI324" s="233"/>
      <c r="AJ324" s="233"/>
      <c r="AK324" s="233"/>
      <c r="AL324" s="233"/>
      <c r="AM324" s="233"/>
      <c r="AN324" s="233"/>
      <c r="AO324" s="233"/>
      <c r="AP324" s="233"/>
    </row>
    <row r="325">
      <c r="A325" s="234"/>
      <c r="B325" s="234"/>
      <c r="C325" s="233"/>
      <c r="D325" s="233"/>
      <c r="E325" s="233"/>
      <c r="F325" s="233"/>
      <c r="G325" s="233"/>
      <c r="H325" s="233"/>
      <c r="I325" s="233"/>
      <c r="J325" s="233"/>
      <c r="K325" s="233"/>
      <c r="L325" s="233"/>
      <c r="M325" s="233"/>
      <c r="N325" s="233"/>
      <c r="O325" s="233"/>
      <c r="P325" s="233"/>
      <c r="Q325" s="233"/>
      <c r="R325" s="233"/>
      <c r="S325" s="233"/>
      <c r="T325" s="233"/>
      <c r="U325" s="233"/>
      <c r="V325" s="233"/>
      <c r="W325" s="233"/>
      <c r="X325" s="233"/>
      <c r="Y325" s="233"/>
      <c r="Z325" s="233"/>
      <c r="AA325" s="233"/>
      <c r="AB325" s="233"/>
      <c r="AC325" s="233"/>
      <c r="AD325" s="233"/>
      <c r="AE325" s="233"/>
      <c r="AF325" s="233"/>
      <c r="AG325" s="233"/>
      <c r="AH325" s="233"/>
      <c r="AI325" s="233"/>
      <c r="AJ325" s="233"/>
      <c r="AK325" s="233"/>
      <c r="AL325" s="233"/>
      <c r="AM325" s="233"/>
      <c r="AN325" s="233"/>
      <c r="AO325" s="233"/>
      <c r="AP325" s="233"/>
    </row>
    <row r="326">
      <c r="A326" s="234"/>
      <c r="B326" s="234"/>
      <c r="C326" s="233"/>
      <c r="D326" s="233"/>
      <c r="E326" s="233"/>
      <c r="F326" s="233"/>
      <c r="G326" s="233"/>
      <c r="H326" s="233"/>
      <c r="I326" s="233"/>
      <c r="J326" s="233"/>
      <c r="K326" s="233"/>
      <c r="L326" s="233"/>
      <c r="M326" s="233"/>
      <c r="N326" s="233"/>
      <c r="O326" s="233"/>
      <c r="P326" s="233"/>
      <c r="Q326" s="233"/>
      <c r="R326" s="233"/>
      <c r="S326" s="233"/>
      <c r="T326" s="233"/>
      <c r="U326" s="233"/>
      <c r="V326" s="233"/>
      <c r="W326" s="233"/>
      <c r="X326" s="233"/>
      <c r="Y326" s="233"/>
      <c r="Z326" s="233"/>
      <c r="AA326" s="233"/>
      <c r="AB326" s="233"/>
      <c r="AC326" s="233"/>
      <c r="AD326" s="233"/>
      <c r="AE326" s="233"/>
      <c r="AF326" s="233"/>
      <c r="AG326" s="233"/>
      <c r="AH326" s="233"/>
      <c r="AI326" s="233"/>
      <c r="AJ326" s="233"/>
      <c r="AK326" s="233"/>
      <c r="AL326" s="233"/>
      <c r="AM326" s="233"/>
      <c r="AN326" s="233"/>
      <c r="AO326" s="233"/>
      <c r="AP326" s="233"/>
    </row>
    <row r="327">
      <c r="A327" s="234"/>
      <c r="B327" s="234"/>
      <c r="C327" s="233"/>
      <c r="D327" s="233"/>
      <c r="E327" s="233"/>
      <c r="F327" s="233"/>
      <c r="G327" s="233"/>
      <c r="H327" s="233"/>
      <c r="I327" s="233"/>
      <c r="J327" s="233"/>
      <c r="K327" s="233"/>
      <c r="L327" s="233"/>
      <c r="M327" s="233"/>
      <c r="N327" s="233"/>
      <c r="O327" s="233"/>
      <c r="P327" s="233"/>
      <c r="Q327" s="233"/>
      <c r="R327" s="233"/>
      <c r="S327" s="233"/>
      <c r="T327" s="233"/>
      <c r="U327" s="233"/>
      <c r="V327" s="233"/>
      <c r="W327" s="233"/>
      <c r="X327" s="233"/>
      <c r="Y327" s="233"/>
      <c r="Z327" s="233"/>
      <c r="AA327" s="233"/>
      <c r="AB327" s="233"/>
      <c r="AC327" s="233"/>
      <c r="AD327" s="233"/>
      <c r="AE327" s="233"/>
      <c r="AF327" s="233"/>
      <c r="AG327" s="233"/>
      <c r="AH327" s="233"/>
      <c r="AI327" s="233"/>
      <c r="AJ327" s="233"/>
      <c r="AK327" s="233"/>
      <c r="AL327" s="233"/>
      <c r="AM327" s="233"/>
      <c r="AN327" s="233"/>
      <c r="AO327" s="233"/>
      <c r="AP327" s="233"/>
    </row>
    <row r="328">
      <c r="A328" s="234"/>
      <c r="B328" s="234"/>
      <c r="C328" s="233"/>
      <c r="D328" s="233"/>
      <c r="E328" s="233"/>
      <c r="F328" s="233"/>
      <c r="G328" s="233"/>
      <c r="H328" s="233"/>
      <c r="I328" s="233"/>
      <c r="J328" s="233"/>
      <c r="K328" s="233"/>
      <c r="L328" s="233"/>
      <c r="M328" s="233"/>
      <c r="N328" s="233"/>
      <c r="O328" s="233"/>
      <c r="P328" s="233"/>
      <c r="Q328" s="233"/>
      <c r="R328" s="233"/>
      <c r="S328" s="233"/>
      <c r="T328" s="233"/>
      <c r="U328" s="233"/>
      <c r="V328" s="233"/>
      <c r="W328" s="233"/>
      <c r="X328" s="233"/>
      <c r="Y328" s="233"/>
      <c r="Z328" s="233"/>
      <c r="AA328" s="233"/>
      <c r="AB328" s="233"/>
      <c r="AC328" s="233"/>
      <c r="AD328" s="233"/>
      <c r="AE328" s="233"/>
      <c r="AF328" s="233"/>
      <c r="AG328" s="233"/>
      <c r="AH328" s="233"/>
      <c r="AI328" s="233"/>
      <c r="AJ328" s="233"/>
      <c r="AK328" s="233"/>
      <c r="AL328" s="233"/>
      <c r="AM328" s="233"/>
      <c r="AN328" s="233"/>
      <c r="AO328" s="233"/>
      <c r="AP328" s="233"/>
    </row>
    <row r="329">
      <c r="A329" s="234"/>
      <c r="B329" s="234"/>
      <c r="C329" s="233"/>
      <c r="D329" s="233"/>
      <c r="E329" s="233"/>
      <c r="F329" s="233"/>
      <c r="G329" s="233"/>
      <c r="H329" s="233"/>
      <c r="I329" s="233"/>
      <c r="J329" s="233"/>
      <c r="K329" s="233"/>
      <c r="L329" s="233"/>
      <c r="M329" s="233"/>
      <c r="N329" s="233"/>
      <c r="O329" s="233"/>
      <c r="P329" s="233"/>
      <c r="Q329" s="233"/>
      <c r="R329" s="233"/>
      <c r="S329" s="233"/>
      <c r="T329" s="233"/>
      <c r="U329" s="233"/>
      <c r="V329" s="233"/>
      <c r="W329" s="233"/>
      <c r="X329" s="233"/>
      <c r="Y329" s="233"/>
      <c r="Z329" s="233"/>
      <c r="AA329" s="233"/>
      <c r="AB329" s="233"/>
      <c r="AC329" s="233"/>
      <c r="AD329" s="233"/>
      <c r="AE329" s="233"/>
      <c r="AF329" s="233"/>
      <c r="AG329" s="233"/>
      <c r="AH329" s="233"/>
      <c r="AI329" s="233"/>
      <c r="AJ329" s="233"/>
      <c r="AK329" s="233"/>
      <c r="AL329" s="233"/>
      <c r="AM329" s="233"/>
      <c r="AN329" s="233"/>
      <c r="AO329" s="233"/>
      <c r="AP329" s="233"/>
    </row>
    <row r="330">
      <c r="A330" s="234"/>
      <c r="B330" s="234"/>
      <c r="C330" s="233"/>
      <c r="D330" s="233"/>
      <c r="E330" s="233"/>
      <c r="F330" s="233"/>
      <c r="G330" s="233"/>
      <c r="H330" s="233"/>
      <c r="I330" s="233"/>
      <c r="J330" s="233"/>
      <c r="K330" s="233"/>
      <c r="L330" s="233"/>
      <c r="M330" s="233"/>
      <c r="N330" s="233"/>
      <c r="O330" s="233"/>
      <c r="P330" s="233"/>
      <c r="Q330" s="233"/>
      <c r="R330" s="233"/>
      <c r="S330" s="233"/>
      <c r="T330" s="233"/>
      <c r="U330" s="233"/>
      <c r="V330" s="233"/>
      <c r="W330" s="233"/>
      <c r="X330" s="233"/>
      <c r="Y330" s="233"/>
      <c r="Z330" s="233"/>
      <c r="AA330" s="233"/>
      <c r="AB330" s="233"/>
      <c r="AC330" s="233"/>
      <c r="AD330" s="233"/>
      <c r="AE330" s="233"/>
      <c r="AF330" s="233"/>
      <c r="AG330" s="233"/>
      <c r="AH330" s="233"/>
      <c r="AI330" s="233"/>
      <c r="AJ330" s="233"/>
      <c r="AK330" s="233"/>
      <c r="AL330" s="233"/>
      <c r="AM330" s="233"/>
      <c r="AN330" s="233"/>
      <c r="AO330" s="233"/>
      <c r="AP330" s="233"/>
    </row>
    <row r="331">
      <c r="A331" s="234"/>
      <c r="B331" s="234"/>
      <c r="C331" s="233"/>
      <c r="D331" s="233"/>
      <c r="E331" s="233"/>
      <c r="F331" s="233"/>
      <c r="G331" s="233"/>
      <c r="H331" s="233"/>
      <c r="I331" s="233"/>
      <c r="J331" s="233"/>
      <c r="K331" s="233"/>
      <c r="L331" s="233"/>
      <c r="M331" s="233"/>
      <c r="N331" s="233"/>
      <c r="O331" s="233"/>
      <c r="P331" s="233"/>
      <c r="Q331" s="233"/>
      <c r="R331" s="233"/>
      <c r="S331" s="233"/>
      <c r="T331" s="233"/>
      <c r="U331" s="233"/>
      <c r="V331" s="233"/>
      <c r="W331" s="233"/>
      <c r="X331" s="233"/>
      <c r="Y331" s="233"/>
      <c r="Z331" s="233"/>
      <c r="AA331" s="233"/>
      <c r="AB331" s="233"/>
      <c r="AC331" s="233"/>
      <c r="AD331" s="233"/>
      <c r="AE331" s="233"/>
      <c r="AF331" s="233"/>
      <c r="AG331" s="233"/>
      <c r="AH331" s="233"/>
      <c r="AI331" s="233"/>
      <c r="AJ331" s="233"/>
      <c r="AK331" s="233"/>
      <c r="AL331" s="233"/>
      <c r="AM331" s="233"/>
      <c r="AN331" s="233"/>
      <c r="AO331" s="233"/>
      <c r="AP331" s="233"/>
    </row>
    <row r="332">
      <c r="A332" s="234"/>
      <c r="B332" s="234"/>
      <c r="C332" s="233"/>
      <c r="D332" s="233"/>
      <c r="E332" s="233"/>
      <c r="F332" s="233"/>
      <c r="G332" s="233"/>
      <c r="H332" s="233"/>
      <c r="I332" s="233"/>
      <c r="J332" s="233"/>
      <c r="K332" s="233"/>
      <c r="L332" s="233"/>
      <c r="M332" s="233"/>
      <c r="N332" s="233"/>
      <c r="O332" s="233"/>
      <c r="P332" s="233"/>
      <c r="Q332" s="233"/>
      <c r="R332" s="233"/>
      <c r="S332" s="233"/>
      <c r="T332" s="233"/>
      <c r="U332" s="233"/>
      <c r="V332" s="233"/>
      <c r="W332" s="233"/>
      <c r="X332" s="233"/>
      <c r="Y332" s="233"/>
      <c r="Z332" s="233"/>
      <c r="AA332" s="233"/>
      <c r="AB332" s="233"/>
      <c r="AC332" s="233"/>
      <c r="AD332" s="233"/>
      <c r="AE332" s="233"/>
      <c r="AF332" s="233"/>
      <c r="AG332" s="233"/>
      <c r="AH332" s="233"/>
      <c r="AI332" s="233"/>
      <c r="AJ332" s="233"/>
      <c r="AK332" s="233"/>
      <c r="AL332" s="233"/>
      <c r="AM332" s="233"/>
      <c r="AN332" s="233"/>
      <c r="AO332" s="233"/>
      <c r="AP332" s="233"/>
    </row>
    <row r="333">
      <c r="A333" s="234"/>
      <c r="B333" s="234"/>
      <c r="C333" s="233"/>
      <c r="D333" s="233"/>
      <c r="E333" s="233"/>
      <c r="F333" s="233"/>
      <c r="G333" s="233"/>
      <c r="H333" s="233"/>
      <c r="I333" s="233"/>
      <c r="J333" s="233"/>
      <c r="K333" s="233"/>
      <c r="L333" s="233"/>
      <c r="M333" s="233"/>
      <c r="N333" s="233"/>
      <c r="O333" s="233"/>
      <c r="P333" s="233"/>
      <c r="Q333" s="233"/>
      <c r="R333" s="233"/>
      <c r="S333" s="233"/>
      <c r="T333" s="233"/>
      <c r="U333" s="233"/>
      <c r="V333" s="233"/>
      <c r="W333" s="233"/>
      <c r="X333" s="233"/>
      <c r="Y333" s="233"/>
      <c r="Z333" s="233"/>
      <c r="AA333" s="233"/>
      <c r="AB333" s="233"/>
      <c r="AC333" s="233"/>
      <c r="AD333" s="233"/>
      <c r="AE333" s="233"/>
      <c r="AF333" s="233"/>
      <c r="AG333" s="233"/>
      <c r="AH333" s="233"/>
      <c r="AI333" s="233"/>
      <c r="AJ333" s="233"/>
      <c r="AK333" s="233"/>
      <c r="AL333" s="233"/>
      <c r="AM333" s="233"/>
      <c r="AN333" s="233"/>
      <c r="AO333" s="233"/>
      <c r="AP333" s="233"/>
    </row>
    <row r="334">
      <c r="A334" s="234"/>
      <c r="B334" s="234"/>
      <c r="C334" s="233"/>
      <c r="D334" s="233"/>
      <c r="E334" s="233"/>
      <c r="F334" s="233"/>
      <c r="G334" s="233"/>
      <c r="H334" s="233"/>
      <c r="I334" s="233"/>
      <c r="J334" s="233"/>
      <c r="K334" s="233"/>
      <c r="L334" s="233"/>
      <c r="M334" s="233"/>
      <c r="N334" s="233"/>
      <c r="O334" s="233"/>
      <c r="P334" s="233"/>
      <c r="Q334" s="233"/>
      <c r="R334" s="233"/>
      <c r="S334" s="233"/>
      <c r="T334" s="233"/>
      <c r="U334" s="233"/>
      <c r="V334" s="233"/>
      <c r="W334" s="233"/>
      <c r="X334" s="233"/>
      <c r="Y334" s="233"/>
      <c r="Z334" s="233"/>
      <c r="AA334" s="233"/>
      <c r="AB334" s="233"/>
      <c r="AC334" s="233"/>
      <c r="AD334" s="233"/>
      <c r="AE334" s="233"/>
      <c r="AF334" s="233"/>
      <c r="AG334" s="233"/>
      <c r="AH334" s="233"/>
      <c r="AI334" s="233"/>
      <c r="AJ334" s="233"/>
      <c r="AK334" s="233"/>
      <c r="AL334" s="233"/>
      <c r="AM334" s="233"/>
      <c r="AN334" s="233"/>
      <c r="AO334" s="233"/>
      <c r="AP334" s="233"/>
    </row>
    <row r="335">
      <c r="A335" s="234"/>
      <c r="B335" s="234"/>
      <c r="C335" s="233"/>
      <c r="D335" s="233"/>
      <c r="E335" s="233"/>
      <c r="F335" s="233"/>
      <c r="G335" s="233"/>
      <c r="H335" s="233"/>
      <c r="I335" s="233"/>
      <c r="J335" s="233"/>
      <c r="K335" s="233"/>
      <c r="L335" s="233"/>
      <c r="M335" s="233"/>
      <c r="N335" s="233"/>
      <c r="O335" s="233"/>
      <c r="P335" s="233"/>
      <c r="Q335" s="233"/>
      <c r="R335" s="233"/>
      <c r="S335" s="233"/>
      <c r="T335" s="233"/>
      <c r="U335" s="233"/>
      <c r="V335" s="233"/>
      <c r="W335" s="233"/>
      <c r="X335" s="233"/>
      <c r="Y335" s="233"/>
      <c r="Z335" s="233"/>
      <c r="AA335" s="233"/>
      <c r="AB335" s="233"/>
      <c r="AC335" s="233"/>
      <c r="AD335" s="233"/>
      <c r="AE335" s="233"/>
      <c r="AF335" s="233"/>
      <c r="AG335" s="233"/>
      <c r="AH335" s="233"/>
      <c r="AI335" s="233"/>
      <c r="AJ335" s="233"/>
      <c r="AK335" s="233"/>
      <c r="AL335" s="233"/>
      <c r="AM335" s="233"/>
      <c r="AN335" s="233"/>
      <c r="AO335" s="233"/>
      <c r="AP335" s="233"/>
    </row>
    <row r="336">
      <c r="A336" s="234"/>
      <c r="B336" s="234"/>
      <c r="C336" s="233"/>
      <c r="D336" s="233"/>
      <c r="E336" s="233"/>
      <c r="F336" s="233"/>
      <c r="G336" s="233"/>
      <c r="H336" s="233"/>
      <c r="I336" s="233"/>
      <c r="J336" s="233"/>
      <c r="K336" s="233"/>
      <c r="L336" s="233"/>
      <c r="M336" s="233"/>
      <c r="N336" s="233"/>
      <c r="O336" s="233"/>
      <c r="P336" s="233"/>
      <c r="Q336" s="233"/>
      <c r="R336" s="233"/>
      <c r="S336" s="233"/>
      <c r="T336" s="233"/>
      <c r="U336" s="233"/>
      <c r="V336" s="233"/>
      <c r="W336" s="233"/>
      <c r="X336" s="233"/>
      <c r="Y336" s="233"/>
      <c r="Z336" s="233"/>
      <c r="AA336" s="233"/>
      <c r="AB336" s="233"/>
      <c r="AC336" s="233"/>
      <c r="AD336" s="233"/>
      <c r="AE336" s="233"/>
      <c r="AF336" s="233"/>
      <c r="AG336" s="233"/>
      <c r="AH336" s="233"/>
      <c r="AI336" s="233"/>
      <c r="AJ336" s="233"/>
      <c r="AK336" s="233"/>
      <c r="AL336" s="233"/>
      <c r="AM336" s="233"/>
      <c r="AN336" s="233"/>
      <c r="AO336" s="233"/>
      <c r="AP336" s="233"/>
    </row>
    <row r="337">
      <c r="A337" s="234"/>
      <c r="B337" s="234"/>
      <c r="C337" s="233"/>
      <c r="D337" s="233"/>
      <c r="E337" s="233"/>
      <c r="F337" s="233"/>
      <c r="G337" s="233"/>
      <c r="H337" s="233"/>
      <c r="I337" s="233"/>
      <c r="J337" s="233"/>
      <c r="K337" s="233"/>
      <c r="L337" s="233"/>
      <c r="M337" s="233"/>
      <c r="N337" s="233"/>
      <c r="O337" s="233"/>
      <c r="P337" s="233"/>
      <c r="Q337" s="233"/>
      <c r="R337" s="233"/>
      <c r="S337" s="233"/>
      <c r="T337" s="233"/>
      <c r="U337" s="233"/>
      <c r="V337" s="233"/>
      <c r="W337" s="233"/>
      <c r="X337" s="233"/>
      <c r="Y337" s="233"/>
      <c r="Z337" s="233"/>
      <c r="AA337" s="233"/>
      <c r="AB337" s="233"/>
      <c r="AC337" s="233"/>
      <c r="AD337" s="233"/>
      <c r="AE337" s="233"/>
      <c r="AF337" s="233"/>
      <c r="AG337" s="233"/>
      <c r="AH337" s="233"/>
      <c r="AI337" s="233"/>
      <c r="AJ337" s="233"/>
      <c r="AK337" s="233"/>
      <c r="AL337" s="233"/>
      <c r="AM337" s="233"/>
      <c r="AN337" s="233"/>
      <c r="AO337" s="233"/>
      <c r="AP337" s="233"/>
    </row>
    <row r="338">
      <c r="A338" s="234"/>
      <c r="B338" s="234"/>
      <c r="C338" s="233"/>
      <c r="D338" s="233"/>
      <c r="E338" s="233"/>
      <c r="F338" s="233"/>
      <c r="G338" s="233"/>
      <c r="H338" s="233"/>
      <c r="I338" s="233"/>
      <c r="J338" s="233"/>
      <c r="K338" s="233"/>
      <c r="L338" s="233"/>
      <c r="M338" s="233"/>
      <c r="N338" s="233"/>
      <c r="O338" s="233"/>
      <c r="P338" s="233"/>
      <c r="Q338" s="233"/>
      <c r="R338" s="233"/>
      <c r="S338" s="233"/>
      <c r="T338" s="233"/>
      <c r="U338" s="233"/>
      <c r="V338" s="233"/>
      <c r="W338" s="233"/>
      <c r="X338" s="233"/>
      <c r="Y338" s="233"/>
      <c r="Z338" s="233"/>
      <c r="AA338" s="233"/>
      <c r="AB338" s="233"/>
      <c r="AC338" s="233"/>
      <c r="AD338" s="233"/>
      <c r="AE338" s="233"/>
      <c r="AF338" s="233"/>
      <c r="AG338" s="233"/>
      <c r="AH338" s="233"/>
      <c r="AI338" s="233"/>
      <c r="AJ338" s="233"/>
      <c r="AK338" s="233"/>
      <c r="AL338" s="233"/>
      <c r="AM338" s="233"/>
      <c r="AN338" s="233"/>
      <c r="AO338" s="233"/>
      <c r="AP338" s="233"/>
    </row>
    <row r="339">
      <c r="A339" s="234"/>
      <c r="B339" s="234"/>
      <c r="C339" s="233"/>
      <c r="D339" s="233"/>
      <c r="E339" s="233"/>
      <c r="F339" s="233"/>
      <c r="G339" s="233"/>
      <c r="H339" s="233"/>
      <c r="I339" s="233"/>
      <c r="J339" s="233"/>
      <c r="K339" s="233"/>
      <c r="L339" s="233"/>
      <c r="M339" s="233"/>
      <c r="N339" s="233"/>
      <c r="O339" s="233"/>
      <c r="P339" s="233"/>
      <c r="Q339" s="233"/>
      <c r="R339" s="233"/>
      <c r="S339" s="233"/>
      <c r="T339" s="233"/>
      <c r="U339" s="233"/>
      <c r="V339" s="233"/>
      <c r="W339" s="233"/>
      <c r="X339" s="233"/>
      <c r="Y339" s="233"/>
      <c r="Z339" s="233"/>
      <c r="AA339" s="233"/>
      <c r="AB339" s="233"/>
      <c r="AC339" s="233"/>
      <c r="AD339" s="233"/>
      <c r="AE339" s="233"/>
      <c r="AF339" s="233"/>
      <c r="AG339" s="233"/>
      <c r="AH339" s="233"/>
      <c r="AI339" s="233"/>
      <c r="AJ339" s="233"/>
      <c r="AK339" s="233"/>
      <c r="AL339" s="233"/>
      <c r="AM339" s="233"/>
      <c r="AN339" s="233"/>
      <c r="AO339" s="233"/>
      <c r="AP339" s="233"/>
    </row>
    <row r="340">
      <c r="A340" s="234"/>
      <c r="B340" s="234"/>
      <c r="C340" s="233"/>
      <c r="D340" s="233"/>
      <c r="E340" s="233"/>
      <c r="F340" s="233"/>
      <c r="G340" s="233"/>
      <c r="H340" s="233"/>
      <c r="I340" s="233"/>
      <c r="J340" s="233"/>
      <c r="K340" s="233"/>
      <c r="L340" s="233"/>
      <c r="M340" s="233"/>
      <c r="N340" s="233"/>
      <c r="O340" s="233"/>
      <c r="P340" s="233"/>
      <c r="Q340" s="233"/>
      <c r="R340" s="233"/>
      <c r="S340" s="233"/>
      <c r="T340" s="233"/>
      <c r="U340" s="233"/>
      <c r="V340" s="233"/>
      <c r="W340" s="233"/>
      <c r="X340" s="233"/>
      <c r="Y340" s="233"/>
      <c r="Z340" s="233"/>
      <c r="AA340" s="233"/>
      <c r="AB340" s="233"/>
      <c r="AC340" s="233"/>
      <c r="AD340" s="233"/>
      <c r="AE340" s="233"/>
      <c r="AF340" s="233"/>
      <c r="AG340" s="233"/>
      <c r="AH340" s="233"/>
      <c r="AI340" s="233"/>
      <c r="AJ340" s="233"/>
      <c r="AK340" s="233"/>
      <c r="AL340" s="233"/>
      <c r="AM340" s="233"/>
      <c r="AN340" s="233"/>
      <c r="AO340" s="233"/>
      <c r="AP340" s="233"/>
    </row>
    <row r="341">
      <c r="A341" s="234"/>
      <c r="B341" s="234"/>
      <c r="C341" s="233"/>
      <c r="D341" s="233"/>
      <c r="E341" s="233"/>
      <c r="F341" s="233"/>
      <c r="G341" s="233"/>
      <c r="H341" s="233"/>
      <c r="I341" s="233"/>
      <c r="J341" s="233"/>
      <c r="K341" s="233"/>
      <c r="L341" s="233"/>
      <c r="M341" s="233"/>
      <c r="N341" s="233"/>
      <c r="O341" s="233"/>
      <c r="P341" s="233"/>
      <c r="Q341" s="233"/>
      <c r="R341" s="233"/>
      <c r="S341" s="233"/>
      <c r="T341" s="233"/>
      <c r="U341" s="233"/>
      <c r="V341" s="233"/>
      <c r="W341" s="233"/>
      <c r="X341" s="233"/>
      <c r="Y341" s="233"/>
      <c r="Z341" s="233"/>
      <c r="AA341" s="233"/>
      <c r="AB341" s="233"/>
      <c r="AC341" s="233"/>
      <c r="AD341" s="233"/>
      <c r="AE341" s="233"/>
      <c r="AF341" s="233"/>
      <c r="AG341" s="233"/>
      <c r="AH341" s="233"/>
      <c r="AI341" s="233"/>
      <c r="AJ341" s="233"/>
      <c r="AK341" s="233"/>
      <c r="AL341" s="233"/>
      <c r="AM341" s="233"/>
      <c r="AN341" s="233"/>
      <c r="AO341" s="233"/>
      <c r="AP341" s="233"/>
    </row>
    <row r="342">
      <c r="A342" s="234"/>
      <c r="B342" s="234"/>
      <c r="C342" s="233"/>
      <c r="D342" s="233"/>
      <c r="E342" s="233"/>
      <c r="F342" s="233"/>
      <c r="G342" s="233"/>
      <c r="H342" s="233"/>
      <c r="I342" s="233"/>
      <c r="J342" s="233"/>
      <c r="K342" s="233"/>
      <c r="L342" s="233"/>
      <c r="M342" s="233"/>
      <c r="N342" s="233"/>
      <c r="O342" s="233"/>
      <c r="P342" s="233"/>
      <c r="Q342" s="233"/>
      <c r="R342" s="233"/>
      <c r="S342" s="233"/>
      <c r="T342" s="233"/>
      <c r="U342" s="233"/>
      <c r="V342" s="233"/>
      <c r="W342" s="233"/>
      <c r="X342" s="233"/>
      <c r="Y342" s="233"/>
      <c r="Z342" s="233"/>
      <c r="AA342" s="233"/>
      <c r="AB342" s="233"/>
      <c r="AC342" s="233"/>
      <c r="AD342" s="233"/>
      <c r="AE342" s="233"/>
      <c r="AF342" s="233"/>
      <c r="AG342" s="233"/>
      <c r="AH342" s="233"/>
      <c r="AI342" s="233"/>
      <c r="AJ342" s="233"/>
      <c r="AK342" s="233"/>
      <c r="AL342" s="233"/>
      <c r="AM342" s="233"/>
      <c r="AN342" s="233"/>
      <c r="AO342" s="233"/>
      <c r="AP342" s="233"/>
    </row>
    <row r="343">
      <c r="A343" s="234"/>
      <c r="B343" s="234"/>
      <c r="C343" s="233"/>
      <c r="D343" s="233"/>
      <c r="E343" s="233"/>
      <c r="F343" s="233"/>
      <c r="G343" s="233"/>
      <c r="H343" s="233"/>
      <c r="I343" s="233"/>
      <c r="J343" s="233"/>
      <c r="K343" s="233"/>
      <c r="L343" s="233"/>
      <c r="M343" s="233"/>
      <c r="N343" s="233"/>
      <c r="O343" s="233"/>
      <c r="P343" s="233"/>
      <c r="Q343" s="233"/>
      <c r="R343" s="233"/>
      <c r="S343" s="233"/>
      <c r="T343" s="233"/>
      <c r="U343" s="233"/>
      <c r="V343" s="233"/>
      <c r="W343" s="233"/>
      <c r="X343" s="233"/>
      <c r="Y343" s="233"/>
      <c r="Z343" s="233"/>
      <c r="AA343" s="233"/>
      <c r="AB343" s="233"/>
      <c r="AC343" s="233"/>
      <c r="AD343" s="233"/>
      <c r="AE343" s="233"/>
      <c r="AF343" s="233"/>
      <c r="AG343" s="233"/>
      <c r="AH343" s="233"/>
      <c r="AI343" s="233"/>
      <c r="AJ343" s="233"/>
      <c r="AK343" s="233"/>
      <c r="AL343" s="233"/>
      <c r="AM343" s="233"/>
      <c r="AN343" s="233"/>
      <c r="AO343" s="233"/>
      <c r="AP343" s="233"/>
    </row>
    <row r="344">
      <c r="A344" s="234"/>
      <c r="B344" s="234"/>
      <c r="C344" s="233"/>
      <c r="D344" s="233"/>
      <c r="E344" s="233"/>
      <c r="F344" s="233"/>
      <c r="G344" s="233"/>
      <c r="H344" s="233"/>
      <c r="I344" s="233"/>
      <c r="J344" s="233"/>
      <c r="K344" s="233"/>
      <c r="L344" s="233"/>
      <c r="M344" s="233"/>
      <c r="N344" s="233"/>
      <c r="O344" s="233"/>
      <c r="P344" s="233"/>
      <c r="Q344" s="233"/>
      <c r="R344" s="233"/>
      <c r="S344" s="233"/>
      <c r="T344" s="233"/>
      <c r="U344" s="233"/>
      <c r="V344" s="233"/>
      <c r="W344" s="233"/>
      <c r="X344" s="233"/>
      <c r="Y344" s="233"/>
      <c r="Z344" s="233"/>
      <c r="AA344" s="233"/>
      <c r="AB344" s="233"/>
      <c r="AC344" s="233"/>
      <c r="AD344" s="233"/>
      <c r="AE344" s="233"/>
      <c r="AF344" s="233"/>
      <c r="AG344" s="233"/>
      <c r="AH344" s="233"/>
      <c r="AI344" s="233"/>
      <c r="AJ344" s="233"/>
      <c r="AK344" s="233"/>
      <c r="AL344" s="233"/>
      <c r="AM344" s="233"/>
      <c r="AN344" s="233"/>
      <c r="AO344" s="233"/>
      <c r="AP344" s="233"/>
    </row>
    <row r="345">
      <c r="A345" s="234"/>
      <c r="B345" s="234"/>
      <c r="C345" s="233"/>
      <c r="D345" s="233"/>
      <c r="E345" s="233"/>
      <c r="F345" s="233"/>
      <c r="G345" s="233"/>
      <c r="H345" s="233"/>
      <c r="I345" s="233"/>
      <c r="J345" s="233"/>
      <c r="K345" s="233"/>
      <c r="L345" s="233"/>
      <c r="M345" s="233"/>
      <c r="N345" s="233"/>
      <c r="O345" s="233"/>
      <c r="P345" s="233"/>
      <c r="Q345" s="233"/>
      <c r="R345" s="233"/>
      <c r="S345" s="233"/>
      <c r="T345" s="233"/>
      <c r="U345" s="233"/>
      <c r="V345" s="233"/>
      <c r="W345" s="233"/>
      <c r="X345" s="233"/>
      <c r="Y345" s="233"/>
      <c r="Z345" s="233"/>
      <c r="AA345" s="233"/>
      <c r="AB345" s="233"/>
      <c r="AC345" s="233"/>
      <c r="AD345" s="233"/>
      <c r="AE345" s="233"/>
      <c r="AF345" s="233"/>
      <c r="AG345" s="233"/>
      <c r="AH345" s="233"/>
      <c r="AI345" s="233"/>
      <c r="AJ345" s="233"/>
      <c r="AK345" s="233"/>
      <c r="AL345" s="233"/>
      <c r="AM345" s="233"/>
      <c r="AN345" s="233"/>
      <c r="AO345" s="233"/>
      <c r="AP345" s="233"/>
    </row>
    <row r="346">
      <c r="A346" s="234"/>
      <c r="B346" s="234"/>
      <c r="C346" s="233"/>
      <c r="D346" s="233"/>
      <c r="E346" s="233"/>
      <c r="F346" s="233"/>
      <c r="G346" s="233"/>
      <c r="H346" s="233"/>
      <c r="I346" s="233"/>
      <c r="J346" s="233"/>
      <c r="K346" s="233"/>
      <c r="L346" s="233"/>
      <c r="M346" s="233"/>
      <c r="N346" s="233"/>
      <c r="O346" s="233"/>
      <c r="P346" s="233"/>
      <c r="Q346" s="233"/>
      <c r="R346" s="233"/>
      <c r="S346" s="233"/>
      <c r="T346" s="233"/>
      <c r="U346" s="233"/>
      <c r="V346" s="233"/>
      <c r="W346" s="233"/>
      <c r="X346" s="233"/>
      <c r="Y346" s="233"/>
      <c r="Z346" s="233"/>
      <c r="AA346" s="233"/>
      <c r="AB346" s="233"/>
      <c r="AC346" s="233"/>
      <c r="AD346" s="233"/>
      <c r="AE346" s="233"/>
      <c r="AF346" s="233"/>
      <c r="AG346" s="233"/>
      <c r="AH346" s="233"/>
      <c r="AI346" s="233"/>
      <c r="AJ346" s="233"/>
      <c r="AK346" s="233"/>
      <c r="AL346" s="233"/>
      <c r="AM346" s="233"/>
      <c r="AN346" s="233"/>
      <c r="AO346" s="233"/>
      <c r="AP346" s="233"/>
    </row>
    <row r="347">
      <c r="A347" s="234"/>
      <c r="B347" s="234"/>
      <c r="C347" s="233"/>
      <c r="D347" s="233"/>
      <c r="E347" s="233"/>
      <c r="F347" s="233"/>
      <c r="G347" s="233"/>
      <c r="H347" s="233"/>
      <c r="I347" s="233"/>
      <c r="J347" s="233"/>
      <c r="K347" s="233"/>
      <c r="L347" s="233"/>
      <c r="M347" s="233"/>
      <c r="N347" s="233"/>
      <c r="O347" s="233"/>
      <c r="P347" s="233"/>
      <c r="Q347" s="233"/>
      <c r="R347" s="233"/>
      <c r="S347" s="233"/>
      <c r="T347" s="233"/>
      <c r="U347" s="233"/>
      <c r="V347" s="233"/>
      <c r="W347" s="233"/>
      <c r="X347" s="233"/>
      <c r="Y347" s="233"/>
      <c r="Z347" s="233"/>
      <c r="AA347" s="233"/>
      <c r="AB347" s="233"/>
      <c r="AC347" s="233"/>
      <c r="AD347" s="233"/>
      <c r="AE347" s="233"/>
      <c r="AF347" s="233"/>
      <c r="AG347" s="233"/>
      <c r="AH347" s="233"/>
      <c r="AI347" s="233"/>
      <c r="AJ347" s="233"/>
      <c r="AK347" s="233"/>
      <c r="AL347" s="233"/>
      <c r="AM347" s="233"/>
      <c r="AN347" s="233"/>
      <c r="AO347" s="233"/>
      <c r="AP347" s="233"/>
    </row>
    <row r="348">
      <c r="A348" s="234"/>
      <c r="B348" s="234"/>
      <c r="C348" s="233"/>
      <c r="D348" s="233"/>
      <c r="E348" s="233"/>
      <c r="F348" s="233"/>
      <c r="G348" s="233"/>
      <c r="H348" s="233"/>
      <c r="I348" s="233"/>
      <c r="J348" s="233"/>
      <c r="K348" s="233"/>
      <c r="L348" s="233"/>
      <c r="M348" s="233"/>
      <c r="N348" s="233"/>
      <c r="O348" s="233"/>
      <c r="P348" s="233"/>
      <c r="Q348" s="233"/>
      <c r="R348" s="233"/>
      <c r="S348" s="233"/>
      <c r="T348" s="233"/>
      <c r="U348" s="233"/>
      <c r="V348" s="233"/>
      <c r="W348" s="233"/>
      <c r="X348" s="233"/>
      <c r="Y348" s="233"/>
      <c r="Z348" s="233"/>
      <c r="AA348" s="233"/>
      <c r="AB348" s="233"/>
      <c r="AC348" s="233"/>
      <c r="AD348" s="233"/>
      <c r="AE348" s="233"/>
      <c r="AF348" s="233"/>
      <c r="AG348" s="233"/>
      <c r="AH348" s="233"/>
      <c r="AI348" s="233"/>
      <c r="AJ348" s="233"/>
      <c r="AK348" s="233"/>
      <c r="AL348" s="233"/>
      <c r="AM348" s="233"/>
      <c r="AN348" s="233"/>
      <c r="AO348" s="233"/>
      <c r="AP348" s="233"/>
    </row>
    <row r="349">
      <c r="A349" s="234"/>
      <c r="B349" s="234"/>
      <c r="C349" s="233"/>
      <c r="D349" s="233"/>
      <c r="E349" s="233"/>
      <c r="F349" s="233"/>
      <c r="G349" s="233"/>
      <c r="H349" s="233"/>
      <c r="I349" s="233"/>
      <c r="J349" s="233"/>
      <c r="K349" s="233"/>
      <c r="L349" s="233"/>
      <c r="M349" s="233"/>
      <c r="N349" s="233"/>
      <c r="O349" s="233"/>
      <c r="P349" s="233"/>
      <c r="Q349" s="233"/>
      <c r="R349" s="233"/>
      <c r="S349" s="233"/>
      <c r="T349" s="233"/>
      <c r="U349" s="233"/>
      <c r="V349" s="233"/>
      <c r="W349" s="233"/>
      <c r="X349" s="233"/>
      <c r="Y349" s="233"/>
      <c r="Z349" s="233"/>
      <c r="AA349" s="233"/>
      <c r="AB349" s="233"/>
      <c r="AC349" s="233"/>
      <c r="AD349" s="233"/>
      <c r="AE349" s="233"/>
      <c r="AF349" s="233"/>
      <c r="AG349" s="233"/>
      <c r="AH349" s="233"/>
      <c r="AI349" s="233"/>
      <c r="AJ349" s="233"/>
      <c r="AK349" s="233"/>
      <c r="AL349" s="233"/>
      <c r="AM349" s="233"/>
      <c r="AN349" s="233"/>
      <c r="AO349" s="233"/>
      <c r="AP349" s="233"/>
    </row>
    <row r="350">
      <c r="A350" s="234"/>
      <c r="B350" s="234"/>
      <c r="C350" s="233"/>
      <c r="D350" s="233"/>
      <c r="E350" s="233"/>
      <c r="F350" s="233"/>
      <c r="G350" s="233"/>
      <c r="H350" s="233"/>
      <c r="I350" s="233"/>
      <c r="J350" s="233"/>
      <c r="K350" s="233"/>
      <c r="L350" s="233"/>
      <c r="M350" s="233"/>
      <c r="N350" s="233"/>
      <c r="O350" s="233"/>
      <c r="P350" s="233"/>
      <c r="Q350" s="233"/>
      <c r="R350" s="233"/>
      <c r="S350" s="233"/>
      <c r="T350" s="233"/>
      <c r="U350" s="233"/>
      <c r="V350" s="233"/>
      <c r="W350" s="233"/>
      <c r="X350" s="233"/>
      <c r="Y350" s="233"/>
      <c r="Z350" s="233"/>
      <c r="AA350" s="233"/>
      <c r="AB350" s="233"/>
      <c r="AC350" s="233"/>
      <c r="AD350" s="233"/>
      <c r="AE350" s="233"/>
      <c r="AF350" s="233"/>
      <c r="AG350" s="233"/>
      <c r="AH350" s="233"/>
      <c r="AI350" s="233"/>
      <c r="AJ350" s="233"/>
      <c r="AK350" s="233"/>
      <c r="AL350" s="233"/>
      <c r="AM350" s="233"/>
      <c r="AN350" s="233"/>
      <c r="AO350" s="233"/>
      <c r="AP350" s="233"/>
    </row>
    <row r="351">
      <c r="A351" s="234"/>
      <c r="B351" s="234"/>
      <c r="C351" s="233"/>
      <c r="D351" s="233"/>
      <c r="E351" s="233"/>
      <c r="F351" s="233"/>
      <c r="G351" s="233"/>
      <c r="H351" s="233"/>
      <c r="I351" s="233"/>
      <c r="J351" s="233"/>
      <c r="K351" s="233"/>
      <c r="L351" s="233"/>
      <c r="M351" s="233"/>
      <c r="N351" s="233"/>
      <c r="O351" s="233"/>
      <c r="P351" s="233"/>
      <c r="Q351" s="233"/>
      <c r="R351" s="233"/>
      <c r="S351" s="233"/>
      <c r="T351" s="233"/>
      <c r="U351" s="233"/>
      <c r="V351" s="233"/>
      <c r="W351" s="233"/>
      <c r="X351" s="233"/>
      <c r="Y351" s="233"/>
      <c r="Z351" s="233"/>
      <c r="AA351" s="233"/>
      <c r="AB351" s="233"/>
      <c r="AC351" s="233"/>
      <c r="AD351" s="233"/>
      <c r="AE351" s="233"/>
      <c r="AF351" s="233"/>
      <c r="AG351" s="233"/>
      <c r="AH351" s="233"/>
      <c r="AI351" s="233"/>
      <c r="AJ351" s="233"/>
      <c r="AK351" s="233"/>
      <c r="AL351" s="233"/>
      <c r="AM351" s="233"/>
      <c r="AN351" s="233"/>
      <c r="AO351" s="233"/>
      <c r="AP351" s="233"/>
    </row>
    <row r="352">
      <c r="A352" s="234"/>
      <c r="B352" s="234"/>
      <c r="C352" s="233"/>
      <c r="D352" s="233"/>
      <c r="E352" s="233"/>
      <c r="F352" s="233"/>
      <c r="G352" s="233"/>
      <c r="H352" s="233"/>
      <c r="I352" s="233"/>
      <c r="J352" s="233"/>
      <c r="K352" s="233"/>
      <c r="L352" s="233"/>
      <c r="M352" s="233"/>
      <c r="N352" s="233"/>
      <c r="O352" s="233"/>
      <c r="P352" s="233"/>
      <c r="Q352" s="233"/>
      <c r="R352" s="233"/>
      <c r="S352" s="233"/>
      <c r="T352" s="233"/>
      <c r="U352" s="233"/>
      <c r="V352" s="233"/>
      <c r="W352" s="233"/>
      <c r="X352" s="233"/>
      <c r="Y352" s="233"/>
      <c r="Z352" s="233"/>
      <c r="AA352" s="233"/>
      <c r="AB352" s="233"/>
      <c r="AC352" s="233"/>
      <c r="AD352" s="233"/>
      <c r="AE352" s="233"/>
      <c r="AF352" s="233"/>
      <c r="AG352" s="233"/>
      <c r="AH352" s="233"/>
      <c r="AI352" s="233"/>
      <c r="AJ352" s="233"/>
      <c r="AK352" s="233"/>
      <c r="AL352" s="233"/>
      <c r="AM352" s="233"/>
      <c r="AN352" s="233"/>
      <c r="AO352" s="233"/>
      <c r="AP352" s="233"/>
    </row>
    <row r="353">
      <c r="A353" s="234"/>
      <c r="B353" s="234"/>
      <c r="C353" s="233"/>
      <c r="D353" s="233"/>
      <c r="E353" s="233"/>
      <c r="F353" s="233"/>
      <c r="G353" s="233"/>
      <c r="H353" s="233"/>
      <c r="I353" s="233"/>
      <c r="J353" s="233"/>
      <c r="K353" s="233"/>
      <c r="L353" s="233"/>
      <c r="M353" s="233"/>
      <c r="N353" s="233"/>
      <c r="O353" s="233"/>
      <c r="P353" s="233"/>
      <c r="Q353" s="233"/>
      <c r="R353" s="233"/>
      <c r="S353" s="233"/>
      <c r="T353" s="233"/>
      <c r="U353" s="233"/>
      <c r="V353" s="233"/>
      <c r="W353" s="233"/>
      <c r="X353" s="233"/>
      <c r="Y353" s="233"/>
      <c r="Z353" s="233"/>
      <c r="AA353" s="233"/>
      <c r="AB353" s="233"/>
      <c r="AC353" s="233"/>
      <c r="AD353" s="233"/>
      <c r="AE353" s="233"/>
      <c r="AF353" s="233"/>
      <c r="AG353" s="233"/>
      <c r="AH353" s="233"/>
      <c r="AI353" s="233"/>
      <c r="AJ353" s="233"/>
      <c r="AK353" s="233"/>
      <c r="AL353" s="233"/>
      <c r="AM353" s="233"/>
      <c r="AN353" s="233"/>
      <c r="AO353" s="233"/>
      <c r="AP353" s="233"/>
    </row>
    <row r="354">
      <c r="A354" s="234"/>
      <c r="B354" s="234"/>
      <c r="C354" s="233"/>
      <c r="D354" s="233"/>
      <c r="E354" s="233"/>
      <c r="F354" s="233"/>
      <c r="G354" s="233"/>
      <c r="H354" s="233"/>
      <c r="I354" s="233"/>
      <c r="J354" s="233"/>
      <c r="K354" s="233"/>
      <c r="L354" s="233"/>
      <c r="M354" s="233"/>
      <c r="N354" s="233"/>
      <c r="O354" s="233"/>
      <c r="P354" s="233"/>
      <c r="Q354" s="233"/>
      <c r="R354" s="233"/>
      <c r="S354" s="233"/>
      <c r="T354" s="233"/>
      <c r="U354" s="233"/>
      <c r="V354" s="233"/>
      <c r="W354" s="233"/>
      <c r="X354" s="233"/>
      <c r="Y354" s="233"/>
      <c r="Z354" s="233"/>
      <c r="AA354" s="233"/>
      <c r="AB354" s="233"/>
      <c r="AC354" s="233"/>
      <c r="AD354" s="233"/>
      <c r="AE354" s="233"/>
      <c r="AF354" s="233"/>
      <c r="AG354" s="233"/>
      <c r="AH354" s="233"/>
      <c r="AI354" s="233"/>
      <c r="AJ354" s="233"/>
      <c r="AK354" s="233"/>
      <c r="AL354" s="233"/>
      <c r="AM354" s="233"/>
      <c r="AN354" s="233"/>
      <c r="AO354" s="233"/>
      <c r="AP354" s="233"/>
    </row>
    <row r="355">
      <c r="A355" s="234"/>
      <c r="B355" s="234"/>
      <c r="C355" s="233"/>
      <c r="D355" s="233"/>
      <c r="E355" s="233"/>
      <c r="F355" s="233"/>
      <c r="G355" s="233"/>
      <c r="H355" s="233"/>
      <c r="I355" s="233"/>
      <c r="J355" s="233"/>
      <c r="K355" s="233"/>
      <c r="L355" s="233"/>
      <c r="M355" s="233"/>
      <c r="N355" s="233"/>
      <c r="O355" s="233"/>
      <c r="P355" s="233"/>
      <c r="Q355" s="233"/>
      <c r="R355" s="233"/>
      <c r="S355" s="233"/>
      <c r="T355" s="233"/>
      <c r="U355" s="233"/>
      <c r="V355" s="233"/>
      <c r="W355" s="233"/>
      <c r="X355" s="233"/>
      <c r="Y355" s="233"/>
      <c r="Z355" s="233"/>
      <c r="AA355" s="233"/>
      <c r="AB355" s="233"/>
      <c r="AC355" s="233"/>
      <c r="AD355" s="233"/>
      <c r="AE355" s="233"/>
      <c r="AF355" s="233"/>
      <c r="AG355" s="233"/>
      <c r="AH355" s="233"/>
      <c r="AI355" s="233"/>
      <c r="AJ355" s="233"/>
      <c r="AK355" s="233"/>
      <c r="AL355" s="233"/>
      <c r="AM355" s="233"/>
      <c r="AN355" s="233"/>
      <c r="AO355" s="233"/>
      <c r="AP355" s="233"/>
    </row>
    <row r="356">
      <c r="A356" s="234"/>
      <c r="B356" s="234"/>
      <c r="C356" s="233"/>
      <c r="D356" s="233"/>
      <c r="E356" s="233"/>
      <c r="F356" s="233"/>
      <c r="G356" s="233"/>
      <c r="H356" s="233"/>
      <c r="I356" s="233"/>
      <c r="J356" s="233"/>
      <c r="K356" s="233"/>
      <c r="L356" s="233"/>
      <c r="M356" s="233"/>
      <c r="N356" s="233"/>
      <c r="O356" s="233"/>
      <c r="P356" s="233"/>
      <c r="Q356" s="233"/>
      <c r="R356" s="233"/>
      <c r="S356" s="233"/>
      <c r="T356" s="233"/>
      <c r="U356" s="233"/>
      <c r="V356" s="233"/>
      <c r="W356" s="233"/>
      <c r="X356" s="233"/>
      <c r="Y356" s="233"/>
      <c r="Z356" s="233"/>
      <c r="AA356" s="233"/>
      <c r="AB356" s="233"/>
      <c r="AC356" s="233"/>
      <c r="AD356" s="233"/>
      <c r="AE356" s="233"/>
      <c r="AF356" s="233"/>
      <c r="AG356" s="233"/>
      <c r="AH356" s="233"/>
      <c r="AI356" s="233"/>
      <c r="AJ356" s="233"/>
      <c r="AK356" s="233"/>
      <c r="AL356" s="233"/>
      <c r="AM356" s="233"/>
      <c r="AN356" s="233"/>
      <c r="AO356" s="233"/>
      <c r="AP356" s="233"/>
    </row>
    <row r="357">
      <c r="A357" s="234"/>
      <c r="B357" s="234"/>
      <c r="C357" s="233"/>
      <c r="D357" s="233"/>
      <c r="E357" s="233"/>
      <c r="F357" s="233"/>
      <c r="G357" s="233"/>
      <c r="H357" s="233"/>
      <c r="I357" s="233"/>
      <c r="J357" s="233"/>
      <c r="K357" s="233"/>
      <c r="L357" s="233"/>
      <c r="M357" s="233"/>
      <c r="N357" s="233"/>
      <c r="O357" s="233"/>
      <c r="P357" s="233"/>
      <c r="Q357" s="233"/>
      <c r="R357" s="233"/>
      <c r="S357" s="233"/>
      <c r="T357" s="233"/>
      <c r="U357" s="233"/>
      <c r="V357" s="233"/>
      <c r="W357" s="233"/>
      <c r="X357" s="233"/>
      <c r="Y357" s="233"/>
      <c r="Z357" s="233"/>
      <c r="AA357" s="233"/>
      <c r="AB357" s="233"/>
      <c r="AC357" s="233"/>
      <c r="AD357" s="233"/>
      <c r="AE357" s="233"/>
      <c r="AF357" s="233"/>
      <c r="AG357" s="233"/>
      <c r="AH357" s="233"/>
      <c r="AI357" s="233"/>
      <c r="AJ357" s="233"/>
      <c r="AK357" s="233"/>
      <c r="AL357" s="233"/>
      <c r="AM357" s="233"/>
      <c r="AN357" s="233"/>
      <c r="AO357" s="233"/>
      <c r="AP357" s="233"/>
    </row>
    <row r="358">
      <c r="A358" s="234"/>
      <c r="B358" s="234"/>
      <c r="C358" s="233"/>
      <c r="D358" s="233"/>
      <c r="E358" s="233"/>
      <c r="F358" s="233"/>
      <c r="G358" s="233"/>
      <c r="H358" s="233"/>
      <c r="I358" s="233"/>
      <c r="J358" s="233"/>
      <c r="K358" s="233"/>
      <c r="L358" s="233"/>
      <c r="M358" s="233"/>
      <c r="N358" s="233"/>
      <c r="O358" s="233"/>
      <c r="P358" s="233"/>
      <c r="Q358" s="233"/>
      <c r="R358" s="233"/>
      <c r="S358" s="233"/>
      <c r="T358" s="233"/>
      <c r="U358" s="233"/>
      <c r="V358" s="233"/>
      <c r="W358" s="233"/>
      <c r="X358" s="233"/>
      <c r="Y358" s="233"/>
      <c r="Z358" s="233"/>
      <c r="AA358" s="233"/>
      <c r="AB358" s="233"/>
      <c r="AC358" s="233"/>
      <c r="AD358" s="233"/>
      <c r="AE358" s="233"/>
      <c r="AF358" s="233"/>
      <c r="AG358" s="233"/>
      <c r="AH358" s="233"/>
      <c r="AI358" s="233"/>
      <c r="AJ358" s="233"/>
      <c r="AK358" s="233"/>
      <c r="AL358" s="233"/>
      <c r="AM358" s="233"/>
      <c r="AN358" s="233"/>
      <c r="AO358" s="233"/>
      <c r="AP358" s="233"/>
    </row>
    <row r="359">
      <c r="A359" s="234"/>
      <c r="B359" s="234"/>
      <c r="C359" s="233"/>
      <c r="D359" s="233"/>
      <c r="E359" s="233"/>
      <c r="F359" s="233"/>
      <c r="G359" s="233"/>
      <c r="H359" s="233"/>
      <c r="I359" s="233"/>
      <c r="J359" s="233"/>
      <c r="K359" s="233"/>
      <c r="L359" s="233"/>
      <c r="M359" s="233"/>
      <c r="N359" s="233"/>
      <c r="O359" s="233"/>
      <c r="P359" s="233"/>
      <c r="Q359" s="233"/>
      <c r="R359" s="233"/>
      <c r="S359" s="233"/>
      <c r="T359" s="233"/>
      <c r="U359" s="233"/>
      <c r="V359" s="233"/>
      <c r="W359" s="233"/>
      <c r="X359" s="233"/>
      <c r="Y359" s="233"/>
      <c r="Z359" s="233"/>
      <c r="AA359" s="233"/>
      <c r="AB359" s="233"/>
      <c r="AC359" s="233"/>
      <c r="AD359" s="233"/>
      <c r="AE359" s="233"/>
      <c r="AF359" s="233"/>
      <c r="AG359" s="233"/>
      <c r="AH359" s="233"/>
      <c r="AI359" s="233"/>
      <c r="AJ359" s="233"/>
      <c r="AK359" s="233"/>
      <c r="AL359" s="233"/>
      <c r="AM359" s="233"/>
      <c r="AN359" s="233"/>
      <c r="AO359" s="233"/>
      <c r="AP359" s="233"/>
    </row>
    <row r="360">
      <c r="A360" s="234"/>
      <c r="B360" s="234"/>
      <c r="C360" s="233"/>
      <c r="D360" s="233"/>
      <c r="E360" s="233"/>
      <c r="F360" s="233"/>
      <c r="G360" s="233"/>
      <c r="H360" s="233"/>
      <c r="I360" s="233"/>
      <c r="J360" s="233"/>
      <c r="K360" s="233"/>
      <c r="L360" s="233"/>
      <c r="M360" s="233"/>
      <c r="N360" s="233"/>
      <c r="O360" s="233"/>
      <c r="P360" s="233"/>
      <c r="Q360" s="233"/>
      <c r="R360" s="233"/>
      <c r="S360" s="233"/>
      <c r="T360" s="233"/>
      <c r="U360" s="233"/>
      <c r="V360" s="233"/>
      <c r="W360" s="233"/>
      <c r="X360" s="233"/>
      <c r="Y360" s="233"/>
      <c r="Z360" s="233"/>
      <c r="AA360" s="233"/>
      <c r="AB360" s="233"/>
      <c r="AC360" s="233"/>
      <c r="AD360" s="233"/>
      <c r="AE360" s="233"/>
      <c r="AF360" s="233"/>
      <c r="AG360" s="233"/>
      <c r="AH360" s="233"/>
      <c r="AI360" s="233"/>
      <c r="AJ360" s="233"/>
      <c r="AK360" s="233"/>
      <c r="AL360" s="233"/>
      <c r="AM360" s="233"/>
      <c r="AN360" s="233"/>
      <c r="AO360" s="233"/>
      <c r="AP360" s="233"/>
    </row>
    <row r="361">
      <c r="A361" s="234"/>
      <c r="B361" s="234"/>
      <c r="C361" s="233"/>
      <c r="D361" s="233"/>
      <c r="E361" s="233"/>
      <c r="F361" s="233"/>
      <c r="G361" s="233"/>
      <c r="H361" s="233"/>
      <c r="I361" s="233"/>
      <c r="J361" s="233"/>
      <c r="K361" s="233"/>
      <c r="L361" s="233"/>
      <c r="M361" s="233"/>
      <c r="N361" s="233"/>
      <c r="O361" s="233"/>
      <c r="P361" s="233"/>
      <c r="Q361" s="233"/>
      <c r="R361" s="233"/>
      <c r="S361" s="233"/>
      <c r="T361" s="233"/>
      <c r="U361" s="233"/>
      <c r="V361" s="233"/>
      <c r="W361" s="233"/>
      <c r="X361" s="233"/>
      <c r="Y361" s="233"/>
      <c r="Z361" s="233"/>
      <c r="AA361" s="233"/>
      <c r="AB361" s="233"/>
      <c r="AC361" s="233"/>
      <c r="AD361" s="233"/>
      <c r="AE361" s="233"/>
      <c r="AF361" s="233"/>
      <c r="AG361" s="233"/>
      <c r="AH361" s="233"/>
      <c r="AI361" s="233"/>
      <c r="AJ361" s="233"/>
      <c r="AK361" s="233"/>
      <c r="AL361" s="233"/>
      <c r="AM361" s="233"/>
      <c r="AN361" s="233"/>
      <c r="AO361" s="233"/>
      <c r="AP361" s="233"/>
    </row>
    <row r="362">
      <c r="A362" s="234"/>
      <c r="B362" s="234"/>
      <c r="C362" s="233"/>
      <c r="D362" s="233"/>
      <c r="E362" s="233"/>
      <c r="F362" s="233"/>
      <c r="G362" s="233"/>
      <c r="H362" s="233"/>
      <c r="I362" s="233"/>
      <c r="J362" s="233"/>
      <c r="K362" s="233"/>
      <c r="L362" s="233"/>
      <c r="M362" s="233"/>
      <c r="N362" s="233"/>
      <c r="O362" s="233"/>
      <c r="P362" s="233"/>
      <c r="Q362" s="233"/>
      <c r="R362" s="233"/>
      <c r="S362" s="233"/>
      <c r="T362" s="233"/>
      <c r="U362" s="233"/>
      <c r="V362" s="233"/>
      <c r="W362" s="233"/>
      <c r="X362" s="233"/>
      <c r="Y362" s="233"/>
      <c r="Z362" s="233"/>
      <c r="AA362" s="233"/>
      <c r="AB362" s="233"/>
      <c r="AC362" s="233"/>
      <c r="AD362" s="233"/>
      <c r="AE362" s="233"/>
      <c r="AF362" s="233"/>
      <c r="AG362" s="233"/>
      <c r="AH362" s="233"/>
      <c r="AI362" s="233"/>
      <c r="AJ362" s="233"/>
      <c r="AK362" s="233"/>
      <c r="AL362" s="233"/>
      <c r="AM362" s="233"/>
      <c r="AN362" s="233"/>
      <c r="AO362" s="233"/>
      <c r="AP362" s="233"/>
    </row>
    <row r="363">
      <c r="A363" s="234"/>
      <c r="B363" s="234"/>
      <c r="C363" s="233"/>
      <c r="D363" s="233"/>
      <c r="E363" s="233"/>
      <c r="F363" s="233"/>
      <c r="G363" s="233"/>
      <c r="H363" s="233"/>
      <c r="I363" s="233"/>
      <c r="J363" s="233"/>
      <c r="K363" s="233"/>
      <c r="L363" s="233"/>
      <c r="M363" s="233"/>
      <c r="N363" s="233"/>
      <c r="O363" s="233"/>
      <c r="P363" s="233"/>
      <c r="Q363" s="233"/>
      <c r="R363" s="233"/>
      <c r="S363" s="233"/>
      <c r="T363" s="233"/>
      <c r="U363" s="233"/>
      <c r="V363" s="233"/>
      <c r="W363" s="233"/>
      <c r="X363" s="233"/>
      <c r="Y363" s="233"/>
      <c r="Z363" s="233"/>
      <c r="AA363" s="233"/>
      <c r="AB363" s="233"/>
      <c r="AC363" s="233"/>
      <c r="AD363" s="233"/>
      <c r="AE363" s="233"/>
      <c r="AF363" s="233"/>
      <c r="AG363" s="233"/>
      <c r="AH363" s="233"/>
      <c r="AI363" s="233"/>
      <c r="AJ363" s="233"/>
      <c r="AK363" s="233"/>
      <c r="AL363" s="233"/>
      <c r="AM363" s="233"/>
      <c r="AN363" s="233"/>
      <c r="AO363" s="233"/>
      <c r="AP363" s="233"/>
    </row>
    <row r="364">
      <c r="A364" s="234"/>
      <c r="B364" s="234"/>
      <c r="C364" s="233"/>
      <c r="D364" s="233"/>
      <c r="E364" s="233"/>
      <c r="F364" s="233"/>
      <c r="G364" s="233"/>
      <c r="H364" s="233"/>
      <c r="I364" s="233"/>
      <c r="J364" s="233"/>
      <c r="K364" s="233"/>
      <c r="L364" s="233"/>
      <c r="M364" s="233"/>
      <c r="N364" s="233"/>
      <c r="O364" s="233"/>
      <c r="P364" s="233"/>
      <c r="Q364" s="233"/>
      <c r="R364" s="233"/>
      <c r="S364" s="233"/>
      <c r="T364" s="233"/>
      <c r="U364" s="233"/>
      <c r="V364" s="233"/>
      <c r="W364" s="233"/>
      <c r="X364" s="233"/>
      <c r="Y364" s="233"/>
      <c r="Z364" s="233"/>
      <c r="AA364" s="233"/>
      <c r="AB364" s="233"/>
      <c r="AC364" s="233"/>
      <c r="AD364" s="233"/>
      <c r="AE364" s="233"/>
      <c r="AF364" s="233"/>
      <c r="AG364" s="233"/>
      <c r="AH364" s="233"/>
      <c r="AI364" s="233"/>
      <c r="AJ364" s="233"/>
      <c r="AK364" s="233"/>
      <c r="AL364" s="233"/>
      <c r="AM364" s="233"/>
      <c r="AN364" s="233"/>
      <c r="AO364" s="233"/>
      <c r="AP364" s="233"/>
    </row>
    <row r="365">
      <c r="A365" s="234"/>
      <c r="B365" s="234"/>
      <c r="C365" s="233"/>
      <c r="D365" s="233"/>
      <c r="E365" s="233"/>
      <c r="F365" s="233"/>
      <c r="G365" s="233"/>
      <c r="H365" s="233"/>
      <c r="I365" s="233"/>
      <c r="J365" s="233"/>
      <c r="K365" s="233"/>
      <c r="L365" s="233"/>
      <c r="M365" s="233"/>
      <c r="N365" s="233"/>
      <c r="O365" s="233"/>
      <c r="P365" s="233"/>
      <c r="Q365" s="233"/>
      <c r="R365" s="233"/>
      <c r="S365" s="233"/>
      <c r="T365" s="233"/>
      <c r="U365" s="233"/>
      <c r="V365" s="233"/>
      <c r="W365" s="233"/>
      <c r="X365" s="233"/>
      <c r="Y365" s="233"/>
      <c r="Z365" s="233"/>
      <c r="AA365" s="233"/>
      <c r="AB365" s="233"/>
      <c r="AC365" s="233"/>
      <c r="AD365" s="233"/>
      <c r="AE365" s="233"/>
      <c r="AF365" s="233"/>
      <c r="AG365" s="233"/>
      <c r="AH365" s="233"/>
      <c r="AI365" s="233"/>
      <c r="AJ365" s="233"/>
      <c r="AK365" s="233"/>
      <c r="AL365" s="233"/>
      <c r="AM365" s="233"/>
      <c r="AN365" s="233"/>
      <c r="AO365" s="233"/>
      <c r="AP365" s="233"/>
    </row>
    <row r="366">
      <c r="A366" s="234"/>
      <c r="B366" s="234"/>
      <c r="C366" s="233"/>
      <c r="D366" s="233"/>
      <c r="E366" s="233"/>
      <c r="F366" s="233"/>
      <c r="G366" s="233"/>
      <c r="H366" s="233"/>
      <c r="I366" s="233"/>
      <c r="J366" s="233"/>
      <c r="K366" s="233"/>
      <c r="L366" s="233"/>
      <c r="M366" s="233"/>
      <c r="N366" s="233"/>
      <c r="O366" s="233"/>
      <c r="P366" s="233"/>
      <c r="Q366" s="233"/>
      <c r="R366" s="233"/>
      <c r="S366" s="233"/>
      <c r="T366" s="233"/>
      <c r="U366" s="233"/>
      <c r="V366" s="233"/>
      <c r="W366" s="233"/>
      <c r="X366" s="233"/>
      <c r="Y366" s="233"/>
      <c r="Z366" s="233"/>
      <c r="AA366" s="233"/>
      <c r="AB366" s="233"/>
      <c r="AC366" s="233"/>
      <c r="AD366" s="233"/>
      <c r="AE366" s="233"/>
      <c r="AF366" s="233"/>
      <c r="AG366" s="233"/>
      <c r="AH366" s="233"/>
      <c r="AI366" s="233"/>
      <c r="AJ366" s="233"/>
      <c r="AK366" s="233"/>
      <c r="AL366" s="233"/>
      <c r="AM366" s="233"/>
      <c r="AN366" s="233"/>
      <c r="AO366" s="233"/>
      <c r="AP366" s="233"/>
    </row>
    <row r="367">
      <c r="A367" s="234"/>
      <c r="B367" s="234"/>
      <c r="C367" s="233"/>
      <c r="D367" s="233"/>
      <c r="E367" s="233"/>
      <c r="F367" s="233"/>
      <c r="G367" s="233"/>
      <c r="H367" s="233"/>
      <c r="I367" s="233"/>
      <c r="J367" s="233"/>
      <c r="K367" s="233"/>
      <c r="L367" s="233"/>
      <c r="M367" s="233"/>
      <c r="N367" s="233"/>
      <c r="O367" s="233"/>
      <c r="P367" s="233"/>
      <c r="Q367" s="233"/>
      <c r="R367" s="233"/>
      <c r="S367" s="233"/>
      <c r="T367" s="233"/>
      <c r="U367" s="233"/>
      <c r="V367" s="233"/>
      <c r="W367" s="233"/>
      <c r="X367" s="233"/>
      <c r="Y367" s="233"/>
      <c r="Z367" s="233"/>
      <c r="AA367" s="233"/>
      <c r="AB367" s="233"/>
      <c r="AC367" s="233"/>
      <c r="AD367" s="233"/>
      <c r="AE367" s="233"/>
      <c r="AF367" s="233"/>
      <c r="AG367" s="233"/>
      <c r="AH367" s="233"/>
      <c r="AI367" s="233"/>
      <c r="AJ367" s="233"/>
      <c r="AK367" s="233"/>
      <c r="AL367" s="233"/>
      <c r="AM367" s="233"/>
      <c r="AN367" s="233"/>
      <c r="AO367" s="233"/>
      <c r="AP367" s="233"/>
    </row>
    <row r="368">
      <c r="A368" s="234"/>
      <c r="B368" s="234"/>
      <c r="C368" s="233"/>
      <c r="D368" s="233"/>
      <c r="E368" s="233"/>
      <c r="F368" s="233"/>
      <c r="G368" s="233"/>
      <c r="H368" s="233"/>
      <c r="I368" s="233"/>
      <c r="J368" s="233"/>
      <c r="K368" s="233"/>
      <c r="L368" s="233"/>
      <c r="M368" s="233"/>
      <c r="N368" s="233"/>
      <c r="O368" s="233"/>
      <c r="P368" s="233"/>
      <c r="Q368" s="233"/>
      <c r="R368" s="233"/>
      <c r="S368" s="233"/>
      <c r="T368" s="233"/>
      <c r="U368" s="233"/>
      <c r="V368" s="233"/>
      <c r="W368" s="233"/>
      <c r="X368" s="233"/>
      <c r="Y368" s="233"/>
      <c r="Z368" s="233"/>
      <c r="AA368" s="233"/>
      <c r="AB368" s="233"/>
      <c r="AC368" s="233"/>
      <c r="AD368" s="233"/>
      <c r="AE368" s="233"/>
      <c r="AF368" s="233"/>
      <c r="AG368" s="233"/>
      <c r="AH368" s="233"/>
      <c r="AI368" s="233"/>
      <c r="AJ368" s="233"/>
      <c r="AK368" s="233"/>
      <c r="AL368" s="233"/>
      <c r="AM368" s="233"/>
      <c r="AN368" s="233"/>
      <c r="AO368" s="233"/>
      <c r="AP368" s="233"/>
    </row>
    <row r="369">
      <c r="A369" s="234"/>
      <c r="B369" s="234"/>
      <c r="C369" s="233"/>
      <c r="D369" s="233"/>
      <c r="E369" s="233"/>
      <c r="F369" s="233"/>
      <c r="G369" s="233"/>
      <c r="H369" s="233"/>
      <c r="I369" s="233"/>
      <c r="J369" s="233"/>
      <c r="K369" s="233"/>
      <c r="L369" s="233"/>
      <c r="M369" s="233"/>
      <c r="N369" s="233"/>
      <c r="O369" s="233"/>
      <c r="P369" s="233"/>
      <c r="Q369" s="233"/>
      <c r="R369" s="233"/>
      <c r="S369" s="233"/>
      <c r="T369" s="233"/>
      <c r="U369" s="233"/>
      <c r="V369" s="233"/>
      <c r="W369" s="233"/>
      <c r="X369" s="233"/>
      <c r="Y369" s="233"/>
      <c r="Z369" s="233"/>
      <c r="AA369" s="233"/>
      <c r="AB369" s="233"/>
      <c r="AC369" s="233"/>
      <c r="AD369" s="233"/>
      <c r="AE369" s="233"/>
      <c r="AF369" s="233"/>
      <c r="AG369" s="233"/>
      <c r="AH369" s="233"/>
      <c r="AI369" s="233"/>
      <c r="AJ369" s="233"/>
      <c r="AK369" s="233"/>
      <c r="AL369" s="233"/>
      <c r="AM369" s="233"/>
      <c r="AN369" s="233"/>
      <c r="AO369" s="233"/>
      <c r="AP369" s="233"/>
    </row>
    <row r="370">
      <c r="A370" s="234"/>
      <c r="B370" s="234"/>
      <c r="C370" s="233"/>
      <c r="D370" s="233"/>
      <c r="E370" s="233"/>
      <c r="F370" s="233"/>
      <c r="G370" s="233"/>
      <c r="H370" s="233"/>
      <c r="I370" s="233"/>
      <c r="J370" s="233"/>
      <c r="K370" s="233"/>
      <c r="L370" s="233"/>
      <c r="M370" s="233"/>
      <c r="N370" s="233"/>
      <c r="O370" s="233"/>
      <c r="P370" s="233"/>
      <c r="Q370" s="233"/>
      <c r="R370" s="233"/>
      <c r="S370" s="233"/>
      <c r="T370" s="233"/>
      <c r="U370" s="233"/>
      <c r="V370" s="233"/>
      <c r="W370" s="233"/>
      <c r="X370" s="233"/>
      <c r="Y370" s="233"/>
      <c r="Z370" s="233"/>
      <c r="AA370" s="233"/>
      <c r="AB370" s="233"/>
      <c r="AC370" s="233"/>
      <c r="AD370" s="233"/>
      <c r="AE370" s="233"/>
      <c r="AF370" s="233"/>
      <c r="AG370" s="233"/>
      <c r="AH370" s="233"/>
      <c r="AI370" s="233"/>
      <c r="AJ370" s="233"/>
      <c r="AK370" s="233"/>
      <c r="AL370" s="233"/>
      <c r="AM370" s="233"/>
      <c r="AN370" s="233"/>
      <c r="AO370" s="233"/>
      <c r="AP370" s="233"/>
    </row>
    <row r="371">
      <c r="A371" s="234"/>
      <c r="B371" s="234"/>
      <c r="C371" s="233"/>
      <c r="D371" s="233"/>
      <c r="E371" s="233"/>
      <c r="F371" s="233"/>
      <c r="G371" s="233"/>
      <c r="H371" s="233"/>
      <c r="I371" s="233"/>
      <c r="J371" s="233"/>
      <c r="K371" s="233"/>
      <c r="L371" s="233"/>
      <c r="M371" s="233"/>
      <c r="N371" s="233"/>
      <c r="O371" s="233"/>
      <c r="P371" s="233"/>
      <c r="Q371" s="233"/>
      <c r="R371" s="233"/>
      <c r="S371" s="233"/>
      <c r="T371" s="233"/>
      <c r="U371" s="233"/>
      <c r="V371" s="233"/>
      <c r="W371" s="233"/>
      <c r="X371" s="233"/>
      <c r="Y371" s="233"/>
      <c r="Z371" s="233"/>
      <c r="AA371" s="233"/>
      <c r="AB371" s="233"/>
      <c r="AC371" s="233"/>
      <c r="AD371" s="233"/>
      <c r="AE371" s="233"/>
      <c r="AF371" s="233"/>
      <c r="AG371" s="233"/>
      <c r="AH371" s="233"/>
      <c r="AI371" s="233"/>
      <c r="AJ371" s="233"/>
      <c r="AK371" s="233"/>
      <c r="AL371" s="233"/>
      <c r="AM371" s="233"/>
      <c r="AN371" s="233"/>
      <c r="AO371" s="233"/>
      <c r="AP371" s="233"/>
    </row>
    <row r="372">
      <c r="A372" s="234"/>
      <c r="B372" s="234"/>
      <c r="C372" s="233"/>
      <c r="D372" s="233"/>
      <c r="E372" s="233"/>
      <c r="F372" s="233"/>
      <c r="G372" s="233"/>
      <c r="H372" s="233"/>
      <c r="I372" s="233"/>
      <c r="J372" s="233"/>
      <c r="K372" s="233"/>
      <c r="L372" s="233"/>
      <c r="M372" s="233"/>
      <c r="N372" s="233"/>
      <c r="O372" s="233"/>
      <c r="P372" s="233"/>
      <c r="Q372" s="233"/>
      <c r="R372" s="233"/>
      <c r="S372" s="233"/>
      <c r="T372" s="233"/>
      <c r="U372" s="233"/>
      <c r="V372" s="233"/>
      <c r="W372" s="233"/>
      <c r="X372" s="233"/>
      <c r="Y372" s="233"/>
      <c r="Z372" s="233"/>
      <c r="AA372" s="233"/>
      <c r="AB372" s="233"/>
      <c r="AC372" s="233"/>
      <c r="AD372" s="233"/>
      <c r="AE372" s="233"/>
      <c r="AF372" s="233"/>
      <c r="AG372" s="233"/>
      <c r="AH372" s="233"/>
      <c r="AI372" s="233"/>
      <c r="AJ372" s="233"/>
      <c r="AK372" s="233"/>
      <c r="AL372" s="233"/>
      <c r="AM372" s="233"/>
      <c r="AN372" s="233"/>
      <c r="AO372" s="233"/>
      <c r="AP372" s="233"/>
    </row>
    <row r="373">
      <c r="A373" s="234"/>
      <c r="B373" s="234"/>
      <c r="C373" s="233"/>
      <c r="D373" s="233"/>
      <c r="E373" s="233"/>
      <c r="F373" s="233"/>
      <c r="G373" s="233"/>
      <c r="H373" s="233"/>
      <c r="I373" s="233"/>
      <c r="J373" s="233"/>
      <c r="K373" s="233"/>
      <c r="L373" s="233"/>
      <c r="M373" s="233"/>
      <c r="N373" s="233"/>
      <c r="O373" s="233"/>
      <c r="P373" s="233"/>
      <c r="Q373" s="233"/>
      <c r="R373" s="233"/>
      <c r="S373" s="233"/>
      <c r="T373" s="233"/>
      <c r="U373" s="233"/>
      <c r="V373" s="233"/>
      <c r="W373" s="233"/>
      <c r="X373" s="233"/>
      <c r="Y373" s="233"/>
      <c r="Z373" s="233"/>
      <c r="AA373" s="233"/>
      <c r="AB373" s="233"/>
      <c r="AC373" s="233"/>
      <c r="AD373" s="233"/>
      <c r="AE373" s="233"/>
      <c r="AF373" s="233"/>
      <c r="AG373" s="233"/>
      <c r="AH373" s="233"/>
      <c r="AI373" s="233"/>
      <c r="AJ373" s="233"/>
      <c r="AK373" s="233"/>
      <c r="AL373" s="233"/>
      <c r="AM373" s="233"/>
      <c r="AN373" s="233"/>
      <c r="AO373" s="233"/>
      <c r="AP373" s="233"/>
    </row>
    <row r="374">
      <c r="A374" s="234"/>
      <c r="B374" s="234"/>
      <c r="C374" s="233"/>
      <c r="D374" s="233"/>
      <c r="E374" s="233"/>
      <c r="F374" s="233"/>
      <c r="G374" s="233"/>
      <c r="H374" s="233"/>
      <c r="I374" s="233"/>
      <c r="J374" s="233"/>
      <c r="K374" s="233"/>
      <c r="L374" s="233"/>
      <c r="M374" s="233"/>
      <c r="N374" s="233"/>
      <c r="O374" s="233"/>
      <c r="P374" s="233"/>
      <c r="Q374" s="233"/>
      <c r="R374" s="233"/>
      <c r="S374" s="233"/>
      <c r="T374" s="233"/>
      <c r="U374" s="233"/>
      <c r="V374" s="233"/>
      <c r="W374" s="233"/>
      <c r="X374" s="233"/>
      <c r="Y374" s="233"/>
      <c r="Z374" s="233"/>
      <c r="AA374" s="233"/>
      <c r="AB374" s="233"/>
      <c r="AC374" s="233"/>
      <c r="AD374" s="233"/>
      <c r="AE374" s="233"/>
      <c r="AF374" s="233"/>
      <c r="AG374" s="233"/>
      <c r="AH374" s="233"/>
      <c r="AI374" s="233"/>
      <c r="AJ374" s="233"/>
      <c r="AK374" s="233"/>
      <c r="AL374" s="233"/>
      <c r="AM374" s="233"/>
      <c r="AN374" s="233"/>
      <c r="AO374" s="233"/>
      <c r="AP374" s="233"/>
    </row>
    <row r="375">
      <c r="A375" s="234"/>
      <c r="B375" s="234"/>
      <c r="C375" s="233"/>
      <c r="D375" s="233"/>
      <c r="E375" s="233"/>
      <c r="F375" s="233"/>
      <c r="G375" s="233"/>
      <c r="H375" s="233"/>
      <c r="I375" s="233"/>
      <c r="J375" s="233"/>
      <c r="K375" s="233"/>
      <c r="L375" s="233"/>
      <c r="M375" s="233"/>
      <c r="N375" s="233"/>
      <c r="O375" s="233"/>
      <c r="P375" s="233"/>
      <c r="Q375" s="233"/>
      <c r="R375" s="233"/>
      <c r="S375" s="233"/>
      <c r="T375" s="233"/>
      <c r="U375" s="233"/>
      <c r="V375" s="233"/>
      <c r="W375" s="233"/>
      <c r="X375" s="233"/>
      <c r="Y375" s="233"/>
      <c r="Z375" s="233"/>
      <c r="AA375" s="233"/>
      <c r="AB375" s="233"/>
      <c r="AC375" s="233"/>
      <c r="AD375" s="233"/>
      <c r="AE375" s="233"/>
      <c r="AF375" s="233"/>
      <c r="AG375" s="233"/>
      <c r="AH375" s="233"/>
      <c r="AI375" s="233"/>
      <c r="AJ375" s="233"/>
      <c r="AK375" s="233"/>
      <c r="AL375" s="233"/>
      <c r="AM375" s="233"/>
      <c r="AN375" s="233"/>
      <c r="AO375" s="233"/>
      <c r="AP375" s="233"/>
    </row>
    <row r="376">
      <c r="A376" s="234"/>
      <c r="B376" s="234"/>
      <c r="C376" s="233"/>
      <c r="D376" s="233"/>
      <c r="E376" s="233"/>
      <c r="F376" s="233"/>
      <c r="G376" s="233"/>
      <c r="H376" s="233"/>
      <c r="I376" s="233"/>
      <c r="J376" s="233"/>
      <c r="K376" s="233"/>
      <c r="L376" s="233"/>
      <c r="M376" s="233"/>
      <c r="N376" s="233"/>
      <c r="O376" s="233"/>
      <c r="P376" s="233"/>
      <c r="Q376" s="233"/>
      <c r="R376" s="233"/>
      <c r="S376" s="233"/>
      <c r="T376" s="233"/>
      <c r="U376" s="233"/>
      <c r="V376" s="233"/>
      <c r="W376" s="233"/>
      <c r="X376" s="233"/>
      <c r="Y376" s="233"/>
      <c r="Z376" s="233"/>
      <c r="AA376" s="233"/>
      <c r="AB376" s="233"/>
      <c r="AC376" s="233"/>
      <c r="AD376" s="233"/>
      <c r="AE376" s="233"/>
      <c r="AF376" s="233"/>
      <c r="AG376" s="233"/>
      <c r="AH376" s="233"/>
      <c r="AI376" s="233"/>
      <c r="AJ376" s="233"/>
      <c r="AK376" s="233"/>
      <c r="AL376" s="233"/>
      <c r="AM376" s="233"/>
      <c r="AN376" s="233"/>
      <c r="AO376" s="233"/>
      <c r="AP376" s="233"/>
    </row>
    <row r="377">
      <c r="A377" s="234"/>
      <c r="B377" s="234"/>
      <c r="C377" s="233"/>
      <c r="D377" s="233"/>
      <c r="E377" s="233"/>
      <c r="F377" s="233"/>
      <c r="G377" s="233"/>
      <c r="H377" s="233"/>
      <c r="I377" s="233"/>
      <c r="J377" s="233"/>
      <c r="K377" s="233"/>
      <c r="L377" s="233"/>
      <c r="M377" s="233"/>
      <c r="N377" s="233"/>
      <c r="O377" s="233"/>
      <c r="P377" s="233"/>
      <c r="Q377" s="233"/>
      <c r="R377" s="233"/>
      <c r="S377" s="233"/>
      <c r="T377" s="233"/>
      <c r="U377" s="233"/>
      <c r="V377" s="233"/>
      <c r="W377" s="233"/>
      <c r="X377" s="233"/>
      <c r="Y377" s="233"/>
      <c r="Z377" s="233"/>
      <c r="AA377" s="233"/>
      <c r="AB377" s="233"/>
      <c r="AC377" s="233"/>
      <c r="AD377" s="233"/>
      <c r="AE377" s="233"/>
      <c r="AF377" s="233"/>
      <c r="AG377" s="233"/>
      <c r="AH377" s="233"/>
      <c r="AI377" s="233"/>
      <c r="AJ377" s="233"/>
      <c r="AK377" s="233"/>
      <c r="AL377" s="233"/>
      <c r="AM377" s="233"/>
      <c r="AN377" s="233"/>
      <c r="AO377" s="233"/>
      <c r="AP377" s="233"/>
    </row>
    <row r="378">
      <c r="A378" s="234"/>
      <c r="B378" s="234"/>
      <c r="C378" s="233"/>
      <c r="D378" s="233"/>
      <c r="E378" s="233"/>
      <c r="F378" s="233"/>
      <c r="G378" s="233"/>
      <c r="H378" s="233"/>
      <c r="I378" s="233"/>
      <c r="J378" s="233"/>
      <c r="K378" s="233"/>
      <c r="L378" s="233"/>
      <c r="M378" s="233"/>
      <c r="N378" s="233"/>
      <c r="O378" s="233"/>
      <c r="P378" s="233"/>
      <c r="Q378" s="233"/>
      <c r="R378" s="233"/>
      <c r="S378" s="233"/>
      <c r="T378" s="233"/>
      <c r="U378" s="233"/>
      <c r="V378" s="233"/>
      <c r="W378" s="233"/>
      <c r="X378" s="233"/>
      <c r="Y378" s="233"/>
      <c r="Z378" s="233"/>
      <c r="AA378" s="233"/>
      <c r="AB378" s="233"/>
      <c r="AC378" s="233"/>
      <c r="AD378" s="233"/>
      <c r="AE378" s="233"/>
      <c r="AF378" s="233"/>
      <c r="AG378" s="233"/>
      <c r="AH378" s="233"/>
      <c r="AI378" s="233"/>
      <c r="AJ378" s="233"/>
      <c r="AK378" s="233"/>
      <c r="AL378" s="233"/>
      <c r="AM378" s="233"/>
      <c r="AN378" s="233"/>
      <c r="AO378" s="233"/>
      <c r="AP378" s="233"/>
    </row>
    <row r="379">
      <c r="A379" s="234"/>
      <c r="B379" s="234"/>
      <c r="C379" s="233"/>
      <c r="D379" s="233"/>
      <c r="E379" s="233"/>
      <c r="F379" s="233"/>
      <c r="G379" s="233"/>
      <c r="H379" s="233"/>
      <c r="I379" s="233"/>
      <c r="J379" s="233"/>
      <c r="K379" s="233"/>
      <c r="L379" s="233"/>
      <c r="M379" s="233"/>
      <c r="N379" s="233"/>
      <c r="O379" s="233"/>
      <c r="P379" s="233"/>
      <c r="Q379" s="233"/>
      <c r="R379" s="233"/>
      <c r="S379" s="233"/>
      <c r="T379" s="233"/>
      <c r="U379" s="233"/>
      <c r="V379" s="233"/>
      <c r="W379" s="233"/>
      <c r="X379" s="233"/>
      <c r="Y379" s="233"/>
      <c r="Z379" s="233"/>
      <c r="AA379" s="233"/>
      <c r="AB379" s="233"/>
      <c r="AC379" s="233"/>
      <c r="AD379" s="233"/>
      <c r="AE379" s="233"/>
      <c r="AF379" s="233"/>
      <c r="AG379" s="233"/>
      <c r="AH379" s="233"/>
      <c r="AI379" s="233"/>
      <c r="AJ379" s="233"/>
      <c r="AK379" s="233"/>
      <c r="AL379" s="233"/>
      <c r="AM379" s="233"/>
      <c r="AN379" s="233"/>
      <c r="AO379" s="233"/>
      <c r="AP379" s="233"/>
    </row>
    <row r="380">
      <c r="A380" s="234"/>
      <c r="B380" s="234"/>
      <c r="C380" s="233"/>
      <c r="D380" s="233"/>
      <c r="E380" s="233"/>
      <c r="F380" s="233"/>
      <c r="G380" s="233"/>
      <c r="H380" s="233"/>
      <c r="I380" s="233"/>
      <c r="J380" s="233"/>
      <c r="K380" s="233"/>
      <c r="L380" s="233"/>
      <c r="M380" s="233"/>
      <c r="N380" s="233"/>
      <c r="O380" s="233"/>
      <c r="P380" s="233"/>
      <c r="Q380" s="233"/>
      <c r="R380" s="233"/>
      <c r="S380" s="233"/>
      <c r="T380" s="233"/>
      <c r="U380" s="233"/>
      <c r="V380" s="233"/>
      <c r="W380" s="233"/>
      <c r="X380" s="233"/>
      <c r="Y380" s="233"/>
      <c r="Z380" s="233"/>
      <c r="AA380" s="233"/>
      <c r="AB380" s="233"/>
      <c r="AC380" s="233"/>
      <c r="AD380" s="233"/>
      <c r="AE380" s="233"/>
      <c r="AF380" s="233"/>
      <c r="AG380" s="233"/>
      <c r="AH380" s="233"/>
      <c r="AI380" s="233"/>
      <c r="AJ380" s="233"/>
      <c r="AK380" s="233"/>
      <c r="AL380" s="233"/>
      <c r="AM380" s="233"/>
      <c r="AN380" s="233"/>
      <c r="AO380" s="233"/>
      <c r="AP380" s="233"/>
    </row>
    <row r="381">
      <c r="A381" s="234"/>
      <c r="B381" s="234"/>
      <c r="C381" s="233"/>
      <c r="D381" s="233"/>
      <c r="E381" s="233"/>
      <c r="F381" s="233"/>
      <c r="G381" s="233"/>
      <c r="H381" s="233"/>
      <c r="I381" s="233"/>
      <c r="J381" s="233"/>
      <c r="K381" s="233"/>
      <c r="L381" s="233"/>
      <c r="M381" s="233"/>
      <c r="N381" s="233"/>
      <c r="O381" s="233"/>
      <c r="P381" s="233"/>
      <c r="Q381" s="233"/>
      <c r="R381" s="233"/>
      <c r="S381" s="233"/>
      <c r="T381" s="233"/>
      <c r="U381" s="233"/>
      <c r="V381" s="233"/>
      <c r="W381" s="233"/>
      <c r="X381" s="233"/>
      <c r="Y381" s="233"/>
      <c r="Z381" s="233"/>
      <c r="AA381" s="233"/>
      <c r="AB381" s="233"/>
      <c r="AC381" s="233"/>
      <c r="AD381" s="233"/>
      <c r="AE381" s="233"/>
      <c r="AF381" s="233"/>
      <c r="AG381" s="233"/>
      <c r="AH381" s="233"/>
      <c r="AI381" s="233"/>
      <c r="AJ381" s="233"/>
      <c r="AK381" s="233"/>
      <c r="AL381" s="233"/>
      <c r="AM381" s="233"/>
      <c r="AN381" s="233"/>
      <c r="AO381" s="233"/>
      <c r="AP381" s="233"/>
    </row>
    <row r="382">
      <c r="A382" s="234"/>
      <c r="B382" s="234"/>
      <c r="C382" s="233"/>
      <c r="D382" s="233"/>
      <c r="E382" s="233"/>
      <c r="F382" s="233"/>
      <c r="G382" s="233"/>
      <c r="H382" s="233"/>
      <c r="I382" s="233"/>
      <c r="J382" s="233"/>
      <c r="K382" s="233"/>
      <c r="L382" s="233"/>
      <c r="M382" s="233"/>
      <c r="N382" s="233"/>
      <c r="O382" s="233"/>
      <c r="P382" s="233"/>
      <c r="Q382" s="233"/>
      <c r="R382" s="233"/>
      <c r="S382" s="233"/>
      <c r="T382" s="233"/>
      <c r="U382" s="233"/>
      <c r="V382" s="233"/>
      <c r="W382" s="233"/>
      <c r="X382" s="233"/>
      <c r="Y382" s="233"/>
      <c r="Z382" s="233"/>
      <c r="AA382" s="233"/>
      <c r="AB382" s="233"/>
      <c r="AC382" s="233"/>
      <c r="AD382" s="233"/>
      <c r="AE382" s="233"/>
      <c r="AF382" s="233"/>
      <c r="AG382" s="233"/>
      <c r="AH382" s="233"/>
      <c r="AI382" s="233"/>
      <c r="AJ382" s="233"/>
      <c r="AK382" s="233"/>
      <c r="AL382" s="233"/>
      <c r="AM382" s="233"/>
      <c r="AN382" s="233"/>
      <c r="AO382" s="233"/>
      <c r="AP382" s="233"/>
    </row>
    <row r="383">
      <c r="A383" s="234"/>
      <c r="B383" s="234"/>
      <c r="C383" s="233"/>
      <c r="D383" s="233"/>
      <c r="E383" s="233"/>
      <c r="F383" s="233"/>
      <c r="G383" s="233"/>
      <c r="H383" s="233"/>
      <c r="I383" s="233"/>
      <c r="J383" s="233"/>
      <c r="K383" s="233"/>
      <c r="L383" s="233"/>
      <c r="M383" s="233"/>
      <c r="N383" s="233"/>
      <c r="O383" s="233"/>
      <c r="P383" s="233"/>
      <c r="Q383" s="233"/>
      <c r="R383" s="233"/>
      <c r="S383" s="233"/>
      <c r="T383" s="233"/>
      <c r="U383" s="233"/>
      <c r="V383" s="233"/>
      <c r="W383" s="233"/>
      <c r="X383" s="233"/>
      <c r="Y383" s="233"/>
      <c r="Z383" s="233"/>
      <c r="AA383" s="233"/>
      <c r="AB383" s="233"/>
      <c r="AC383" s="233"/>
      <c r="AD383" s="233"/>
      <c r="AE383" s="233"/>
      <c r="AF383" s="233"/>
      <c r="AG383" s="233"/>
      <c r="AH383" s="233"/>
      <c r="AI383" s="233"/>
      <c r="AJ383" s="233"/>
      <c r="AK383" s="233"/>
      <c r="AL383" s="233"/>
      <c r="AM383" s="233"/>
      <c r="AN383" s="233"/>
      <c r="AO383" s="233"/>
      <c r="AP383" s="233"/>
    </row>
    <row r="384">
      <c r="A384" s="234"/>
      <c r="B384" s="234"/>
      <c r="C384" s="233"/>
      <c r="D384" s="233"/>
      <c r="E384" s="233"/>
      <c r="F384" s="233"/>
      <c r="G384" s="233"/>
      <c r="H384" s="233"/>
      <c r="I384" s="233"/>
      <c r="J384" s="233"/>
      <c r="K384" s="233"/>
      <c r="L384" s="233"/>
      <c r="M384" s="233"/>
      <c r="N384" s="233"/>
      <c r="O384" s="233"/>
      <c r="P384" s="233"/>
      <c r="Q384" s="233"/>
      <c r="R384" s="233"/>
      <c r="S384" s="233"/>
      <c r="T384" s="233"/>
      <c r="U384" s="233"/>
      <c r="V384" s="233"/>
      <c r="W384" s="233"/>
      <c r="X384" s="233"/>
      <c r="Y384" s="233"/>
      <c r="Z384" s="233"/>
      <c r="AA384" s="233"/>
      <c r="AB384" s="233"/>
      <c r="AC384" s="233"/>
      <c r="AD384" s="233"/>
      <c r="AE384" s="233"/>
      <c r="AF384" s="233"/>
      <c r="AG384" s="233"/>
      <c r="AH384" s="233"/>
      <c r="AI384" s="233"/>
      <c r="AJ384" s="233"/>
      <c r="AK384" s="233"/>
      <c r="AL384" s="233"/>
      <c r="AM384" s="233"/>
      <c r="AN384" s="233"/>
      <c r="AO384" s="233"/>
      <c r="AP384" s="233"/>
    </row>
    <row r="385">
      <c r="A385" s="234"/>
      <c r="B385" s="234"/>
      <c r="C385" s="233"/>
      <c r="D385" s="233"/>
      <c r="E385" s="233"/>
      <c r="F385" s="233"/>
      <c r="G385" s="233"/>
      <c r="H385" s="233"/>
      <c r="I385" s="233"/>
      <c r="J385" s="233"/>
      <c r="K385" s="233"/>
      <c r="L385" s="233"/>
      <c r="M385" s="233"/>
      <c r="N385" s="233"/>
      <c r="O385" s="233"/>
      <c r="P385" s="233"/>
      <c r="Q385" s="233"/>
      <c r="R385" s="233"/>
      <c r="S385" s="233"/>
      <c r="T385" s="233"/>
      <c r="U385" s="233"/>
      <c r="V385" s="233"/>
      <c r="W385" s="233"/>
      <c r="X385" s="233"/>
      <c r="Y385" s="233"/>
      <c r="Z385" s="233"/>
      <c r="AA385" s="233"/>
      <c r="AB385" s="233"/>
      <c r="AC385" s="233"/>
      <c r="AD385" s="233"/>
      <c r="AE385" s="233"/>
      <c r="AF385" s="233"/>
      <c r="AG385" s="233"/>
      <c r="AH385" s="233"/>
      <c r="AI385" s="233"/>
      <c r="AJ385" s="233"/>
      <c r="AK385" s="233"/>
      <c r="AL385" s="233"/>
      <c r="AM385" s="233"/>
      <c r="AN385" s="233"/>
      <c r="AO385" s="233"/>
      <c r="AP385" s="233"/>
    </row>
    <row r="386">
      <c r="A386" s="234"/>
      <c r="B386" s="234"/>
      <c r="C386" s="233"/>
      <c r="D386" s="233"/>
      <c r="E386" s="233"/>
      <c r="F386" s="233"/>
      <c r="G386" s="233"/>
      <c r="H386" s="233"/>
      <c r="I386" s="233"/>
      <c r="J386" s="233"/>
      <c r="K386" s="233"/>
      <c r="L386" s="233"/>
      <c r="M386" s="233"/>
      <c r="N386" s="233"/>
      <c r="O386" s="233"/>
      <c r="P386" s="233"/>
      <c r="Q386" s="233"/>
      <c r="R386" s="233"/>
      <c r="S386" s="233"/>
      <c r="T386" s="233"/>
      <c r="U386" s="233"/>
      <c r="V386" s="233"/>
      <c r="W386" s="233"/>
      <c r="X386" s="233"/>
      <c r="Y386" s="233"/>
      <c r="Z386" s="233"/>
      <c r="AA386" s="233"/>
      <c r="AB386" s="233"/>
      <c r="AC386" s="233"/>
      <c r="AD386" s="233"/>
      <c r="AE386" s="233"/>
      <c r="AF386" s="233"/>
      <c r="AG386" s="233"/>
      <c r="AH386" s="233"/>
      <c r="AI386" s="233"/>
      <c r="AJ386" s="233"/>
      <c r="AK386" s="233"/>
      <c r="AL386" s="233"/>
      <c r="AM386" s="233"/>
      <c r="AN386" s="233"/>
      <c r="AO386" s="233"/>
      <c r="AP386" s="233"/>
    </row>
    <row r="387">
      <c r="A387" s="234"/>
      <c r="B387" s="234"/>
      <c r="C387" s="233"/>
      <c r="D387" s="233"/>
      <c r="E387" s="233"/>
      <c r="F387" s="233"/>
      <c r="G387" s="233"/>
      <c r="H387" s="233"/>
      <c r="I387" s="233"/>
      <c r="J387" s="233"/>
      <c r="K387" s="233"/>
      <c r="L387" s="233"/>
      <c r="M387" s="233"/>
      <c r="N387" s="233"/>
      <c r="O387" s="233"/>
      <c r="P387" s="233"/>
      <c r="Q387" s="233"/>
      <c r="R387" s="233"/>
      <c r="S387" s="233"/>
      <c r="T387" s="233"/>
      <c r="U387" s="233"/>
      <c r="V387" s="233"/>
      <c r="W387" s="233"/>
      <c r="X387" s="233"/>
      <c r="Y387" s="233"/>
      <c r="Z387" s="233"/>
      <c r="AA387" s="233"/>
      <c r="AB387" s="233"/>
      <c r="AC387" s="233"/>
      <c r="AD387" s="233"/>
      <c r="AE387" s="233"/>
      <c r="AF387" s="233"/>
      <c r="AG387" s="233"/>
      <c r="AH387" s="233"/>
      <c r="AI387" s="233"/>
      <c r="AJ387" s="233"/>
      <c r="AK387" s="233"/>
      <c r="AL387" s="233"/>
      <c r="AM387" s="233"/>
      <c r="AN387" s="233"/>
      <c r="AO387" s="233"/>
      <c r="AP387" s="233"/>
    </row>
    <row r="388">
      <c r="A388" s="234"/>
      <c r="B388" s="234"/>
      <c r="C388" s="233"/>
      <c r="D388" s="233"/>
      <c r="E388" s="233"/>
      <c r="F388" s="233"/>
      <c r="G388" s="233"/>
      <c r="H388" s="233"/>
      <c r="I388" s="233"/>
      <c r="J388" s="233"/>
      <c r="K388" s="233"/>
      <c r="L388" s="233"/>
      <c r="M388" s="233"/>
      <c r="N388" s="233"/>
      <c r="O388" s="233"/>
      <c r="P388" s="233"/>
      <c r="Q388" s="233"/>
      <c r="R388" s="233"/>
      <c r="S388" s="233"/>
      <c r="T388" s="233"/>
      <c r="U388" s="233"/>
      <c r="V388" s="233"/>
      <c r="W388" s="233"/>
      <c r="X388" s="233"/>
      <c r="Y388" s="233"/>
      <c r="Z388" s="233"/>
      <c r="AA388" s="233"/>
      <c r="AB388" s="233"/>
      <c r="AC388" s="233"/>
      <c r="AD388" s="233"/>
      <c r="AE388" s="233"/>
      <c r="AF388" s="233"/>
      <c r="AG388" s="233"/>
      <c r="AH388" s="233"/>
      <c r="AI388" s="233"/>
      <c r="AJ388" s="233"/>
      <c r="AK388" s="233"/>
      <c r="AL388" s="233"/>
      <c r="AM388" s="233"/>
      <c r="AN388" s="233"/>
      <c r="AO388" s="233"/>
      <c r="AP388" s="233"/>
    </row>
    <row r="389">
      <c r="A389" s="234"/>
      <c r="B389" s="234"/>
      <c r="C389" s="233"/>
      <c r="D389" s="233"/>
      <c r="E389" s="233"/>
      <c r="F389" s="233"/>
      <c r="G389" s="233"/>
      <c r="H389" s="233"/>
      <c r="I389" s="233"/>
      <c r="J389" s="233"/>
      <c r="K389" s="233"/>
      <c r="L389" s="233"/>
      <c r="M389" s="233"/>
      <c r="N389" s="233"/>
      <c r="O389" s="233"/>
      <c r="P389" s="233"/>
      <c r="Q389" s="233"/>
      <c r="R389" s="233"/>
      <c r="S389" s="233"/>
      <c r="T389" s="233"/>
      <c r="U389" s="233"/>
      <c r="V389" s="233"/>
      <c r="W389" s="233"/>
      <c r="X389" s="233"/>
      <c r="Y389" s="233"/>
      <c r="Z389" s="233"/>
      <c r="AA389" s="233"/>
      <c r="AB389" s="233"/>
      <c r="AC389" s="233"/>
      <c r="AD389" s="233"/>
      <c r="AE389" s="233"/>
      <c r="AF389" s="233"/>
      <c r="AG389" s="233"/>
      <c r="AH389" s="233"/>
      <c r="AI389" s="233"/>
      <c r="AJ389" s="233"/>
      <c r="AK389" s="233"/>
      <c r="AL389" s="233"/>
      <c r="AM389" s="233"/>
      <c r="AN389" s="233"/>
      <c r="AO389" s="233"/>
      <c r="AP389" s="233"/>
    </row>
    <row r="390">
      <c r="A390" s="234"/>
      <c r="B390" s="234"/>
      <c r="C390" s="233"/>
      <c r="D390" s="233"/>
      <c r="E390" s="233"/>
      <c r="F390" s="233"/>
      <c r="G390" s="233"/>
      <c r="H390" s="233"/>
      <c r="I390" s="233"/>
      <c r="J390" s="233"/>
      <c r="K390" s="233"/>
      <c r="L390" s="233"/>
      <c r="M390" s="233"/>
      <c r="N390" s="233"/>
      <c r="O390" s="233"/>
      <c r="P390" s="233"/>
      <c r="Q390" s="233"/>
      <c r="R390" s="233"/>
      <c r="S390" s="233"/>
      <c r="T390" s="233"/>
      <c r="U390" s="233"/>
      <c r="V390" s="233"/>
      <c r="W390" s="233"/>
      <c r="X390" s="233"/>
      <c r="Y390" s="233"/>
      <c r="Z390" s="233"/>
      <c r="AA390" s="233"/>
      <c r="AB390" s="233"/>
      <c r="AC390" s="233"/>
      <c r="AD390" s="233"/>
      <c r="AE390" s="233"/>
      <c r="AF390" s="233"/>
      <c r="AG390" s="233"/>
      <c r="AH390" s="233"/>
      <c r="AI390" s="233"/>
      <c r="AJ390" s="233"/>
      <c r="AK390" s="233"/>
      <c r="AL390" s="233"/>
      <c r="AM390" s="233"/>
      <c r="AN390" s="233"/>
      <c r="AO390" s="233"/>
      <c r="AP390" s="233"/>
    </row>
    <row r="391">
      <c r="A391" s="234"/>
      <c r="B391" s="234"/>
      <c r="C391" s="233"/>
      <c r="D391" s="233"/>
      <c r="E391" s="233"/>
      <c r="F391" s="233"/>
      <c r="G391" s="233"/>
      <c r="H391" s="233"/>
      <c r="I391" s="233"/>
      <c r="J391" s="233"/>
      <c r="K391" s="233"/>
      <c r="L391" s="233"/>
      <c r="M391" s="233"/>
      <c r="N391" s="233"/>
      <c r="O391" s="233"/>
      <c r="P391" s="233"/>
      <c r="Q391" s="233"/>
      <c r="R391" s="233"/>
      <c r="S391" s="233"/>
      <c r="T391" s="233"/>
      <c r="U391" s="233"/>
      <c r="V391" s="233"/>
      <c r="W391" s="233"/>
      <c r="X391" s="233"/>
      <c r="Y391" s="233"/>
      <c r="Z391" s="233"/>
      <c r="AA391" s="233"/>
      <c r="AB391" s="233"/>
      <c r="AC391" s="233"/>
      <c r="AD391" s="233"/>
      <c r="AE391" s="233"/>
      <c r="AF391" s="233"/>
      <c r="AG391" s="233"/>
      <c r="AH391" s="233"/>
      <c r="AI391" s="233"/>
      <c r="AJ391" s="233"/>
      <c r="AK391" s="233"/>
      <c r="AL391" s="233"/>
      <c r="AM391" s="233"/>
      <c r="AN391" s="233"/>
      <c r="AO391" s="233"/>
      <c r="AP391" s="233"/>
    </row>
    <row r="392">
      <c r="A392" s="234"/>
      <c r="B392" s="234"/>
      <c r="C392" s="233"/>
      <c r="D392" s="233"/>
      <c r="E392" s="233"/>
      <c r="F392" s="233"/>
      <c r="G392" s="233"/>
      <c r="H392" s="233"/>
      <c r="I392" s="233"/>
      <c r="J392" s="233"/>
      <c r="K392" s="233"/>
      <c r="L392" s="233"/>
      <c r="M392" s="233"/>
      <c r="N392" s="233"/>
      <c r="O392" s="233"/>
      <c r="P392" s="233"/>
      <c r="Q392" s="233"/>
      <c r="R392" s="233"/>
      <c r="S392" s="233"/>
      <c r="T392" s="233"/>
      <c r="U392" s="233"/>
      <c r="V392" s="233"/>
      <c r="W392" s="233"/>
      <c r="X392" s="233"/>
      <c r="Y392" s="233"/>
      <c r="Z392" s="233"/>
      <c r="AA392" s="233"/>
      <c r="AB392" s="233"/>
      <c r="AC392" s="233"/>
      <c r="AD392" s="233"/>
      <c r="AE392" s="233"/>
      <c r="AF392" s="233"/>
      <c r="AG392" s="233"/>
      <c r="AH392" s="233"/>
      <c r="AI392" s="233"/>
      <c r="AJ392" s="233"/>
      <c r="AK392" s="233"/>
      <c r="AL392" s="233"/>
      <c r="AM392" s="233"/>
      <c r="AN392" s="233"/>
      <c r="AO392" s="233"/>
      <c r="AP392" s="233"/>
    </row>
    <row r="393">
      <c r="A393" s="234"/>
      <c r="B393" s="234"/>
      <c r="C393" s="233"/>
      <c r="D393" s="233"/>
      <c r="E393" s="233"/>
      <c r="F393" s="233"/>
      <c r="G393" s="233"/>
      <c r="H393" s="233"/>
      <c r="I393" s="233"/>
      <c r="J393" s="233"/>
      <c r="K393" s="233"/>
      <c r="L393" s="233"/>
      <c r="M393" s="233"/>
      <c r="N393" s="233"/>
      <c r="O393" s="233"/>
      <c r="P393" s="233"/>
      <c r="Q393" s="233"/>
      <c r="R393" s="233"/>
      <c r="S393" s="233"/>
      <c r="T393" s="233"/>
      <c r="U393" s="233"/>
      <c r="V393" s="233"/>
      <c r="W393" s="233"/>
      <c r="X393" s="233"/>
      <c r="Y393" s="233"/>
      <c r="Z393" s="233"/>
      <c r="AA393" s="233"/>
      <c r="AB393" s="233"/>
      <c r="AC393" s="233"/>
      <c r="AD393" s="233"/>
      <c r="AE393" s="233"/>
      <c r="AF393" s="233"/>
      <c r="AG393" s="233"/>
      <c r="AH393" s="233"/>
      <c r="AI393" s="233"/>
      <c r="AJ393" s="233"/>
      <c r="AK393" s="233"/>
      <c r="AL393" s="233"/>
      <c r="AM393" s="233"/>
      <c r="AN393" s="233"/>
      <c r="AO393" s="233"/>
      <c r="AP393" s="233"/>
    </row>
    <row r="394">
      <c r="A394" s="234"/>
      <c r="B394" s="234"/>
      <c r="C394" s="233"/>
      <c r="D394" s="233"/>
      <c r="E394" s="233"/>
      <c r="F394" s="233"/>
      <c r="G394" s="233"/>
      <c r="H394" s="233"/>
      <c r="I394" s="233"/>
      <c r="J394" s="233"/>
      <c r="K394" s="233"/>
      <c r="L394" s="233"/>
      <c r="M394" s="233"/>
      <c r="N394" s="233"/>
      <c r="O394" s="233"/>
      <c r="P394" s="233"/>
      <c r="Q394" s="233"/>
      <c r="R394" s="233"/>
      <c r="S394" s="233"/>
      <c r="T394" s="233"/>
      <c r="U394" s="233"/>
      <c r="V394" s="233"/>
      <c r="W394" s="233"/>
      <c r="X394" s="233"/>
      <c r="Y394" s="233"/>
      <c r="Z394" s="233"/>
      <c r="AA394" s="233"/>
      <c r="AB394" s="233"/>
      <c r="AC394" s="233"/>
      <c r="AD394" s="233"/>
      <c r="AE394" s="233"/>
      <c r="AF394" s="233"/>
      <c r="AG394" s="233"/>
      <c r="AH394" s="233"/>
      <c r="AI394" s="233"/>
      <c r="AJ394" s="233"/>
      <c r="AK394" s="233"/>
      <c r="AL394" s="233"/>
      <c r="AM394" s="233"/>
      <c r="AN394" s="233"/>
      <c r="AO394" s="233"/>
      <c r="AP394" s="233"/>
    </row>
    <row r="395">
      <c r="A395" s="234"/>
      <c r="B395" s="234"/>
      <c r="C395" s="233"/>
      <c r="D395" s="233"/>
      <c r="E395" s="233"/>
      <c r="F395" s="233"/>
      <c r="G395" s="233"/>
      <c r="H395" s="233"/>
      <c r="I395" s="233"/>
      <c r="J395" s="233"/>
      <c r="K395" s="233"/>
      <c r="L395" s="233"/>
      <c r="M395" s="233"/>
      <c r="N395" s="233"/>
      <c r="O395" s="233"/>
      <c r="P395" s="233"/>
      <c r="Q395" s="233"/>
      <c r="R395" s="233"/>
      <c r="S395" s="233"/>
      <c r="T395" s="233"/>
      <c r="U395" s="233"/>
      <c r="V395" s="233"/>
      <c r="W395" s="233"/>
      <c r="X395" s="233"/>
      <c r="Y395" s="233"/>
      <c r="Z395" s="233"/>
      <c r="AA395" s="233"/>
      <c r="AB395" s="233"/>
      <c r="AC395" s="233"/>
      <c r="AD395" s="233"/>
      <c r="AE395" s="233"/>
      <c r="AF395" s="233"/>
      <c r="AG395" s="233"/>
      <c r="AH395" s="233"/>
      <c r="AI395" s="233"/>
      <c r="AJ395" s="233"/>
      <c r="AK395" s="233"/>
      <c r="AL395" s="233"/>
      <c r="AM395" s="233"/>
      <c r="AN395" s="233"/>
      <c r="AO395" s="233"/>
      <c r="AP395" s="233"/>
    </row>
    <row r="396">
      <c r="A396" s="234"/>
      <c r="B396" s="234"/>
      <c r="C396" s="233"/>
      <c r="D396" s="233"/>
      <c r="E396" s="233"/>
      <c r="F396" s="233"/>
      <c r="G396" s="233"/>
      <c r="H396" s="233"/>
      <c r="I396" s="233"/>
      <c r="J396" s="233"/>
      <c r="K396" s="233"/>
      <c r="L396" s="233"/>
      <c r="M396" s="233"/>
      <c r="N396" s="233"/>
      <c r="O396" s="233"/>
      <c r="P396" s="233"/>
      <c r="Q396" s="233"/>
      <c r="R396" s="233"/>
      <c r="S396" s="233"/>
      <c r="T396" s="233"/>
      <c r="U396" s="233"/>
      <c r="V396" s="233"/>
      <c r="W396" s="233"/>
      <c r="X396" s="233"/>
      <c r="Y396" s="233"/>
      <c r="Z396" s="233"/>
      <c r="AA396" s="233"/>
      <c r="AB396" s="233"/>
      <c r="AC396" s="233"/>
      <c r="AD396" s="233"/>
      <c r="AE396" s="233"/>
      <c r="AF396" s="233"/>
      <c r="AG396" s="233"/>
      <c r="AH396" s="233"/>
      <c r="AI396" s="233"/>
      <c r="AJ396" s="233"/>
      <c r="AK396" s="233"/>
      <c r="AL396" s="233"/>
      <c r="AM396" s="233"/>
      <c r="AN396" s="233"/>
      <c r="AO396" s="233"/>
      <c r="AP396" s="233"/>
    </row>
    <row r="397">
      <c r="A397" s="234"/>
      <c r="B397" s="234"/>
      <c r="C397" s="233"/>
      <c r="D397" s="233"/>
      <c r="E397" s="233"/>
      <c r="F397" s="233"/>
      <c r="G397" s="233"/>
      <c r="H397" s="233"/>
      <c r="I397" s="233"/>
      <c r="J397" s="233"/>
      <c r="K397" s="233"/>
      <c r="L397" s="233"/>
      <c r="M397" s="233"/>
      <c r="N397" s="233"/>
      <c r="O397" s="233"/>
      <c r="P397" s="233"/>
      <c r="Q397" s="233"/>
      <c r="R397" s="233"/>
      <c r="S397" s="233"/>
      <c r="T397" s="233"/>
      <c r="U397" s="233"/>
      <c r="V397" s="233"/>
      <c r="W397" s="233"/>
      <c r="X397" s="233"/>
      <c r="Y397" s="233"/>
      <c r="Z397" s="233"/>
      <c r="AA397" s="233"/>
      <c r="AB397" s="233"/>
      <c r="AC397" s="233"/>
      <c r="AD397" s="233"/>
      <c r="AE397" s="233"/>
      <c r="AF397" s="233"/>
      <c r="AG397" s="233"/>
      <c r="AH397" s="233"/>
      <c r="AI397" s="233"/>
      <c r="AJ397" s="233"/>
      <c r="AK397" s="233"/>
      <c r="AL397" s="233"/>
      <c r="AM397" s="233"/>
      <c r="AN397" s="233"/>
      <c r="AO397" s="233"/>
      <c r="AP397" s="233"/>
    </row>
    <row r="398">
      <c r="A398" s="234"/>
      <c r="B398" s="234"/>
      <c r="C398" s="233"/>
      <c r="D398" s="233"/>
      <c r="E398" s="233"/>
      <c r="F398" s="233"/>
      <c r="G398" s="233"/>
      <c r="H398" s="233"/>
      <c r="I398" s="233"/>
      <c r="J398" s="233"/>
      <c r="K398" s="233"/>
      <c r="L398" s="233"/>
      <c r="M398" s="233"/>
      <c r="N398" s="233"/>
      <c r="O398" s="233"/>
      <c r="P398" s="233"/>
      <c r="Q398" s="233"/>
      <c r="R398" s="233"/>
      <c r="S398" s="233"/>
      <c r="T398" s="233"/>
      <c r="U398" s="233"/>
      <c r="V398" s="233"/>
      <c r="W398" s="233"/>
      <c r="X398" s="233"/>
      <c r="Y398" s="233"/>
      <c r="Z398" s="233"/>
      <c r="AA398" s="233"/>
      <c r="AB398" s="233"/>
      <c r="AC398" s="233"/>
      <c r="AD398" s="233"/>
      <c r="AE398" s="233"/>
      <c r="AF398" s="233"/>
      <c r="AG398" s="233"/>
      <c r="AH398" s="233"/>
      <c r="AI398" s="233"/>
      <c r="AJ398" s="233"/>
      <c r="AK398" s="233"/>
      <c r="AL398" s="233"/>
      <c r="AM398" s="233"/>
      <c r="AN398" s="233"/>
      <c r="AO398" s="233"/>
      <c r="AP398" s="233"/>
    </row>
    <row r="399">
      <c r="A399" s="234"/>
      <c r="B399" s="234"/>
      <c r="C399" s="233"/>
      <c r="D399" s="233"/>
      <c r="E399" s="233"/>
      <c r="F399" s="233"/>
      <c r="G399" s="233"/>
      <c r="H399" s="233"/>
      <c r="I399" s="233"/>
      <c r="J399" s="233"/>
      <c r="K399" s="233"/>
      <c r="L399" s="233"/>
      <c r="M399" s="233"/>
      <c r="N399" s="233"/>
      <c r="O399" s="233"/>
      <c r="P399" s="233"/>
      <c r="Q399" s="233"/>
      <c r="R399" s="233"/>
      <c r="S399" s="233"/>
      <c r="T399" s="233"/>
      <c r="U399" s="233"/>
      <c r="V399" s="233"/>
      <c r="W399" s="233"/>
      <c r="X399" s="233"/>
      <c r="Y399" s="233"/>
      <c r="Z399" s="233"/>
      <c r="AA399" s="233"/>
      <c r="AB399" s="233"/>
      <c r="AC399" s="233"/>
      <c r="AD399" s="233"/>
      <c r="AE399" s="233"/>
      <c r="AF399" s="233"/>
      <c r="AG399" s="233"/>
      <c r="AH399" s="233"/>
      <c r="AI399" s="233"/>
      <c r="AJ399" s="233"/>
      <c r="AK399" s="233"/>
      <c r="AL399" s="233"/>
      <c r="AM399" s="233"/>
      <c r="AN399" s="233"/>
      <c r="AO399" s="233"/>
      <c r="AP399" s="233"/>
    </row>
    <row r="400">
      <c r="A400" s="234"/>
      <c r="B400" s="234"/>
      <c r="C400" s="233"/>
      <c r="D400" s="233"/>
      <c r="E400" s="233"/>
      <c r="F400" s="233"/>
      <c r="G400" s="233"/>
      <c r="H400" s="233"/>
      <c r="I400" s="233"/>
      <c r="J400" s="233"/>
      <c r="K400" s="233"/>
      <c r="L400" s="233"/>
      <c r="M400" s="233"/>
      <c r="N400" s="233"/>
      <c r="O400" s="233"/>
      <c r="P400" s="233"/>
      <c r="Q400" s="233"/>
      <c r="R400" s="233"/>
      <c r="S400" s="233"/>
      <c r="T400" s="233"/>
      <c r="U400" s="233"/>
      <c r="V400" s="233"/>
      <c r="W400" s="233"/>
      <c r="X400" s="233"/>
      <c r="Y400" s="233"/>
      <c r="Z400" s="233"/>
      <c r="AA400" s="233"/>
      <c r="AB400" s="233"/>
      <c r="AC400" s="233"/>
      <c r="AD400" s="233"/>
      <c r="AE400" s="233"/>
      <c r="AF400" s="233"/>
      <c r="AG400" s="233"/>
      <c r="AH400" s="233"/>
      <c r="AI400" s="233"/>
      <c r="AJ400" s="233"/>
      <c r="AK400" s="233"/>
      <c r="AL400" s="233"/>
      <c r="AM400" s="233"/>
      <c r="AN400" s="233"/>
      <c r="AO400" s="233"/>
      <c r="AP400" s="233"/>
    </row>
    <row r="401">
      <c r="A401" s="234"/>
      <c r="B401" s="234"/>
      <c r="C401" s="233"/>
      <c r="D401" s="233"/>
      <c r="E401" s="233"/>
      <c r="F401" s="233"/>
      <c r="G401" s="233"/>
      <c r="H401" s="233"/>
      <c r="I401" s="233"/>
      <c r="J401" s="233"/>
      <c r="K401" s="233"/>
      <c r="L401" s="233"/>
      <c r="M401" s="233"/>
      <c r="N401" s="233"/>
      <c r="O401" s="233"/>
      <c r="P401" s="233"/>
      <c r="Q401" s="233"/>
      <c r="R401" s="233"/>
      <c r="S401" s="233"/>
      <c r="T401" s="233"/>
      <c r="U401" s="233"/>
      <c r="V401" s="233"/>
      <c r="W401" s="233"/>
      <c r="X401" s="233"/>
      <c r="Y401" s="233"/>
      <c r="Z401" s="233"/>
      <c r="AA401" s="233"/>
      <c r="AB401" s="233"/>
      <c r="AC401" s="233"/>
      <c r="AD401" s="233"/>
      <c r="AE401" s="233"/>
      <c r="AF401" s="233"/>
      <c r="AG401" s="233"/>
      <c r="AH401" s="233"/>
      <c r="AI401" s="233"/>
      <c r="AJ401" s="233"/>
      <c r="AK401" s="233"/>
      <c r="AL401" s="233"/>
      <c r="AM401" s="233"/>
      <c r="AN401" s="233"/>
      <c r="AO401" s="233"/>
      <c r="AP401" s="233"/>
    </row>
    <row r="402">
      <c r="A402" s="234"/>
      <c r="B402" s="234"/>
      <c r="C402" s="233"/>
      <c r="D402" s="233"/>
      <c r="E402" s="233"/>
      <c r="F402" s="233"/>
      <c r="G402" s="233"/>
      <c r="H402" s="233"/>
      <c r="I402" s="233"/>
      <c r="J402" s="233"/>
      <c r="K402" s="233"/>
      <c r="L402" s="233"/>
      <c r="M402" s="233"/>
      <c r="N402" s="233"/>
      <c r="O402" s="233"/>
      <c r="P402" s="233"/>
      <c r="Q402" s="233"/>
      <c r="R402" s="233"/>
      <c r="S402" s="233"/>
      <c r="T402" s="233"/>
      <c r="U402" s="233"/>
      <c r="V402" s="233"/>
      <c r="W402" s="233"/>
      <c r="X402" s="233"/>
      <c r="Y402" s="233"/>
      <c r="Z402" s="233"/>
      <c r="AA402" s="233"/>
      <c r="AB402" s="233"/>
      <c r="AC402" s="233"/>
      <c r="AD402" s="233"/>
      <c r="AE402" s="233"/>
      <c r="AF402" s="233"/>
      <c r="AG402" s="233"/>
      <c r="AH402" s="233"/>
      <c r="AI402" s="233"/>
      <c r="AJ402" s="233"/>
      <c r="AK402" s="233"/>
      <c r="AL402" s="233"/>
      <c r="AM402" s="233"/>
      <c r="AN402" s="233"/>
      <c r="AO402" s="233"/>
      <c r="AP402" s="233"/>
    </row>
    <row r="403">
      <c r="A403" s="234"/>
      <c r="B403" s="234"/>
      <c r="C403" s="233"/>
      <c r="D403" s="233"/>
      <c r="E403" s="233"/>
      <c r="F403" s="233"/>
      <c r="G403" s="233"/>
      <c r="H403" s="233"/>
      <c r="I403" s="233"/>
      <c r="J403" s="233"/>
      <c r="K403" s="233"/>
      <c r="L403" s="233"/>
      <c r="M403" s="233"/>
      <c r="N403" s="233"/>
      <c r="O403" s="233"/>
      <c r="P403" s="233"/>
      <c r="Q403" s="233"/>
      <c r="R403" s="233"/>
      <c r="S403" s="233"/>
      <c r="T403" s="233"/>
      <c r="U403" s="233"/>
      <c r="V403" s="233"/>
      <c r="W403" s="233"/>
      <c r="X403" s="233"/>
      <c r="Y403" s="233"/>
      <c r="Z403" s="233"/>
      <c r="AA403" s="233"/>
      <c r="AB403" s="233"/>
      <c r="AC403" s="233"/>
      <c r="AD403" s="233"/>
      <c r="AE403" s="233"/>
      <c r="AF403" s="233"/>
      <c r="AG403" s="233"/>
      <c r="AH403" s="233"/>
      <c r="AI403" s="233"/>
      <c r="AJ403" s="233"/>
      <c r="AK403" s="233"/>
      <c r="AL403" s="233"/>
      <c r="AM403" s="233"/>
      <c r="AN403" s="233"/>
      <c r="AO403" s="233"/>
      <c r="AP403" s="233"/>
    </row>
    <row r="404">
      <c r="A404" s="234"/>
      <c r="B404" s="234"/>
      <c r="C404" s="233"/>
      <c r="D404" s="233"/>
      <c r="E404" s="233"/>
      <c r="F404" s="233"/>
      <c r="G404" s="233"/>
      <c r="H404" s="233"/>
      <c r="I404" s="233"/>
      <c r="J404" s="233"/>
      <c r="K404" s="233"/>
      <c r="L404" s="233"/>
      <c r="M404" s="233"/>
      <c r="N404" s="233"/>
      <c r="O404" s="233"/>
      <c r="P404" s="233"/>
      <c r="Q404" s="233"/>
      <c r="R404" s="233"/>
      <c r="S404" s="233"/>
      <c r="T404" s="233"/>
      <c r="U404" s="233"/>
      <c r="V404" s="233"/>
      <c r="W404" s="233"/>
      <c r="X404" s="233"/>
      <c r="Y404" s="233"/>
      <c r="Z404" s="233"/>
      <c r="AA404" s="233"/>
      <c r="AB404" s="233"/>
      <c r="AC404" s="233"/>
      <c r="AD404" s="233"/>
      <c r="AE404" s="233"/>
      <c r="AF404" s="233"/>
      <c r="AG404" s="233"/>
      <c r="AH404" s="233"/>
      <c r="AI404" s="233"/>
      <c r="AJ404" s="233"/>
      <c r="AK404" s="233"/>
      <c r="AL404" s="233"/>
      <c r="AM404" s="233"/>
      <c r="AN404" s="233"/>
      <c r="AO404" s="233"/>
      <c r="AP404" s="233"/>
    </row>
    <row r="405">
      <c r="A405" s="234"/>
      <c r="B405" s="234"/>
      <c r="C405" s="233"/>
      <c r="D405" s="233"/>
      <c r="E405" s="233"/>
      <c r="F405" s="233"/>
      <c r="G405" s="233"/>
      <c r="H405" s="233"/>
      <c r="I405" s="233"/>
      <c r="J405" s="233"/>
      <c r="K405" s="233"/>
      <c r="L405" s="233"/>
      <c r="M405" s="233"/>
      <c r="N405" s="233"/>
      <c r="O405" s="233"/>
      <c r="P405" s="233"/>
      <c r="Q405" s="233"/>
      <c r="R405" s="233"/>
      <c r="S405" s="233"/>
      <c r="T405" s="233"/>
      <c r="U405" s="233"/>
      <c r="V405" s="233"/>
      <c r="W405" s="233"/>
      <c r="X405" s="233"/>
      <c r="Y405" s="233"/>
      <c r="Z405" s="233"/>
      <c r="AA405" s="233"/>
      <c r="AB405" s="233"/>
      <c r="AC405" s="233"/>
      <c r="AD405" s="233"/>
      <c r="AE405" s="233"/>
      <c r="AF405" s="233"/>
      <c r="AG405" s="233"/>
      <c r="AH405" s="233"/>
      <c r="AI405" s="233"/>
      <c r="AJ405" s="233"/>
      <c r="AK405" s="233"/>
      <c r="AL405" s="233"/>
      <c r="AM405" s="233"/>
      <c r="AN405" s="233"/>
      <c r="AO405" s="233"/>
      <c r="AP405" s="233"/>
    </row>
    <row r="406">
      <c r="A406" s="234"/>
      <c r="B406" s="234"/>
      <c r="C406" s="233"/>
      <c r="D406" s="233"/>
      <c r="E406" s="233"/>
      <c r="F406" s="233"/>
      <c r="G406" s="233"/>
      <c r="H406" s="233"/>
      <c r="I406" s="233"/>
      <c r="J406" s="233"/>
      <c r="K406" s="233"/>
      <c r="L406" s="233"/>
      <c r="M406" s="233"/>
      <c r="N406" s="233"/>
      <c r="O406" s="233"/>
      <c r="P406" s="233"/>
      <c r="Q406" s="233"/>
      <c r="R406" s="233"/>
      <c r="S406" s="233"/>
      <c r="T406" s="233"/>
      <c r="U406" s="233"/>
      <c r="V406" s="233"/>
      <c r="W406" s="233"/>
      <c r="X406" s="233"/>
      <c r="Y406" s="233"/>
      <c r="Z406" s="233"/>
      <c r="AA406" s="233"/>
      <c r="AB406" s="233"/>
      <c r="AC406" s="233"/>
      <c r="AD406" s="233"/>
      <c r="AE406" s="233"/>
      <c r="AF406" s="233"/>
      <c r="AG406" s="233"/>
      <c r="AH406" s="233"/>
      <c r="AI406" s="233"/>
      <c r="AJ406" s="233"/>
      <c r="AK406" s="233"/>
      <c r="AL406" s="233"/>
      <c r="AM406" s="233"/>
      <c r="AN406" s="233"/>
      <c r="AO406" s="233"/>
      <c r="AP406" s="233"/>
    </row>
    <row r="407">
      <c r="A407" s="234"/>
      <c r="B407" s="234"/>
      <c r="C407" s="233"/>
      <c r="D407" s="233"/>
      <c r="E407" s="233"/>
      <c r="F407" s="233"/>
      <c r="G407" s="233"/>
      <c r="H407" s="233"/>
      <c r="I407" s="233"/>
      <c r="J407" s="233"/>
      <c r="K407" s="233"/>
      <c r="L407" s="233"/>
      <c r="M407" s="233"/>
      <c r="N407" s="233"/>
      <c r="O407" s="233"/>
      <c r="P407" s="233"/>
      <c r="Q407" s="233"/>
      <c r="R407" s="233"/>
      <c r="S407" s="233"/>
      <c r="T407" s="233"/>
      <c r="U407" s="233"/>
      <c r="V407" s="233"/>
      <c r="W407" s="233"/>
      <c r="X407" s="233"/>
      <c r="Y407" s="233"/>
      <c r="Z407" s="233"/>
      <c r="AA407" s="233"/>
      <c r="AB407" s="233"/>
      <c r="AC407" s="233"/>
      <c r="AD407" s="233"/>
      <c r="AE407" s="233"/>
      <c r="AF407" s="233"/>
      <c r="AG407" s="233"/>
      <c r="AH407" s="233"/>
      <c r="AI407" s="233"/>
      <c r="AJ407" s="233"/>
      <c r="AK407" s="233"/>
      <c r="AL407" s="233"/>
      <c r="AM407" s="233"/>
      <c r="AN407" s="233"/>
      <c r="AO407" s="233"/>
      <c r="AP407" s="233"/>
    </row>
    <row r="408">
      <c r="A408" s="234"/>
      <c r="B408" s="234"/>
      <c r="C408" s="233"/>
      <c r="D408" s="233"/>
      <c r="E408" s="233"/>
      <c r="F408" s="233"/>
      <c r="G408" s="233"/>
      <c r="H408" s="233"/>
      <c r="I408" s="233"/>
      <c r="J408" s="233"/>
      <c r="K408" s="233"/>
      <c r="L408" s="233"/>
      <c r="M408" s="233"/>
      <c r="N408" s="233"/>
      <c r="O408" s="233"/>
      <c r="P408" s="233"/>
      <c r="Q408" s="233"/>
      <c r="R408" s="233"/>
      <c r="S408" s="233"/>
      <c r="T408" s="233"/>
      <c r="U408" s="233"/>
      <c r="V408" s="233"/>
      <c r="W408" s="233"/>
      <c r="X408" s="233"/>
      <c r="Y408" s="233"/>
      <c r="Z408" s="233"/>
      <c r="AA408" s="233"/>
      <c r="AB408" s="233"/>
      <c r="AC408" s="233"/>
      <c r="AD408" s="233"/>
      <c r="AE408" s="233"/>
      <c r="AF408" s="233"/>
      <c r="AG408" s="233"/>
      <c r="AH408" s="233"/>
      <c r="AI408" s="233"/>
      <c r="AJ408" s="233"/>
      <c r="AK408" s="233"/>
      <c r="AL408" s="233"/>
      <c r="AM408" s="233"/>
      <c r="AN408" s="233"/>
      <c r="AO408" s="233"/>
      <c r="AP408" s="233"/>
    </row>
    <row r="409">
      <c r="A409" s="234"/>
      <c r="B409" s="234"/>
      <c r="C409" s="233"/>
      <c r="D409" s="233"/>
      <c r="E409" s="233"/>
      <c r="F409" s="233"/>
      <c r="G409" s="233"/>
      <c r="H409" s="233"/>
      <c r="I409" s="233"/>
      <c r="J409" s="233"/>
      <c r="K409" s="233"/>
      <c r="L409" s="233"/>
      <c r="M409" s="233"/>
      <c r="N409" s="233"/>
      <c r="O409" s="233"/>
      <c r="P409" s="233"/>
      <c r="Q409" s="233"/>
      <c r="R409" s="233"/>
      <c r="S409" s="233"/>
      <c r="T409" s="233"/>
      <c r="U409" s="233"/>
      <c r="V409" s="233"/>
      <c r="W409" s="233"/>
      <c r="X409" s="233"/>
      <c r="Y409" s="233"/>
      <c r="Z409" s="233"/>
      <c r="AA409" s="233"/>
      <c r="AB409" s="233"/>
      <c r="AC409" s="233"/>
      <c r="AD409" s="233"/>
      <c r="AE409" s="233"/>
      <c r="AF409" s="233"/>
      <c r="AG409" s="233"/>
      <c r="AH409" s="233"/>
      <c r="AI409" s="233"/>
      <c r="AJ409" s="233"/>
      <c r="AK409" s="233"/>
      <c r="AL409" s="233"/>
      <c r="AM409" s="233"/>
      <c r="AN409" s="233"/>
      <c r="AO409" s="233"/>
      <c r="AP409" s="233"/>
    </row>
    <row r="410">
      <c r="A410" s="234"/>
      <c r="B410" s="234"/>
      <c r="C410" s="233"/>
      <c r="D410" s="233"/>
      <c r="E410" s="233"/>
      <c r="F410" s="233"/>
      <c r="G410" s="233"/>
      <c r="H410" s="233"/>
      <c r="I410" s="233"/>
      <c r="J410" s="233"/>
      <c r="K410" s="233"/>
      <c r="L410" s="233"/>
      <c r="M410" s="233"/>
      <c r="N410" s="233"/>
      <c r="O410" s="233"/>
      <c r="P410" s="233"/>
      <c r="Q410" s="233"/>
      <c r="R410" s="233"/>
      <c r="S410" s="233"/>
      <c r="T410" s="233"/>
      <c r="U410" s="233"/>
      <c r="V410" s="233"/>
      <c r="W410" s="233"/>
      <c r="X410" s="233"/>
      <c r="Y410" s="233"/>
      <c r="Z410" s="233"/>
      <c r="AA410" s="233"/>
      <c r="AB410" s="233"/>
      <c r="AC410" s="233"/>
      <c r="AD410" s="233"/>
      <c r="AE410" s="233"/>
      <c r="AF410" s="233"/>
      <c r="AG410" s="233"/>
      <c r="AH410" s="233"/>
      <c r="AI410" s="233"/>
      <c r="AJ410" s="233"/>
      <c r="AK410" s="233"/>
      <c r="AL410" s="233"/>
      <c r="AM410" s="233"/>
      <c r="AN410" s="233"/>
      <c r="AO410" s="233"/>
      <c r="AP410" s="233"/>
    </row>
    <row r="411">
      <c r="A411" s="234"/>
      <c r="B411" s="234"/>
      <c r="C411" s="233"/>
      <c r="D411" s="233"/>
      <c r="E411" s="233"/>
      <c r="F411" s="233"/>
      <c r="G411" s="233"/>
      <c r="H411" s="233"/>
      <c r="I411" s="233"/>
      <c r="J411" s="233"/>
      <c r="K411" s="233"/>
      <c r="L411" s="233"/>
      <c r="M411" s="233"/>
      <c r="N411" s="233"/>
      <c r="O411" s="233"/>
      <c r="P411" s="233"/>
      <c r="Q411" s="233"/>
      <c r="R411" s="233"/>
      <c r="S411" s="233"/>
      <c r="T411" s="233"/>
      <c r="U411" s="233"/>
      <c r="V411" s="233"/>
      <c r="W411" s="233"/>
      <c r="X411" s="233"/>
      <c r="Y411" s="233"/>
      <c r="Z411" s="233"/>
      <c r="AA411" s="233"/>
      <c r="AB411" s="233"/>
      <c r="AC411" s="233"/>
      <c r="AD411" s="233"/>
      <c r="AE411" s="233"/>
      <c r="AF411" s="233"/>
      <c r="AG411" s="233"/>
      <c r="AH411" s="233"/>
      <c r="AI411" s="233"/>
      <c r="AJ411" s="233"/>
      <c r="AK411" s="233"/>
      <c r="AL411" s="233"/>
      <c r="AM411" s="233"/>
      <c r="AN411" s="233"/>
      <c r="AO411" s="233"/>
      <c r="AP411" s="233"/>
    </row>
    <row r="412">
      <c r="A412" s="234"/>
      <c r="B412" s="234"/>
      <c r="C412" s="233"/>
      <c r="D412" s="233"/>
      <c r="E412" s="233"/>
      <c r="F412" s="233"/>
      <c r="G412" s="233"/>
      <c r="H412" s="233"/>
      <c r="I412" s="233"/>
      <c r="J412" s="233"/>
      <c r="K412" s="233"/>
      <c r="L412" s="233"/>
      <c r="M412" s="233"/>
      <c r="N412" s="233"/>
      <c r="O412" s="233"/>
      <c r="P412" s="233"/>
      <c r="Q412" s="233"/>
      <c r="R412" s="233"/>
      <c r="S412" s="233"/>
      <c r="T412" s="233"/>
      <c r="U412" s="233"/>
      <c r="V412" s="233"/>
      <c r="W412" s="233"/>
      <c r="X412" s="233"/>
      <c r="Y412" s="233"/>
      <c r="Z412" s="233"/>
      <c r="AA412" s="233"/>
      <c r="AB412" s="233"/>
      <c r="AC412" s="233"/>
      <c r="AD412" s="233"/>
      <c r="AE412" s="233"/>
      <c r="AF412" s="233"/>
      <c r="AG412" s="233"/>
      <c r="AH412" s="233"/>
      <c r="AI412" s="233"/>
      <c r="AJ412" s="233"/>
      <c r="AK412" s="233"/>
      <c r="AL412" s="233"/>
      <c r="AM412" s="233"/>
      <c r="AN412" s="233"/>
      <c r="AO412" s="233"/>
      <c r="AP412" s="233"/>
    </row>
    <row r="413">
      <c r="A413" s="234"/>
      <c r="B413" s="234"/>
      <c r="C413" s="233"/>
      <c r="D413" s="233"/>
      <c r="E413" s="233"/>
      <c r="F413" s="233"/>
      <c r="G413" s="233"/>
      <c r="H413" s="233"/>
      <c r="I413" s="233"/>
      <c r="J413" s="233"/>
      <c r="K413" s="233"/>
      <c r="L413" s="233"/>
      <c r="M413" s="233"/>
      <c r="N413" s="233"/>
      <c r="O413" s="233"/>
      <c r="P413" s="233"/>
      <c r="Q413" s="233"/>
      <c r="R413" s="233"/>
      <c r="S413" s="233"/>
      <c r="T413" s="233"/>
      <c r="U413" s="233"/>
      <c r="V413" s="233"/>
      <c r="W413" s="233"/>
      <c r="X413" s="233"/>
      <c r="Y413" s="233"/>
      <c r="Z413" s="233"/>
      <c r="AA413" s="233"/>
      <c r="AB413" s="233"/>
      <c r="AC413" s="233"/>
      <c r="AD413" s="233"/>
      <c r="AE413" s="233"/>
      <c r="AF413" s="233"/>
      <c r="AG413" s="233"/>
      <c r="AH413" s="233"/>
      <c r="AI413" s="233"/>
      <c r="AJ413" s="233"/>
      <c r="AK413" s="233"/>
      <c r="AL413" s="233"/>
      <c r="AM413" s="233"/>
      <c r="AN413" s="233"/>
      <c r="AO413" s="233"/>
      <c r="AP413" s="233"/>
    </row>
    <row r="414">
      <c r="A414" s="234"/>
      <c r="B414" s="234"/>
      <c r="C414" s="233"/>
      <c r="D414" s="233"/>
      <c r="E414" s="233"/>
      <c r="F414" s="233"/>
      <c r="G414" s="233"/>
      <c r="H414" s="233"/>
      <c r="I414" s="233"/>
      <c r="J414" s="233"/>
      <c r="K414" s="233"/>
      <c r="L414" s="233"/>
      <c r="M414" s="233"/>
      <c r="N414" s="233"/>
      <c r="O414" s="233"/>
      <c r="P414" s="233"/>
      <c r="Q414" s="233"/>
      <c r="R414" s="233"/>
      <c r="S414" s="233"/>
      <c r="T414" s="233"/>
      <c r="U414" s="233"/>
      <c r="V414" s="233"/>
      <c r="W414" s="233"/>
      <c r="X414" s="233"/>
      <c r="Y414" s="233"/>
      <c r="Z414" s="233"/>
      <c r="AA414" s="233"/>
      <c r="AB414" s="233"/>
      <c r="AC414" s="233"/>
      <c r="AD414" s="233"/>
      <c r="AE414" s="233"/>
      <c r="AF414" s="233"/>
      <c r="AG414" s="233"/>
      <c r="AH414" s="233"/>
      <c r="AI414" s="233"/>
      <c r="AJ414" s="233"/>
      <c r="AK414" s="233"/>
      <c r="AL414" s="233"/>
      <c r="AM414" s="233"/>
      <c r="AN414" s="233"/>
      <c r="AO414" s="233"/>
      <c r="AP414" s="233"/>
    </row>
    <row r="415">
      <c r="A415" s="234"/>
      <c r="B415" s="234"/>
      <c r="C415" s="233"/>
      <c r="D415" s="233"/>
      <c r="E415" s="233"/>
      <c r="F415" s="233"/>
      <c r="G415" s="233"/>
      <c r="H415" s="233"/>
      <c r="I415" s="233"/>
      <c r="J415" s="233"/>
      <c r="K415" s="233"/>
      <c r="L415" s="233"/>
      <c r="M415" s="233"/>
      <c r="N415" s="233"/>
      <c r="O415" s="233"/>
      <c r="P415" s="233"/>
      <c r="Q415" s="233"/>
      <c r="R415" s="233"/>
      <c r="S415" s="233"/>
      <c r="T415" s="233"/>
      <c r="U415" s="233"/>
      <c r="V415" s="233"/>
      <c r="W415" s="233"/>
      <c r="X415" s="233"/>
      <c r="Y415" s="233"/>
      <c r="Z415" s="233"/>
      <c r="AA415" s="233"/>
      <c r="AB415" s="233"/>
      <c r="AC415" s="233"/>
      <c r="AD415" s="233"/>
      <c r="AE415" s="233"/>
      <c r="AF415" s="233"/>
      <c r="AG415" s="233"/>
      <c r="AH415" s="233"/>
      <c r="AI415" s="233"/>
      <c r="AJ415" s="233"/>
      <c r="AK415" s="233"/>
      <c r="AL415" s="233"/>
      <c r="AM415" s="233"/>
      <c r="AN415" s="233"/>
      <c r="AO415" s="233"/>
      <c r="AP415" s="233"/>
    </row>
    <row r="416">
      <c r="A416" s="234"/>
      <c r="B416" s="234"/>
      <c r="C416" s="233"/>
      <c r="D416" s="233"/>
      <c r="E416" s="233"/>
      <c r="F416" s="233"/>
      <c r="G416" s="233"/>
      <c r="H416" s="233"/>
      <c r="I416" s="233"/>
      <c r="J416" s="233"/>
      <c r="K416" s="233"/>
      <c r="L416" s="233"/>
      <c r="M416" s="233"/>
      <c r="N416" s="233"/>
      <c r="O416" s="233"/>
      <c r="P416" s="233"/>
      <c r="Q416" s="233"/>
      <c r="R416" s="233"/>
      <c r="S416" s="233"/>
      <c r="T416" s="233"/>
      <c r="U416" s="233"/>
      <c r="V416" s="233"/>
      <c r="W416" s="233"/>
      <c r="X416" s="233"/>
      <c r="Y416" s="233"/>
      <c r="Z416" s="233"/>
      <c r="AA416" s="233"/>
      <c r="AB416" s="233"/>
      <c r="AC416" s="233"/>
      <c r="AD416" s="233"/>
      <c r="AE416" s="233"/>
      <c r="AF416" s="233"/>
      <c r="AG416" s="233"/>
      <c r="AH416" s="233"/>
      <c r="AI416" s="233"/>
      <c r="AJ416" s="233"/>
      <c r="AK416" s="233"/>
      <c r="AL416" s="233"/>
      <c r="AM416" s="233"/>
      <c r="AN416" s="233"/>
      <c r="AO416" s="233"/>
      <c r="AP416" s="233"/>
    </row>
    <row r="417">
      <c r="A417" s="234"/>
      <c r="B417" s="234"/>
      <c r="C417" s="233"/>
      <c r="D417" s="233"/>
      <c r="E417" s="233"/>
      <c r="F417" s="233"/>
      <c r="G417" s="233"/>
      <c r="H417" s="233"/>
      <c r="I417" s="233"/>
      <c r="J417" s="233"/>
      <c r="K417" s="233"/>
      <c r="L417" s="233"/>
      <c r="M417" s="233"/>
      <c r="N417" s="233"/>
      <c r="O417" s="233"/>
      <c r="P417" s="233"/>
      <c r="Q417" s="233"/>
      <c r="R417" s="233"/>
      <c r="S417" s="233"/>
      <c r="T417" s="233"/>
      <c r="U417" s="233"/>
      <c r="V417" s="233"/>
      <c r="W417" s="233"/>
      <c r="X417" s="233"/>
      <c r="Y417" s="233"/>
      <c r="Z417" s="233"/>
      <c r="AA417" s="233"/>
      <c r="AB417" s="233"/>
      <c r="AC417" s="233"/>
      <c r="AD417" s="233"/>
      <c r="AE417" s="233"/>
      <c r="AF417" s="233"/>
      <c r="AG417" s="233"/>
      <c r="AH417" s="233"/>
      <c r="AI417" s="233"/>
      <c r="AJ417" s="233"/>
      <c r="AK417" s="233"/>
      <c r="AL417" s="233"/>
      <c r="AM417" s="233"/>
      <c r="AN417" s="233"/>
      <c r="AO417" s="233"/>
      <c r="AP417" s="233"/>
    </row>
    <row r="418">
      <c r="A418" s="234"/>
      <c r="B418" s="234"/>
      <c r="C418" s="233"/>
      <c r="D418" s="233"/>
      <c r="E418" s="233"/>
      <c r="F418" s="233"/>
      <c r="G418" s="233"/>
      <c r="H418" s="233"/>
      <c r="I418" s="233"/>
      <c r="J418" s="233"/>
      <c r="K418" s="233"/>
      <c r="L418" s="233"/>
      <c r="M418" s="233"/>
      <c r="N418" s="233"/>
      <c r="O418" s="233"/>
      <c r="P418" s="233"/>
      <c r="Q418" s="233"/>
      <c r="R418" s="233"/>
      <c r="S418" s="233"/>
      <c r="T418" s="233"/>
      <c r="U418" s="233"/>
      <c r="V418" s="233"/>
      <c r="W418" s="233"/>
      <c r="X418" s="233"/>
      <c r="Y418" s="233"/>
      <c r="Z418" s="233"/>
      <c r="AA418" s="233"/>
      <c r="AB418" s="233"/>
      <c r="AC418" s="233"/>
      <c r="AD418" s="233"/>
      <c r="AE418" s="233"/>
      <c r="AF418" s="233"/>
      <c r="AG418" s="233"/>
      <c r="AH418" s="233"/>
      <c r="AI418" s="233"/>
      <c r="AJ418" s="233"/>
      <c r="AK418" s="233"/>
      <c r="AL418" s="233"/>
      <c r="AM418" s="233"/>
      <c r="AN418" s="233"/>
      <c r="AO418" s="233"/>
      <c r="AP418" s="233"/>
    </row>
    <row r="419">
      <c r="A419" s="234"/>
      <c r="B419" s="234"/>
      <c r="C419" s="233"/>
      <c r="D419" s="233"/>
      <c r="E419" s="233"/>
      <c r="F419" s="233"/>
      <c r="G419" s="233"/>
      <c r="H419" s="233"/>
      <c r="I419" s="233"/>
      <c r="J419" s="233"/>
      <c r="K419" s="233"/>
      <c r="L419" s="233"/>
      <c r="M419" s="233"/>
      <c r="N419" s="233"/>
      <c r="O419" s="233"/>
      <c r="P419" s="233"/>
      <c r="Q419" s="233"/>
      <c r="R419" s="233"/>
      <c r="S419" s="233"/>
      <c r="T419" s="233"/>
      <c r="U419" s="233"/>
      <c r="V419" s="233"/>
      <c r="W419" s="233"/>
      <c r="X419" s="233"/>
      <c r="Y419" s="233"/>
      <c r="Z419" s="233"/>
      <c r="AA419" s="233"/>
      <c r="AB419" s="233"/>
      <c r="AC419" s="233"/>
      <c r="AD419" s="233"/>
      <c r="AE419" s="233"/>
      <c r="AF419" s="233"/>
      <c r="AG419" s="233"/>
      <c r="AH419" s="233"/>
      <c r="AI419" s="233"/>
      <c r="AJ419" s="233"/>
      <c r="AK419" s="233"/>
      <c r="AL419" s="233"/>
      <c r="AM419" s="233"/>
      <c r="AN419" s="233"/>
      <c r="AO419" s="233"/>
      <c r="AP419" s="233"/>
    </row>
    <row r="420">
      <c r="A420" s="234"/>
      <c r="B420" s="234"/>
      <c r="C420" s="233"/>
      <c r="D420" s="233"/>
      <c r="E420" s="233"/>
      <c r="F420" s="233"/>
      <c r="G420" s="233"/>
      <c r="H420" s="233"/>
      <c r="I420" s="233"/>
      <c r="J420" s="233"/>
      <c r="K420" s="233"/>
      <c r="L420" s="233"/>
      <c r="M420" s="233"/>
      <c r="N420" s="233"/>
      <c r="O420" s="233"/>
      <c r="P420" s="233"/>
      <c r="Q420" s="233"/>
      <c r="R420" s="233"/>
      <c r="S420" s="233"/>
      <c r="T420" s="233"/>
      <c r="U420" s="233"/>
      <c r="V420" s="233"/>
      <c r="W420" s="233"/>
      <c r="X420" s="233"/>
      <c r="Y420" s="233"/>
      <c r="Z420" s="233"/>
      <c r="AA420" s="233"/>
      <c r="AB420" s="233"/>
      <c r="AC420" s="233"/>
      <c r="AD420" s="233"/>
      <c r="AE420" s="233"/>
      <c r="AF420" s="233"/>
      <c r="AG420" s="233"/>
      <c r="AH420" s="233"/>
      <c r="AI420" s="233"/>
      <c r="AJ420" s="233"/>
      <c r="AK420" s="233"/>
      <c r="AL420" s="233"/>
      <c r="AM420" s="233"/>
      <c r="AN420" s="233"/>
      <c r="AO420" s="233"/>
      <c r="AP420" s="233"/>
    </row>
    <row r="421">
      <c r="A421" s="234"/>
      <c r="B421" s="234"/>
      <c r="C421" s="233"/>
      <c r="D421" s="233"/>
      <c r="E421" s="233"/>
      <c r="F421" s="233"/>
      <c r="G421" s="233"/>
      <c r="H421" s="233"/>
      <c r="I421" s="233"/>
      <c r="J421" s="233"/>
      <c r="K421" s="233"/>
      <c r="L421" s="233"/>
      <c r="M421" s="233"/>
      <c r="N421" s="233"/>
      <c r="O421" s="233"/>
      <c r="P421" s="233"/>
      <c r="Q421" s="233"/>
      <c r="R421" s="233"/>
      <c r="S421" s="233"/>
      <c r="T421" s="233"/>
      <c r="U421" s="233"/>
      <c r="V421" s="233"/>
      <c r="W421" s="233"/>
      <c r="X421" s="233"/>
      <c r="Y421" s="233"/>
      <c r="Z421" s="233"/>
      <c r="AA421" s="233"/>
      <c r="AB421" s="233"/>
      <c r="AC421" s="233"/>
      <c r="AD421" s="233"/>
      <c r="AE421" s="233"/>
      <c r="AF421" s="233"/>
      <c r="AG421" s="233"/>
      <c r="AH421" s="233"/>
      <c r="AI421" s="233"/>
      <c r="AJ421" s="233"/>
      <c r="AK421" s="233"/>
      <c r="AL421" s="233"/>
      <c r="AM421" s="233"/>
      <c r="AN421" s="233"/>
      <c r="AO421" s="233"/>
      <c r="AP421" s="233"/>
    </row>
    <row r="422">
      <c r="A422" s="234"/>
      <c r="B422" s="234"/>
      <c r="C422" s="233"/>
      <c r="D422" s="233"/>
      <c r="E422" s="233"/>
      <c r="F422" s="233"/>
      <c r="G422" s="233"/>
      <c r="H422" s="233"/>
      <c r="I422" s="233"/>
      <c r="J422" s="233"/>
      <c r="K422" s="233"/>
      <c r="L422" s="233"/>
      <c r="M422" s="233"/>
      <c r="N422" s="233"/>
      <c r="O422" s="233"/>
      <c r="P422" s="233"/>
      <c r="Q422" s="233"/>
      <c r="R422" s="233"/>
      <c r="S422" s="233"/>
      <c r="T422" s="233"/>
      <c r="U422" s="233"/>
      <c r="V422" s="233"/>
      <c r="W422" s="233"/>
      <c r="X422" s="233"/>
      <c r="Y422" s="233"/>
      <c r="Z422" s="233"/>
      <c r="AA422" s="233"/>
      <c r="AB422" s="233"/>
      <c r="AC422" s="233"/>
      <c r="AD422" s="233"/>
      <c r="AE422" s="233"/>
      <c r="AF422" s="233"/>
      <c r="AG422" s="233"/>
      <c r="AH422" s="233"/>
      <c r="AI422" s="233"/>
      <c r="AJ422" s="233"/>
      <c r="AK422" s="233"/>
      <c r="AL422" s="233"/>
      <c r="AM422" s="233"/>
      <c r="AN422" s="233"/>
      <c r="AO422" s="233"/>
      <c r="AP422" s="233"/>
    </row>
    <row r="423">
      <c r="A423" s="234"/>
      <c r="B423" s="234"/>
      <c r="C423" s="233"/>
      <c r="D423" s="233"/>
      <c r="E423" s="233"/>
      <c r="F423" s="233"/>
      <c r="G423" s="233"/>
      <c r="H423" s="233"/>
      <c r="I423" s="233"/>
      <c r="J423" s="233"/>
      <c r="K423" s="233"/>
      <c r="L423" s="233"/>
      <c r="M423" s="233"/>
      <c r="N423" s="233"/>
      <c r="O423" s="233"/>
      <c r="P423" s="233"/>
      <c r="Q423" s="233"/>
      <c r="R423" s="233"/>
      <c r="S423" s="233"/>
      <c r="T423" s="233"/>
      <c r="U423" s="233"/>
      <c r="V423" s="233"/>
      <c r="W423" s="233"/>
      <c r="X423" s="233"/>
      <c r="Y423" s="233"/>
      <c r="Z423" s="233"/>
      <c r="AA423" s="233"/>
      <c r="AB423" s="233"/>
      <c r="AC423" s="233"/>
      <c r="AD423" s="233"/>
      <c r="AE423" s="233"/>
      <c r="AF423" s="233"/>
      <c r="AG423" s="233"/>
      <c r="AH423" s="233"/>
      <c r="AI423" s="233"/>
      <c r="AJ423" s="233"/>
      <c r="AK423" s="233"/>
      <c r="AL423" s="233"/>
      <c r="AM423" s="233"/>
      <c r="AN423" s="233"/>
      <c r="AO423" s="233"/>
      <c r="AP423" s="233"/>
    </row>
    <row r="424">
      <c r="A424" s="234"/>
      <c r="B424" s="234"/>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c r="Y424" s="233"/>
      <c r="Z424" s="233"/>
      <c r="AA424" s="233"/>
      <c r="AB424" s="233"/>
      <c r="AC424" s="233"/>
      <c r="AD424" s="233"/>
      <c r="AE424" s="233"/>
      <c r="AF424" s="233"/>
      <c r="AG424" s="233"/>
      <c r="AH424" s="233"/>
      <c r="AI424" s="233"/>
      <c r="AJ424" s="233"/>
      <c r="AK424" s="233"/>
      <c r="AL424" s="233"/>
      <c r="AM424" s="233"/>
      <c r="AN424" s="233"/>
      <c r="AO424" s="233"/>
      <c r="AP424" s="233"/>
    </row>
    <row r="425">
      <c r="A425" s="234"/>
      <c r="B425" s="234"/>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c r="Y425" s="233"/>
      <c r="Z425" s="233"/>
      <c r="AA425" s="233"/>
      <c r="AB425" s="233"/>
      <c r="AC425" s="233"/>
      <c r="AD425" s="233"/>
      <c r="AE425" s="233"/>
      <c r="AF425" s="233"/>
      <c r="AG425" s="233"/>
      <c r="AH425" s="233"/>
      <c r="AI425" s="233"/>
      <c r="AJ425" s="233"/>
      <c r="AK425" s="233"/>
      <c r="AL425" s="233"/>
      <c r="AM425" s="233"/>
      <c r="AN425" s="233"/>
      <c r="AO425" s="233"/>
      <c r="AP425" s="233"/>
    </row>
    <row r="426">
      <c r="A426" s="234"/>
      <c r="B426" s="234"/>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c r="Y426" s="233"/>
      <c r="Z426" s="233"/>
      <c r="AA426" s="233"/>
      <c r="AB426" s="233"/>
      <c r="AC426" s="233"/>
      <c r="AD426" s="233"/>
      <c r="AE426" s="233"/>
      <c r="AF426" s="233"/>
      <c r="AG426" s="233"/>
      <c r="AH426" s="233"/>
      <c r="AI426" s="233"/>
      <c r="AJ426" s="233"/>
      <c r="AK426" s="233"/>
      <c r="AL426" s="233"/>
      <c r="AM426" s="233"/>
      <c r="AN426" s="233"/>
      <c r="AO426" s="233"/>
      <c r="AP426" s="233"/>
    </row>
    <row r="427">
      <c r="A427" s="234"/>
      <c r="B427" s="234"/>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c r="Y427" s="233"/>
      <c r="Z427" s="233"/>
      <c r="AA427" s="233"/>
      <c r="AB427" s="233"/>
      <c r="AC427" s="233"/>
      <c r="AD427" s="233"/>
      <c r="AE427" s="233"/>
      <c r="AF427" s="233"/>
      <c r="AG427" s="233"/>
      <c r="AH427" s="233"/>
      <c r="AI427" s="233"/>
      <c r="AJ427" s="233"/>
      <c r="AK427" s="233"/>
      <c r="AL427" s="233"/>
      <c r="AM427" s="233"/>
      <c r="AN427" s="233"/>
      <c r="AO427" s="233"/>
      <c r="AP427" s="233"/>
    </row>
    <row r="428">
      <c r="A428" s="234"/>
      <c r="B428" s="234"/>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c r="Y428" s="233"/>
      <c r="Z428" s="233"/>
      <c r="AA428" s="233"/>
      <c r="AB428" s="233"/>
      <c r="AC428" s="233"/>
      <c r="AD428" s="233"/>
      <c r="AE428" s="233"/>
      <c r="AF428" s="233"/>
      <c r="AG428" s="233"/>
      <c r="AH428" s="233"/>
      <c r="AI428" s="233"/>
      <c r="AJ428" s="233"/>
      <c r="AK428" s="233"/>
      <c r="AL428" s="233"/>
      <c r="AM428" s="233"/>
      <c r="AN428" s="233"/>
      <c r="AO428" s="233"/>
      <c r="AP428" s="233"/>
    </row>
    <row r="429">
      <c r="A429" s="234"/>
      <c r="B429" s="234"/>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c r="Y429" s="233"/>
      <c r="Z429" s="233"/>
      <c r="AA429" s="233"/>
      <c r="AB429" s="233"/>
      <c r="AC429" s="233"/>
      <c r="AD429" s="233"/>
      <c r="AE429" s="233"/>
      <c r="AF429" s="233"/>
      <c r="AG429" s="233"/>
      <c r="AH429" s="233"/>
      <c r="AI429" s="233"/>
      <c r="AJ429" s="233"/>
      <c r="AK429" s="233"/>
      <c r="AL429" s="233"/>
      <c r="AM429" s="233"/>
      <c r="AN429" s="233"/>
      <c r="AO429" s="233"/>
      <c r="AP429" s="233"/>
    </row>
    <row r="430">
      <c r="A430" s="234"/>
      <c r="B430" s="234"/>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c r="Y430" s="233"/>
      <c r="Z430" s="233"/>
      <c r="AA430" s="233"/>
      <c r="AB430" s="233"/>
      <c r="AC430" s="233"/>
      <c r="AD430" s="233"/>
      <c r="AE430" s="233"/>
      <c r="AF430" s="233"/>
      <c r="AG430" s="233"/>
      <c r="AH430" s="233"/>
      <c r="AI430" s="233"/>
      <c r="AJ430" s="233"/>
      <c r="AK430" s="233"/>
      <c r="AL430" s="233"/>
      <c r="AM430" s="233"/>
      <c r="AN430" s="233"/>
      <c r="AO430" s="233"/>
      <c r="AP430" s="233"/>
    </row>
    <row r="431">
      <c r="A431" s="234"/>
      <c r="B431" s="234"/>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c r="Y431" s="233"/>
      <c r="Z431" s="233"/>
      <c r="AA431" s="233"/>
      <c r="AB431" s="233"/>
      <c r="AC431" s="233"/>
      <c r="AD431" s="233"/>
      <c r="AE431" s="233"/>
      <c r="AF431" s="233"/>
      <c r="AG431" s="233"/>
      <c r="AH431" s="233"/>
      <c r="AI431" s="233"/>
      <c r="AJ431" s="233"/>
      <c r="AK431" s="233"/>
      <c r="AL431" s="233"/>
      <c r="AM431" s="233"/>
      <c r="AN431" s="233"/>
      <c r="AO431" s="233"/>
      <c r="AP431" s="233"/>
    </row>
    <row r="432">
      <c r="A432" s="234"/>
      <c r="B432" s="234"/>
      <c r="C432" s="233"/>
      <c r="D432" s="233"/>
      <c r="E432" s="233"/>
      <c r="F432" s="233"/>
      <c r="G432" s="233"/>
      <c r="H432" s="233"/>
      <c r="I432" s="233"/>
      <c r="J432" s="233"/>
      <c r="K432" s="233"/>
      <c r="L432" s="233"/>
      <c r="M432" s="233"/>
      <c r="N432" s="233"/>
      <c r="O432" s="233"/>
      <c r="P432" s="233"/>
      <c r="Q432" s="233"/>
      <c r="R432" s="233"/>
      <c r="S432" s="233"/>
      <c r="T432" s="233"/>
      <c r="U432" s="233"/>
      <c r="V432" s="233"/>
      <c r="W432" s="233"/>
      <c r="X432" s="233"/>
      <c r="Y432" s="233"/>
      <c r="Z432" s="233"/>
      <c r="AA432" s="233"/>
      <c r="AB432" s="233"/>
      <c r="AC432" s="233"/>
      <c r="AD432" s="233"/>
      <c r="AE432" s="233"/>
      <c r="AF432" s="233"/>
      <c r="AG432" s="233"/>
      <c r="AH432" s="233"/>
      <c r="AI432" s="233"/>
      <c r="AJ432" s="233"/>
      <c r="AK432" s="233"/>
      <c r="AL432" s="233"/>
      <c r="AM432" s="233"/>
      <c r="AN432" s="233"/>
      <c r="AO432" s="233"/>
      <c r="AP432" s="233"/>
    </row>
    <row r="433">
      <c r="A433" s="234"/>
      <c r="B433" s="234"/>
      <c r="C433" s="233"/>
      <c r="D433" s="233"/>
      <c r="E433" s="233"/>
      <c r="F433" s="233"/>
      <c r="G433" s="233"/>
      <c r="H433" s="233"/>
      <c r="I433" s="233"/>
      <c r="J433" s="233"/>
      <c r="K433" s="233"/>
      <c r="L433" s="233"/>
      <c r="M433" s="233"/>
      <c r="N433" s="233"/>
      <c r="O433" s="233"/>
      <c r="P433" s="233"/>
      <c r="Q433" s="233"/>
      <c r="R433" s="233"/>
      <c r="S433" s="233"/>
      <c r="T433" s="233"/>
      <c r="U433" s="233"/>
      <c r="V433" s="233"/>
      <c r="W433" s="233"/>
      <c r="X433" s="233"/>
      <c r="Y433" s="233"/>
      <c r="Z433" s="233"/>
      <c r="AA433" s="233"/>
      <c r="AB433" s="233"/>
      <c r="AC433" s="233"/>
      <c r="AD433" s="233"/>
      <c r="AE433" s="233"/>
      <c r="AF433" s="233"/>
      <c r="AG433" s="233"/>
      <c r="AH433" s="233"/>
      <c r="AI433" s="233"/>
      <c r="AJ433" s="233"/>
      <c r="AK433" s="233"/>
      <c r="AL433" s="233"/>
      <c r="AM433" s="233"/>
      <c r="AN433" s="233"/>
      <c r="AO433" s="233"/>
      <c r="AP433" s="233"/>
    </row>
    <row r="434">
      <c r="A434" s="234"/>
      <c r="B434" s="234"/>
      <c r="C434" s="233"/>
      <c r="D434" s="233"/>
      <c r="E434" s="233"/>
      <c r="F434" s="233"/>
      <c r="G434" s="233"/>
      <c r="H434" s="233"/>
      <c r="I434" s="233"/>
      <c r="J434" s="233"/>
      <c r="K434" s="233"/>
      <c r="L434" s="233"/>
      <c r="M434" s="233"/>
      <c r="N434" s="233"/>
      <c r="O434" s="233"/>
      <c r="P434" s="233"/>
      <c r="Q434" s="233"/>
      <c r="R434" s="233"/>
      <c r="S434" s="233"/>
      <c r="T434" s="233"/>
      <c r="U434" s="233"/>
      <c r="V434" s="233"/>
      <c r="W434" s="233"/>
      <c r="X434" s="233"/>
      <c r="Y434" s="233"/>
      <c r="Z434" s="233"/>
      <c r="AA434" s="233"/>
      <c r="AB434" s="233"/>
      <c r="AC434" s="233"/>
      <c r="AD434" s="233"/>
      <c r="AE434" s="233"/>
      <c r="AF434" s="233"/>
      <c r="AG434" s="233"/>
      <c r="AH434" s="233"/>
      <c r="AI434" s="233"/>
      <c r="AJ434" s="233"/>
      <c r="AK434" s="233"/>
      <c r="AL434" s="233"/>
      <c r="AM434" s="233"/>
      <c r="AN434" s="233"/>
      <c r="AO434" s="233"/>
      <c r="AP434" s="233"/>
    </row>
    <row r="435">
      <c r="A435" s="234"/>
      <c r="B435" s="234"/>
      <c r="C435" s="233"/>
      <c r="D435" s="233"/>
      <c r="E435" s="233"/>
      <c r="F435" s="233"/>
      <c r="G435" s="233"/>
      <c r="H435" s="233"/>
      <c r="I435" s="233"/>
      <c r="J435" s="233"/>
      <c r="K435" s="233"/>
      <c r="L435" s="233"/>
      <c r="M435" s="233"/>
      <c r="N435" s="233"/>
      <c r="O435" s="233"/>
      <c r="P435" s="233"/>
      <c r="Q435" s="233"/>
      <c r="R435" s="233"/>
      <c r="S435" s="233"/>
      <c r="T435" s="233"/>
      <c r="U435" s="233"/>
      <c r="V435" s="233"/>
      <c r="W435" s="233"/>
      <c r="X435" s="233"/>
      <c r="Y435" s="233"/>
      <c r="Z435" s="233"/>
      <c r="AA435" s="233"/>
      <c r="AB435" s="233"/>
      <c r="AC435" s="233"/>
      <c r="AD435" s="233"/>
      <c r="AE435" s="233"/>
      <c r="AF435" s="233"/>
      <c r="AG435" s="233"/>
      <c r="AH435" s="233"/>
      <c r="AI435" s="233"/>
      <c r="AJ435" s="233"/>
      <c r="AK435" s="233"/>
      <c r="AL435" s="233"/>
      <c r="AM435" s="233"/>
      <c r="AN435" s="233"/>
      <c r="AO435" s="233"/>
      <c r="AP435" s="233"/>
    </row>
    <row r="436">
      <c r="A436" s="234"/>
      <c r="B436" s="234"/>
      <c r="C436" s="233"/>
      <c r="D436" s="233"/>
      <c r="E436" s="233"/>
      <c r="F436" s="233"/>
      <c r="G436" s="233"/>
      <c r="H436" s="233"/>
      <c r="I436" s="233"/>
      <c r="J436" s="233"/>
      <c r="K436" s="233"/>
      <c r="L436" s="233"/>
      <c r="M436" s="233"/>
      <c r="N436" s="233"/>
      <c r="O436" s="233"/>
      <c r="P436" s="233"/>
      <c r="Q436" s="233"/>
      <c r="R436" s="233"/>
      <c r="S436" s="233"/>
      <c r="T436" s="233"/>
      <c r="U436" s="233"/>
      <c r="V436" s="233"/>
      <c r="W436" s="233"/>
      <c r="X436" s="233"/>
      <c r="Y436" s="233"/>
      <c r="Z436" s="233"/>
      <c r="AA436" s="233"/>
      <c r="AB436" s="233"/>
      <c r="AC436" s="233"/>
      <c r="AD436" s="233"/>
      <c r="AE436" s="233"/>
      <c r="AF436" s="233"/>
      <c r="AG436" s="233"/>
      <c r="AH436" s="233"/>
      <c r="AI436" s="233"/>
      <c r="AJ436" s="233"/>
      <c r="AK436" s="233"/>
      <c r="AL436" s="233"/>
      <c r="AM436" s="233"/>
      <c r="AN436" s="233"/>
      <c r="AO436" s="233"/>
      <c r="AP436" s="233"/>
    </row>
    <row r="437">
      <c r="A437" s="234"/>
      <c r="B437" s="234"/>
      <c r="C437" s="233"/>
      <c r="D437" s="233"/>
      <c r="E437" s="233"/>
      <c r="F437" s="233"/>
      <c r="G437" s="233"/>
      <c r="H437" s="233"/>
      <c r="I437" s="233"/>
      <c r="J437" s="233"/>
      <c r="K437" s="233"/>
      <c r="L437" s="233"/>
      <c r="M437" s="233"/>
      <c r="N437" s="233"/>
      <c r="O437" s="233"/>
      <c r="P437" s="233"/>
      <c r="Q437" s="233"/>
      <c r="R437" s="233"/>
      <c r="S437" s="233"/>
      <c r="T437" s="233"/>
      <c r="U437" s="233"/>
      <c r="V437" s="233"/>
      <c r="W437" s="233"/>
      <c r="X437" s="233"/>
      <c r="Y437" s="233"/>
      <c r="Z437" s="233"/>
      <c r="AA437" s="233"/>
      <c r="AB437" s="233"/>
      <c r="AC437" s="233"/>
      <c r="AD437" s="233"/>
      <c r="AE437" s="233"/>
      <c r="AF437" s="233"/>
      <c r="AG437" s="233"/>
      <c r="AH437" s="233"/>
      <c r="AI437" s="233"/>
      <c r="AJ437" s="233"/>
      <c r="AK437" s="233"/>
      <c r="AL437" s="233"/>
      <c r="AM437" s="233"/>
      <c r="AN437" s="233"/>
      <c r="AO437" s="233"/>
      <c r="AP437" s="233"/>
    </row>
    <row r="438">
      <c r="A438" s="234"/>
      <c r="B438" s="234"/>
      <c r="C438" s="233"/>
      <c r="D438" s="233"/>
      <c r="E438" s="233"/>
      <c r="F438" s="233"/>
      <c r="G438" s="233"/>
      <c r="H438" s="233"/>
      <c r="I438" s="233"/>
      <c r="J438" s="233"/>
      <c r="K438" s="233"/>
      <c r="L438" s="233"/>
      <c r="M438" s="233"/>
      <c r="N438" s="233"/>
      <c r="O438" s="233"/>
      <c r="P438" s="233"/>
      <c r="Q438" s="233"/>
      <c r="R438" s="233"/>
      <c r="S438" s="233"/>
      <c r="T438" s="233"/>
      <c r="U438" s="233"/>
      <c r="V438" s="233"/>
      <c r="W438" s="233"/>
      <c r="X438" s="233"/>
      <c r="Y438" s="233"/>
      <c r="Z438" s="233"/>
      <c r="AA438" s="233"/>
      <c r="AB438" s="233"/>
      <c r="AC438" s="233"/>
      <c r="AD438" s="233"/>
      <c r="AE438" s="233"/>
      <c r="AF438" s="233"/>
      <c r="AG438" s="233"/>
      <c r="AH438" s="233"/>
      <c r="AI438" s="233"/>
      <c r="AJ438" s="233"/>
      <c r="AK438" s="233"/>
      <c r="AL438" s="233"/>
      <c r="AM438" s="233"/>
      <c r="AN438" s="233"/>
      <c r="AO438" s="233"/>
      <c r="AP438" s="233"/>
    </row>
    <row r="439">
      <c r="A439" s="234"/>
      <c r="B439" s="234"/>
      <c r="C439" s="233"/>
      <c r="D439" s="233"/>
      <c r="E439" s="233"/>
      <c r="F439" s="233"/>
      <c r="G439" s="233"/>
      <c r="H439" s="233"/>
      <c r="I439" s="233"/>
      <c r="J439" s="233"/>
      <c r="K439" s="233"/>
      <c r="L439" s="233"/>
      <c r="M439" s="233"/>
      <c r="N439" s="233"/>
      <c r="O439" s="233"/>
      <c r="P439" s="233"/>
      <c r="Q439" s="233"/>
      <c r="R439" s="233"/>
      <c r="S439" s="233"/>
      <c r="T439" s="233"/>
      <c r="U439" s="233"/>
      <c r="V439" s="233"/>
      <c r="W439" s="233"/>
      <c r="X439" s="233"/>
      <c r="Y439" s="233"/>
      <c r="Z439" s="233"/>
      <c r="AA439" s="233"/>
      <c r="AB439" s="233"/>
      <c r="AC439" s="233"/>
      <c r="AD439" s="233"/>
      <c r="AE439" s="233"/>
      <c r="AF439" s="233"/>
      <c r="AG439" s="233"/>
      <c r="AH439" s="233"/>
      <c r="AI439" s="233"/>
      <c r="AJ439" s="233"/>
      <c r="AK439" s="233"/>
      <c r="AL439" s="233"/>
      <c r="AM439" s="233"/>
      <c r="AN439" s="233"/>
      <c r="AO439" s="233"/>
      <c r="AP439" s="233"/>
    </row>
    <row r="440">
      <c r="A440" s="234"/>
      <c r="B440" s="234"/>
      <c r="C440" s="233"/>
      <c r="D440" s="233"/>
      <c r="E440" s="233"/>
      <c r="F440" s="233"/>
      <c r="G440" s="233"/>
      <c r="H440" s="233"/>
      <c r="I440" s="233"/>
      <c r="J440" s="233"/>
      <c r="K440" s="233"/>
      <c r="L440" s="233"/>
      <c r="M440" s="233"/>
      <c r="N440" s="233"/>
      <c r="O440" s="233"/>
      <c r="P440" s="233"/>
      <c r="Q440" s="233"/>
      <c r="R440" s="233"/>
      <c r="S440" s="233"/>
      <c r="T440" s="233"/>
      <c r="U440" s="233"/>
      <c r="V440" s="233"/>
      <c r="W440" s="233"/>
      <c r="X440" s="233"/>
      <c r="Y440" s="233"/>
      <c r="Z440" s="233"/>
      <c r="AA440" s="233"/>
      <c r="AB440" s="233"/>
      <c r="AC440" s="233"/>
      <c r="AD440" s="233"/>
      <c r="AE440" s="233"/>
      <c r="AF440" s="233"/>
      <c r="AG440" s="233"/>
      <c r="AH440" s="233"/>
      <c r="AI440" s="233"/>
      <c r="AJ440" s="233"/>
      <c r="AK440" s="233"/>
      <c r="AL440" s="233"/>
      <c r="AM440" s="233"/>
      <c r="AN440" s="233"/>
      <c r="AO440" s="233"/>
      <c r="AP440" s="233"/>
    </row>
    <row r="441">
      <c r="A441" s="234"/>
      <c r="B441" s="234"/>
      <c r="C441" s="233"/>
      <c r="D441" s="233"/>
      <c r="E441" s="233"/>
      <c r="F441" s="233"/>
      <c r="G441" s="233"/>
      <c r="H441" s="233"/>
      <c r="I441" s="233"/>
      <c r="J441" s="233"/>
      <c r="K441" s="233"/>
      <c r="L441" s="233"/>
      <c r="M441" s="233"/>
      <c r="N441" s="233"/>
      <c r="O441" s="233"/>
      <c r="P441" s="233"/>
      <c r="Q441" s="233"/>
      <c r="R441" s="233"/>
      <c r="S441" s="233"/>
      <c r="T441" s="233"/>
      <c r="U441" s="233"/>
      <c r="V441" s="233"/>
      <c r="W441" s="233"/>
      <c r="X441" s="233"/>
      <c r="Y441" s="233"/>
      <c r="Z441" s="233"/>
      <c r="AA441" s="233"/>
      <c r="AB441" s="233"/>
      <c r="AC441" s="233"/>
      <c r="AD441" s="233"/>
      <c r="AE441" s="233"/>
      <c r="AF441" s="233"/>
      <c r="AG441" s="233"/>
      <c r="AH441" s="233"/>
      <c r="AI441" s="233"/>
      <c r="AJ441" s="233"/>
      <c r="AK441" s="233"/>
      <c r="AL441" s="233"/>
      <c r="AM441" s="233"/>
      <c r="AN441" s="233"/>
      <c r="AO441" s="233"/>
      <c r="AP441" s="233"/>
    </row>
    <row r="442">
      <c r="A442" s="234"/>
      <c r="B442" s="234"/>
      <c r="C442" s="233"/>
      <c r="D442" s="233"/>
      <c r="E442" s="233"/>
      <c r="F442" s="233"/>
      <c r="G442" s="233"/>
      <c r="H442" s="233"/>
      <c r="I442" s="233"/>
      <c r="J442" s="233"/>
      <c r="K442" s="233"/>
      <c r="L442" s="233"/>
      <c r="M442" s="233"/>
      <c r="N442" s="233"/>
      <c r="O442" s="233"/>
      <c r="P442" s="233"/>
      <c r="Q442" s="233"/>
      <c r="R442" s="233"/>
      <c r="S442" s="233"/>
      <c r="T442" s="233"/>
      <c r="U442" s="233"/>
      <c r="V442" s="233"/>
      <c r="W442" s="233"/>
      <c r="X442" s="233"/>
      <c r="Y442" s="233"/>
      <c r="Z442" s="233"/>
      <c r="AA442" s="233"/>
      <c r="AB442" s="233"/>
      <c r="AC442" s="233"/>
      <c r="AD442" s="233"/>
      <c r="AE442" s="233"/>
      <c r="AF442" s="233"/>
      <c r="AG442" s="233"/>
      <c r="AH442" s="233"/>
      <c r="AI442" s="233"/>
      <c r="AJ442" s="233"/>
      <c r="AK442" s="233"/>
      <c r="AL442" s="233"/>
      <c r="AM442" s="233"/>
      <c r="AN442" s="233"/>
      <c r="AO442" s="233"/>
      <c r="AP442" s="233"/>
    </row>
    <row r="443">
      <c r="A443" s="234"/>
      <c r="B443" s="234"/>
      <c r="C443" s="233"/>
      <c r="D443" s="233"/>
      <c r="E443" s="233"/>
      <c r="F443" s="233"/>
      <c r="G443" s="233"/>
      <c r="H443" s="233"/>
      <c r="I443" s="233"/>
      <c r="J443" s="233"/>
      <c r="K443" s="233"/>
      <c r="L443" s="233"/>
      <c r="M443" s="233"/>
      <c r="N443" s="233"/>
      <c r="O443" s="233"/>
      <c r="P443" s="233"/>
      <c r="Q443" s="233"/>
      <c r="R443" s="233"/>
      <c r="S443" s="233"/>
      <c r="T443" s="233"/>
      <c r="U443" s="233"/>
      <c r="V443" s="233"/>
      <c r="W443" s="233"/>
      <c r="X443" s="233"/>
      <c r="Y443" s="233"/>
      <c r="Z443" s="233"/>
      <c r="AA443" s="233"/>
      <c r="AB443" s="233"/>
      <c r="AC443" s="233"/>
      <c r="AD443" s="233"/>
      <c r="AE443" s="233"/>
      <c r="AF443" s="233"/>
      <c r="AG443" s="233"/>
      <c r="AH443" s="233"/>
      <c r="AI443" s="233"/>
      <c r="AJ443" s="233"/>
      <c r="AK443" s="233"/>
      <c r="AL443" s="233"/>
      <c r="AM443" s="233"/>
      <c r="AN443" s="233"/>
      <c r="AO443" s="233"/>
      <c r="AP443" s="233"/>
    </row>
    <row r="444">
      <c r="A444" s="234"/>
      <c r="B444" s="234"/>
      <c r="C444" s="233"/>
      <c r="D444" s="233"/>
      <c r="E444" s="233"/>
      <c r="F444" s="233"/>
      <c r="G444" s="233"/>
      <c r="H444" s="233"/>
      <c r="I444" s="233"/>
      <c r="J444" s="233"/>
      <c r="K444" s="233"/>
      <c r="L444" s="233"/>
      <c r="M444" s="233"/>
      <c r="N444" s="233"/>
      <c r="O444" s="233"/>
      <c r="P444" s="233"/>
      <c r="Q444" s="233"/>
      <c r="R444" s="233"/>
      <c r="S444" s="233"/>
      <c r="T444" s="233"/>
      <c r="U444" s="233"/>
      <c r="V444" s="233"/>
      <c r="W444" s="233"/>
      <c r="X444" s="233"/>
      <c r="Y444" s="233"/>
      <c r="Z444" s="233"/>
      <c r="AA444" s="233"/>
      <c r="AB444" s="233"/>
      <c r="AC444" s="233"/>
      <c r="AD444" s="233"/>
      <c r="AE444" s="233"/>
      <c r="AF444" s="233"/>
      <c r="AG444" s="233"/>
      <c r="AH444" s="233"/>
      <c r="AI444" s="233"/>
      <c r="AJ444" s="233"/>
      <c r="AK444" s="233"/>
      <c r="AL444" s="233"/>
      <c r="AM444" s="233"/>
      <c r="AN444" s="233"/>
      <c r="AO444" s="233"/>
      <c r="AP444" s="233"/>
    </row>
    <row r="445">
      <c r="A445" s="234"/>
      <c r="B445" s="234"/>
      <c r="C445" s="233"/>
      <c r="D445" s="233"/>
      <c r="E445" s="233"/>
      <c r="F445" s="233"/>
      <c r="G445" s="233"/>
      <c r="H445" s="233"/>
      <c r="I445" s="233"/>
      <c r="J445" s="233"/>
      <c r="K445" s="233"/>
      <c r="L445" s="233"/>
      <c r="M445" s="233"/>
      <c r="N445" s="233"/>
      <c r="O445" s="233"/>
      <c r="P445" s="233"/>
      <c r="Q445" s="233"/>
      <c r="R445" s="233"/>
      <c r="S445" s="233"/>
      <c r="T445" s="233"/>
      <c r="U445" s="233"/>
      <c r="V445" s="233"/>
      <c r="W445" s="233"/>
      <c r="X445" s="233"/>
      <c r="Y445" s="233"/>
      <c r="Z445" s="233"/>
      <c r="AA445" s="233"/>
      <c r="AB445" s="233"/>
      <c r="AC445" s="233"/>
      <c r="AD445" s="233"/>
      <c r="AE445" s="233"/>
      <c r="AF445" s="233"/>
      <c r="AG445" s="233"/>
      <c r="AH445" s="233"/>
      <c r="AI445" s="233"/>
      <c r="AJ445" s="233"/>
      <c r="AK445" s="233"/>
      <c r="AL445" s="233"/>
      <c r="AM445" s="233"/>
      <c r="AN445" s="233"/>
      <c r="AO445" s="233"/>
      <c r="AP445" s="233"/>
    </row>
    <row r="446">
      <c r="A446" s="234"/>
      <c r="B446" s="234"/>
      <c r="C446" s="233"/>
      <c r="D446" s="233"/>
      <c r="E446" s="233"/>
      <c r="F446" s="233"/>
      <c r="G446" s="233"/>
      <c r="H446" s="233"/>
      <c r="I446" s="233"/>
      <c r="J446" s="233"/>
      <c r="K446" s="233"/>
      <c r="L446" s="233"/>
      <c r="M446" s="233"/>
      <c r="N446" s="233"/>
      <c r="O446" s="233"/>
      <c r="P446" s="233"/>
      <c r="Q446" s="233"/>
      <c r="R446" s="233"/>
      <c r="S446" s="233"/>
      <c r="T446" s="233"/>
      <c r="U446" s="233"/>
      <c r="V446" s="233"/>
      <c r="W446" s="233"/>
      <c r="X446" s="233"/>
      <c r="Y446" s="233"/>
      <c r="Z446" s="233"/>
      <c r="AA446" s="233"/>
      <c r="AB446" s="233"/>
      <c r="AC446" s="233"/>
      <c r="AD446" s="233"/>
      <c r="AE446" s="233"/>
      <c r="AF446" s="233"/>
      <c r="AG446" s="233"/>
      <c r="AH446" s="233"/>
      <c r="AI446" s="233"/>
      <c r="AJ446" s="233"/>
      <c r="AK446" s="233"/>
      <c r="AL446" s="233"/>
      <c r="AM446" s="233"/>
      <c r="AN446" s="233"/>
      <c r="AO446" s="233"/>
      <c r="AP446" s="233"/>
    </row>
    <row r="447">
      <c r="A447" s="234"/>
      <c r="B447" s="234"/>
      <c r="C447" s="233"/>
      <c r="D447" s="233"/>
      <c r="E447" s="233"/>
      <c r="F447" s="233"/>
      <c r="G447" s="233"/>
      <c r="H447" s="233"/>
      <c r="I447" s="233"/>
      <c r="J447" s="233"/>
      <c r="K447" s="233"/>
      <c r="L447" s="233"/>
      <c r="M447" s="233"/>
      <c r="N447" s="233"/>
      <c r="O447" s="233"/>
      <c r="P447" s="233"/>
      <c r="Q447" s="233"/>
      <c r="R447" s="233"/>
      <c r="S447" s="233"/>
      <c r="T447" s="233"/>
      <c r="U447" s="233"/>
      <c r="V447" s="233"/>
      <c r="W447" s="233"/>
      <c r="X447" s="233"/>
      <c r="Y447" s="233"/>
      <c r="Z447" s="233"/>
      <c r="AA447" s="233"/>
      <c r="AB447" s="233"/>
      <c r="AC447" s="233"/>
      <c r="AD447" s="233"/>
      <c r="AE447" s="233"/>
      <c r="AF447" s="233"/>
      <c r="AG447" s="233"/>
      <c r="AH447" s="233"/>
      <c r="AI447" s="233"/>
      <c r="AJ447" s="233"/>
      <c r="AK447" s="233"/>
      <c r="AL447" s="233"/>
      <c r="AM447" s="233"/>
      <c r="AN447" s="233"/>
      <c r="AO447" s="233"/>
      <c r="AP447" s="233"/>
    </row>
    <row r="448">
      <c r="A448" s="234"/>
      <c r="B448" s="234"/>
      <c r="C448" s="233"/>
      <c r="D448" s="233"/>
      <c r="E448" s="233"/>
      <c r="F448" s="233"/>
      <c r="G448" s="233"/>
      <c r="H448" s="233"/>
      <c r="I448" s="233"/>
      <c r="J448" s="233"/>
      <c r="K448" s="233"/>
      <c r="L448" s="233"/>
      <c r="M448" s="233"/>
      <c r="N448" s="233"/>
      <c r="O448" s="233"/>
      <c r="P448" s="233"/>
      <c r="Q448" s="233"/>
      <c r="R448" s="233"/>
      <c r="S448" s="233"/>
      <c r="T448" s="233"/>
      <c r="U448" s="233"/>
      <c r="V448" s="233"/>
      <c r="W448" s="233"/>
      <c r="X448" s="233"/>
      <c r="Y448" s="233"/>
      <c r="Z448" s="233"/>
      <c r="AA448" s="233"/>
      <c r="AB448" s="233"/>
      <c r="AC448" s="233"/>
      <c r="AD448" s="233"/>
      <c r="AE448" s="233"/>
      <c r="AF448" s="233"/>
      <c r="AG448" s="233"/>
      <c r="AH448" s="233"/>
      <c r="AI448" s="233"/>
      <c r="AJ448" s="233"/>
      <c r="AK448" s="233"/>
      <c r="AL448" s="233"/>
      <c r="AM448" s="233"/>
      <c r="AN448" s="233"/>
      <c r="AO448" s="233"/>
      <c r="AP448" s="233"/>
    </row>
    <row r="449">
      <c r="A449" s="234"/>
      <c r="B449" s="234"/>
      <c r="C449" s="233"/>
      <c r="D449" s="233"/>
      <c r="E449" s="233"/>
      <c r="F449" s="233"/>
      <c r="G449" s="233"/>
      <c r="H449" s="233"/>
      <c r="I449" s="233"/>
      <c r="J449" s="233"/>
      <c r="K449" s="233"/>
      <c r="L449" s="233"/>
      <c r="M449" s="233"/>
      <c r="N449" s="233"/>
      <c r="O449" s="233"/>
      <c r="P449" s="233"/>
      <c r="Q449" s="233"/>
      <c r="R449" s="233"/>
      <c r="S449" s="233"/>
      <c r="T449" s="233"/>
      <c r="U449" s="233"/>
      <c r="V449" s="233"/>
      <c r="W449" s="233"/>
      <c r="X449" s="233"/>
      <c r="Y449" s="233"/>
      <c r="Z449" s="233"/>
      <c r="AA449" s="233"/>
      <c r="AB449" s="233"/>
      <c r="AC449" s="233"/>
      <c r="AD449" s="233"/>
      <c r="AE449" s="233"/>
      <c r="AF449" s="233"/>
      <c r="AG449" s="233"/>
      <c r="AH449" s="233"/>
      <c r="AI449" s="233"/>
      <c r="AJ449" s="233"/>
      <c r="AK449" s="233"/>
      <c r="AL449" s="233"/>
      <c r="AM449" s="233"/>
      <c r="AN449" s="233"/>
      <c r="AO449" s="233"/>
      <c r="AP449" s="233"/>
    </row>
    <row r="450">
      <c r="A450" s="234"/>
      <c r="B450" s="234"/>
      <c r="C450" s="233"/>
      <c r="D450" s="233"/>
      <c r="E450" s="233"/>
      <c r="F450" s="233"/>
      <c r="G450" s="233"/>
      <c r="H450" s="233"/>
      <c r="I450" s="233"/>
      <c r="J450" s="233"/>
      <c r="K450" s="233"/>
      <c r="L450" s="233"/>
      <c r="M450" s="233"/>
      <c r="N450" s="233"/>
      <c r="O450" s="233"/>
      <c r="P450" s="233"/>
      <c r="Q450" s="233"/>
      <c r="R450" s="233"/>
      <c r="S450" s="233"/>
      <c r="T450" s="233"/>
      <c r="U450" s="233"/>
      <c r="V450" s="233"/>
      <c r="W450" s="233"/>
      <c r="X450" s="233"/>
      <c r="Y450" s="233"/>
      <c r="Z450" s="233"/>
      <c r="AA450" s="233"/>
      <c r="AB450" s="233"/>
      <c r="AC450" s="233"/>
      <c r="AD450" s="233"/>
      <c r="AE450" s="233"/>
      <c r="AF450" s="233"/>
      <c r="AG450" s="233"/>
      <c r="AH450" s="233"/>
      <c r="AI450" s="233"/>
      <c r="AJ450" s="233"/>
      <c r="AK450" s="233"/>
      <c r="AL450" s="233"/>
      <c r="AM450" s="233"/>
      <c r="AN450" s="233"/>
      <c r="AO450" s="233"/>
      <c r="AP450" s="233"/>
    </row>
    <row r="451">
      <c r="A451" s="234"/>
      <c r="B451" s="234"/>
      <c r="C451" s="233"/>
      <c r="D451" s="233"/>
      <c r="E451" s="233"/>
      <c r="F451" s="233"/>
      <c r="G451" s="233"/>
      <c r="H451" s="233"/>
      <c r="I451" s="233"/>
      <c r="J451" s="233"/>
      <c r="K451" s="233"/>
      <c r="L451" s="233"/>
      <c r="M451" s="233"/>
      <c r="N451" s="233"/>
      <c r="O451" s="233"/>
      <c r="P451" s="233"/>
      <c r="Q451" s="233"/>
      <c r="R451" s="233"/>
      <c r="S451" s="233"/>
      <c r="T451" s="233"/>
      <c r="U451" s="233"/>
      <c r="V451" s="233"/>
      <c r="W451" s="233"/>
      <c r="X451" s="233"/>
      <c r="Y451" s="233"/>
      <c r="Z451" s="233"/>
      <c r="AA451" s="233"/>
      <c r="AB451" s="233"/>
      <c r="AC451" s="233"/>
      <c r="AD451" s="233"/>
      <c r="AE451" s="233"/>
      <c r="AF451" s="233"/>
      <c r="AG451" s="233"/>
      <c r="AH451" s="233"/>
      <c r="AI451" s="233"/>
      <c r="AJ451" s="233"/>
      <c r="AK451" s="233"/>
      <c r="AL451" s="233"/>
      <c r="AM451" s="233"/>
      <c r="AN451" s="233"/>
      <c r="AO451" s="233"/>
      <c r="AP451" s="233"/>
    </row>
    <row r="452">
      <c r="A452" s="234"/>
      <c r="B452" s="234"/>
      <c r="C452" s="233"/>
      <c r="D452" s="233"/>
      <c r="E452" s="233"/>
      <c r="F452" s="233"/>
      <c r="G452" s="233"/>
      <c r="H452" s="233"/>
      <c r="I452" s="233"/>
      <c r="J452" s="233"/>
      <c r="K452" s="233"/>
      <c r="L452" s="233"/>
      <c r="M452" s="233"/>
      <c r="N452" s="233"/>
      <c r="O452" s="233"/>
      <c r="P452" s="233"/>
      <c r="Q452" s="233"/>
      <c r="R452" s="233"/>
      <c r="S452" s="233"/>
      <c r="T452" s="233"/>
      <c r="U452" s="233"/>
      <c r="V452" s="233"/>
      <c r="W452" s="233"/>
      <c r="X452" s="233"/>
      <c r="Y452" s="233"/>
      <c r="Z452" s="233"/>
      <c r="AA452" s="233"/>
      <c r="AB452" s="233"/>
      <c r="AC452" s="233"/>
      <c r="AD452" s="233"/>
      <c r="AE452" s="233"/>
      <c r="AF452" s="233"/>
      <c r="AG452" s="233"/>
      <c r="AH452" s="233"/>
      <c r="AI452" s="233"/>
      <c r="AJ452" s="233"/>
      <c r="AK452" s="233"/>
      <c r="AL452" s="233"/>
      <c r="AM452" s="233"/>
      <c r="AN452" s="233"/>
      <c r="AO452" s="233"/>
      <c r="AP452" s="233"/>
    </row>
    <row r="453">
      <c r="A453" s="234"/>
      <c r="B453" s="234"/>
      <c r="C453" s="233"/>
      <c r="D453" s="233"/>
      <c r="E453" s="233"/>
      <c r="F453" s="233"/>
      <c r="G453" s="233"/>
      <c r="H453" s="233"/>
      <c r="I453" s="233"/>
      <c r="J453" s="233"/>
      <c r="K453" s="233"/>
      <c r="L453" s="233"/>
      <c r="M453" s="233"/>
      <c r="N453" s="233"/>
      <c r="O453" s="233"/>
      <c r="P453" s="233"/>
      <c r="Q453" s="233"/>
      <c r="R453" s="233"/>
      <c r="S453" s="233"/>
      <c r="T453" s="233"/>
      <c r="U453" s="233"/>
      <c r="V453" s="233"/>
      <c r="W453" s="233"/>
      <c r="X453" s="233"/>
      <c r="Y453" s="233"/>
      <c r="Z453" s="233"/>
      <c r="AA453" s="233"/>
      <c r="AB453" s="233"/>
      <c r="AC453" s="233"/>
      <c r="AD453" s="233"/>
      <c r="AE453" s="233"/>
      <c r="AF453" s="233"/>
      <c r="AG453" s="233"/>
      <c r="AH453" s="233"/>
      <c r="AI453" s="233"/>
      <c r="AJ453" s="233"/>
      <c r="AK453" s="233"/>
      <c r="AL453" s="233"/>
      <c r="AM453" s="233"/>
      <c r="AN453" s="233"/>
      <c r="AO453" s="233"/>
      <c r="AP453" s="233"/>
    </row>
    <row r="454">
      <c r="A454" s="234"/>
      <c r="B454" s="234"/>
      <c r="C454" s="233"/>
      <c r="D454" s="233"/>
      <c r="E454" s="233"/>
      <c r="F454" s="233"/>
      <c r="G454" s="233"/>
      <c r="H454" s="233"/>
      <c r="I454" s="233"/>
      <c r="J454" s="233"/>
      <c r="K454" s="233"/>
      <c r="L454" s="233"/>
      <c r="M454" s="233"/>
      <c r="N454" s="233"/>
      <c r="O454" s="233"/>
      <c r="P454" s="233"/>
      <c r="Q454" s="233"/>
      <c r="R454" s="233"/>
      <c r="S454" s="233"/>
      <c r="T454" s="233"/>
      <c r="U454" s="233"/>
      <c r="V454" s="233"/>
      <c r="W454" s="233"/>
      <c r="X454" s="233"/>
      <c r="Y454" s="233"/>
      <c r="Z454" s="233"/>
      <c r="AA454" s="233"/>
      <c r="AB454" s="233"/>
      <c r="AC454" s="233"/>
      <c r="AD454" s="233"/>
      <c r="AE454" s="233"/>
      <c r="AF454" s="233"/>
      <c r="AG454" s="233"/>
      <c r="AH454" s="233"/>
      <c r="AI454" s="233"/>
      <c r="AJ454" s="233"/>
      <c r="AK454" s="233"/>
      <c r="AL454" s="233"/>
      <c r="AM454" s="233"/>
      <c r="AN454" s="233"/>
      <c r="AO454" s="233"/>
      <c r="AP454" s="233"/>
    </row>
    <row r="455">
      <c r="A455" s="234"/>
      <c r="B455" s="234"/>
      <c r="C455" s="233"/>
      <c r="D455" s="233"/>
      <c r="E455" s="233"/>
      <c r="F455" s="233"/>
      <c r="G455" s="233"/>
      <c r="H455" s="233"/>
      <c r="I455" s="233"/>
      <c r="J455" s="233"/>
      <c r="K455" s="233"/>
      <c r="L455" s="233"/>
      <c r="M455" s="233"/>
      <c r="N455" s="233"/>
      <c r="O455" s="233"/>
      <c r="P455" s="233"/>
      <c r="Q455" s="233"/>
      <c r="R455" s="233"/>
      <c r="S455" s="233"/>
      <c r="T455" s="233"/>
      <c r="U455" s="233"/>
      <c r="V455" s="233"/>
      <c r="W455" s="233"/>
      <c r="X455" s="233"/>
      <c r="Y455" s="233"/>
      <c r="Z455" s="233"/>
      <c r="AA455" s="233"/>
      <c r="AB455" s="233"/>
      <c r="AC455" s="233"/>
      <c r="AD455" s="233"/>
      <c r="AE455" s="233"/>
      <c r="AF455" s="233"/>
      <c r="AG455" s="233"/>
      <c r="AH455" s="233"/>
      <c r="AI455" s="233"/>
      <c r="AJ455" s="233"/>
      <c r="AK455" s="233"/>
      <c r="AL455" s="233"/>
      <c r="AM455" s="233"/>
      <c r="AN455" s="233"/>
      <c r="AO455" s="233"/>
      <c r="AP455" s="233"/>
    </row>
    <row r="456">
      <c r="A456" s="234"/>
      <c r="B456" s="234"/>
      <c r="C456" s="233"/>
      <c r="D456" s="233"/>
      <c r="E456" s="233"/>
      <c r="F456" s="233"/>
      <c r="G456" s="233"/>
      <c r="H456" s="233"/>
      <c r="I456" s="233"/>
      <c r="J456" s="233"/>
      <c r="K456" s="233"/>
      <c r="L456" s="233"/>
      <c r="M456" s="233"/>
      <c r="N456" s="233"/>
      <c r="O456" s="233"/>
      <c r="P456" s="233"/>
      <c r="Q456" s="233"/>
      <c r="R456" s="233"/>
      <c r="S456" s="233"/>
      <c r="T456" s="233"/>
      <c r="U456" s="233"/>
      <c r="V456" s="233"/>
      <c r="W456" s="233"/>
      <c r="X456" s="233"/>
      <c r="Y456" s="233"/>
      <c r="Z456" s="233"/>
      <c r="AA456" s="233"/>
      <c r="AB456" s="233"/>
      <c r="AC456" s="233"/>
      <c r="AD456" s="233"/>
      <c r="AE456" s="233"/>
      <c r="AF456" s="233"/>
      <c r="AG456" s="233"/>
      <c r="AH456" s="233"/>
      <c r="AI456" s="233"/>
      <c r="AJ456" s="233"/>
      <c r="AK456" s="233"/>
      <c r="AL456" s="233"/>
      <c r="AM456" s="233"/>
      <c r="AN456" s="233"/>
      <c r="AO456" s="233"/>
      <c r="AP456" s="233"/>
    </row>
    <row r="457">
      <c r="A457" s="234"/>
      <c r="B457" s="234"/>
      <c r="C457" s="233"/>
      <c r="D457" s="233"/>
      <c r="E457" s="233"/>
      <c r="F457" s="233"/>
      <c r="G457" s="233"/>
      <c r="H457" s="233"/>
      <c r="I457" s="233"/>
      <c r="J457" s="233"/>
      <c r="K457" s="233"/>
      <c r="L457" s="233"/>
      <c r="M457" s="233"/>
      <c r="N457" s="233"/>
      <c r="O457" s="233"/>
      <c r="P457" s="233"/>
      <c r="Q457" s="233"/>
      <c r="R457" s="233"/>
      <c r="S457" s="233"/>
      <c r="T457" s="233"/>
      <c r="U457" s="233"/>
      <c r="V457" s="233"/>
      <c r="W457" s="233"/>
      <c r="X457" s="233"/>
      <c r="Y457" s="233"/>
      <c r="Z457" s="233"/>
      <c r="AA457" s="233"/>
      <c r="AB457" s="233"/>
      <c r="AC457" s="233"/>
      <c r="AD457" s="233"/>
      <c r="AE457" s="233"/>
      <c r="AF457" s="233"/>
      <c r="AG457" s="233"/>
      <c r="AH457" s="233"/>
      <c r="AI457" s="233"/>
      <c r="AJ457" s="233"/>
      <c r="AK457" s="233"/>
      <c r="AL457" s="233"/>
      <c r="AM457" s="233"/>
      <c r="AN457" s="233"/>
      <c r="AO457" s="233"/>
      <c r="AP457" s="233"/>
    </row>
    <row r="458">
      <c r="A458" s="234"/>
      <c r="B458" s="234"/>
      <c r="C458" s="233"/>
      <c r="D458" s="233"/>
      <c r="E458" s="233"/>
      <c r="F458" s="233"/>
      <c r="G458" s="233"/>
      <c r="H458" s="233"/>
      <c r="I458" s="233"/>
      <c r="J458" s="233"/>
      <c r="K458" s="233"/>
      <c r="L458" s="233"/>
      <c r="M458" s="233"/>
      <c r="N458" s="233"/>
      <c r="O458" s="233"/>
      <c r="P458" s="233"/>
      <c r="Q458" s="233"/>
      <c r="R458" s="233"/>
      <c r="S458" s="233"/>
      <c r="T458" s="233"/>
      <c r="U458" s="233"/>
      <c r="V458" s="233"/>
      <c r="W458" s="233"/>
      <c r="X458" s="233"/>
      <c r="Y458" s="233"/>
      <c r="Z458" s="233"/>
      <c r="AA458" s="233"/>
      <c r="AB458" s="233"/>
      <c r="AC458" s="233"/>
      <c r="AD458" s="233"/>
      <c r="AE458" s="233"/>
      <c r="AF458" s="233"/>
      <c r="AG458" s="233"/>
      <c r="AH458" s="233"/>
      <c r="AI458" s="233"/>
      <c r="AJ458" s="233"/>
      <c r="AK458" s="233"/>
      <c r="AL458" s="233"/>
      <c r="AM458" s="233"/>
      <c r="AN458" s="233"/>
      <c r="AO458" s="233"/>
      <c r="AP458" s="233"/>
    </row>
    <row r="459">
      <c r="A459" s="234"/>
      <c r="B459" s="234"/>
      <c r="C459" s="233"/>
      <c r="D459" s="233"/>
      <c r="E459" s="233"/>
      <c r="F459" s="233"/>
      <c r="G459" s="233"/>
      <c r="H459" s="233"/>
      <c r="I459" s="233"/>
      <c r="J459" s="233"/>
      <c r="K459" s="233"/>
      <c r="L459" s="233"/>
      <c r="M459" s="233"/>
      <c r="N459" s="233"/>
      <c r="O459" s="233"/>
      <c r="P459" s="233"/>
      <c r="Q459" s="233"/>
      <c r="R459" s="233"/>
      <c r="S459" s="233"/>
      <c r="T459" s="233"/>
      <c r="U459" s="233"/>
      <c r="V459" s="233"/>
      <c r="W459" s="233"/>
      <c r="X459" s="233"/>
      <c r="Y459" s="233"/>
      <c r="Z459" s="233"/>
      <c r="AA459" s="233"/>
      <c r="AB459" s="233"/>
      <c r="AC459" s="233"/>
      <c r="AD459" s="233"/>
      <c r="AE459" s="233"/>
      <c r="AF459" s="233"/>
      <c r="AG459" s="233"/>
      <c r="AH459" s="233"/>
      <c r="AI459" s="233"/>
      <c r="AJ459" s="233"/>
      <c r="AK459" s="233"/>
      <c r="AL459" s="233"/>
      <c r="AM459" s="233"/>
      <c r="AN459" s="233"/>
      <c r="AO459" s="233"/>
      <c r="AP459" s="233"/>
    </row>
    <row r="460">
      <c r="A460" s="234"/>
      <c r="B460" s="234"/>
      <c r="C460" s="233"/>
      <c r="D460" s="233"/>
      <c r="E460" s="233"/>
      <c r="F460" s="233"/>
      <c r="G460" s="233"/>
      <c r="H460" s="233"/>
      <c r="I460" s="233"/>
      <c r="J460" s="233"/>
      <c r="K460" s="233"/>
      <c r="L460" s="233"/>
      <c r="M460" s="233"/>
      <c r="N460" s="233"/>
      <c r="O460" s="233"/>
      <c r="P460" s="233"/>
      <c r="Q460" s="233"/>
      <c r="R460" s="233"/>
      <c r="S460" s="233"/>
      <c r="T460" s="233"/>
      <c r="U460" s="233"/>
      <c r="V460" s="233"/>
      <c r="W460" s="233"/>
      <c r="X460" s="233"/>
      <c r="Y460" s="233"/>
      <c r="Z460" s="233"/>
      <c r="AA460" s="233"/>
      <c r="AB460" s="233"/>
      <c r="AC460" s="233"/>
      <c r="AD460" s="233"/>
      <c r="AE460" s="233"/>
      <c r="AF460" s="233"/>
      <c r="AG460" s="233"/>
      <c r="AH460" s="233"/>
      <c r="AI460" s="233"/>
      <c r="AJ460" s="233"/>
      <c r="AK460" s="233"/>
      <c r="AL460" s="233"/>
      <c r="AM460" s="233"/>
      <c r="AN460" s="233"/>
      <c r="AO460" s="233"/>
      <c r="AP460" s="233"/>
    </row>
    <row r="461">
      <c r="A461" s="234"/>
      <c r="B461" s="234"/>
      <c r="C461" s="233"/>
      <c r="D461" s="233"/>
      <c r="E461" s="233"/>
      <c r="F461" s="233"/>
      <c r="G461" s="233"/>
      <c r="H461" s="233"/>
      <c r="I461" s="233"/>
      <c r="J461" s="233"/>
      <c r="K461" s="233"/>
      <c r="L461" s="233"/>
      <c r="M461" s="233"/>
      <c r="N461" s="233"/>
      <c r="O461" s="233"/>
      <c r="P461" s="233"/>
      <c r="Q461" s="233"/>
      <c r="R461" s="233"/>
      <c r="S461" s="233"/>
      <c r="T461" s="233"/>
      <c r="U461" s="233"/>
      <c r="V461" s="233"/>
      <c r="W461" s="233"/>
      <c r="X461" s="233"/>
      <c r="Y461" s="233"/>
      <c r="Z461" s="233"/>
      <c r="AA461" s="233"/>
      <c r="AB461" s="233"/>
      <c r="AC461" s="233"/>
      <c r="AD461" s="233"/>
      <c r="AE461" s="233"/>
      <c r="AF461" s="233"/>
      <c r="AG461" s="233"/>
      <c r="AH461" s="233"/>
      <c r="AI461" s="233"/>
      <c r="AJ461" s="233"/>
      <c r="AK461" s="233"/>
      <c r="AL461" s="233"/>
      <c r="AM461" s="233"/>
      <c r="AN461" s="233"/>
      <c r="AO461" s="233"/>
      <c r="AP461" s="233"/>
    </row>
    <row r="462">
      <c r="A462" s="234"/>
      <c r="B462" s="234"/>
      <c r="C462" s="233"/>
      <c r="D462" s="233"/>
      <c r="E462" s="233"/>
      <c r="F462" s="233"/>
      <c r="G462" s="233"/>
      <c r="H462" s="233"/>
      <c r="I462" s="233"/>
      <c r="J462" s="233"/>
      <c r="K462" s="233"/>
      <c r="L462" s="233"/>
      <c r="M462" s="233"/>
      <c r="N462" s="233"/>
      <c r="O462" s="233"/>
      <c r="P462" s="233"/>
      <c r="Q462" s="233"/>
      <c r="R462" s="233"/>
      <c r="S462" s="233"/>
      <c r="T462" s="233"/>
      <c r="U462" s="233"/>
      <c r="V462" s="233"/>
      <c r="W462" s="233"/>
      <c r="X462" s="233"/>
      <c r="Y462" s="233"/>
      <c r="Z462" s="233"/>
      <c r="AA462" s="233"/>
      <c r="AB462" s="233"/>
      <c r="AC462" s="233"/>
      <c r="AD462" s="233"/>
      <c r="AE462" s="233"/>
      <c r="AF462" s="233"/>
      <c r="AG462" s="233"/>
      <c r="AH462" s="233"/>
      <c r="AI462" s="233"/>
      <c r="AJ462" s="233"/>
      <c r="AK462" s="233"/>
      <c r="AL462" s="233"/>
      <c r="AM462" s="233"/>
      <c r="AN462" s="233"/>
      <c r="AO462" s="233"/>
      <c r="AP462" s="233"/>
    </row>
    <row r="463">
      <c r="A463" s="234"/>
      <c r="B463" s="234"/>
      <c r="C463" s="233"/>
      <c r="D463" s="233"/>
      <c r="E463" s="233"/>
      <c r="F463" s="233"/>
      <c r="G463" s="233"/>
      <c r="H463" s="233"/>
      <c r="I463" s="233"/>
      <c r="J463" s="233"/>
      <c r="K463" s="233"/>
      <c r="L463" s="233"/>
      <c r="M463" s="233"/>
      <c r="N463" s="233"/>
      <c r="O463" s="233"/>
      <c r="P463" s="233"/>
      <c r="Q463" s="233"/>
      <c r="R463" s="233"/>
      <c r="S463" s="233"/>
      <c r="T463" s="233"/>
      <c r="U463" s="233"/>
      <c r="V463" s="233"/>
      <c r="W463" s="233"/>
      <c r="X463" s="233"/>
      <c r="Y463" s="233"/>
      <c r="Z463" s="233"/>
      <c r="AA463" s="233"/>
      <c r="AB463" s="233"/>
      <c r="AC463" s="233"/>
      <c r="AD463" s="233"/>
      <c r="AE463" s="233"/>
      <c r="AF463" s="233"/>
      <c r="AG463" s="233"/>
      <c r="AH463" s="233"/>
      <c r="AI463" s="233"/>
      <c r="AJ463" s="233"/>
      <c r="AK463" s="233"/>
      <c r="AL463" s="233"/>
      <c r="AM463" s="233"/>
      <c r="AN463" s="233"/>
      <c r="AO463" s="233"/>
      <c r="AP463" s="233"/>
    </row>
    <row r="464">
      <c r="A464" s="234"/>
      <c r="B464" s="234"/>
      <c r="C464" s="233"/>
      <c r="D464" s="233"/>
      <c r="E464" s="233"/>
      <c r="F464" s="233"/>
      <c r="G464" s="233"/>
      <c r="H464" s="233"/>
      <c r="I464" s="233"/>
      <c r="J464" s="233"/>
      <c r="K464" s="233"/>
      <c r="L464" s="233"/>
      <c r="M464" s="233"/>
      <c r="N464" s="233"/>
      <c r="O464" s="233"/>
      <c r="P464" s="233"/>
      <c r="Q464" s="233"/>
      <c r="R464" s="233"/>
      <c r="S464" s="233"/>
      <c r="T464" s="233"/>
      <c r="U464" s="233"/>
      <c r="V464" s="233"/>
      <c r="W464" s="233"/>
      <c r="X464" s="233"/>
      <c r="Y464" s="233"/>
      <c r="Z464" s="233"/>
      <c r="AA464" s="233"/>
      <c r="AB464" s="233"/>
      <c r="AC464" s="233"/>
      <c r="AD464" s="233"/>
      <c r="AE464" s="233"/>
      <c r="AF464" s="233"/>
      <c r="AG464" s="233"/>
      <c r="AH464" s="233"/>
      <c r="AI464" s="233"/>
      <c r="AJ464" s="233"/>
      <c r="AK464" s="233"/>
      <c r="AL464" s="233"/>
      <c r="AM464" s="233"/>
      <c r="AN464" s="233"/>
      <c r="AO464" s="233"/>
      <c r="AP464" s="233"/>
    </row>
    <row r="465">
      <c r="A465" s="234"/>
      <c r="B465" s="234"/>
      <c r="C465" s="233"/>
      <c r="D465" s="233"/>
      <c r="E465" s="233"/>
      <c r="F465" s="233"/>
      <c r="G465" s="233"/>
      <c r="H465" s="233"/>
      <c r="I465" s="233"/>
      <c r="J465" s="233"/>
      <c r="K465" s="233"/>
      <c r="L465" s="233"/>
      <c r="M465" s="233"/>
      <c r="N465" s="233"/>
      <c r="O465" s="233"/>
      <c r="P465" s="233"/>
      <c r="Q465" s="233"/>
      <c r="R465" s="233"/>
      <c r="S465" s="233"/>
      <c r="T465" s="233"/>
      <c r="U465" s="233"/>
      <c r="V465" s="233"/>
      <c r="W465" s="233"/>
      <c r="X465" s="233"/>
      <c r="Y465" s="233"/>
      <c r="Z465" s="233"/>
      <c r="AA465" s="233"/>
      <c r="AB465" s="233"/>
      <c r="AC465" s="233"/>
      <c r="AD465" s="233"/>
      <c r="AE465" s="233"/>
      <c r="AF465" s="233"/>
      <c r="AG465" s="233"/>
      <c r="AH465" s="233"/>
      <c r="AI465" s="233"/>
      <c r="AJ465" s="233"/>
      <c r="AK465" s="233"/>
      <c r="AL465" s="233"/>
      <c r="AM465" s="233"/>
      <c r="AN465" s="233"/>
      <c r="AO465" s="233"/>
      <c r="AP465" s="233"/>
    </row>
    <row r="466">
      <c r="A466" s="234"/>
      <c r="B466" s="234"/>
      <c r="C466" s="233"/>
      <c r="D466" s="233"/>
      <c r="E466" s="233"/>
      <c r="F466" s="233"/>
      <c r="G466" s="233"/>
      <c r="H466" s="233"/>
      <c r="I466" s="233"/>
      <c r="J466" s="233"/>
      <c r="K466" s="233"/>
      <c r="L466" s="233"/>
      <c r="M466" s="233"/>
      <c r="N466" s="233"/>
      <c r="O466" s="233"/>
      <c r="P466" s="233"/>
      <c r="Q466" s="233"/>
      <c r="R466" s="233"/>
      <c r="S466" s="233"/>
      <c r="T466" s="233"/>
      <c r="U466" s="233"/>
      <c r="V466" s="233"/>
      <c r="W466" s="233"/>
      <c r="X466" s="233"/>
      <c r="Y466" s="233"/>
      <c r="Z466" s="233"/>
      <c r="AA466" s="233"/>
      <c r="AB466" s="233"/>
      <c r="AC466" s="233"/>
      <c r="AD466" s="233"/>
      <c r="AE466" s="233"/>
      <c r="AF466" s="233"/>
      <c r="AG466" s="233"/>
      <c r="AH466" s="233"/>
      <c r="AI466" s="233"/>
      <c r="AJ466" s="233"/>
      <c r="AK466" s="233"/>
      <c r="AL466" s="233"/>
      <c r="AM466" s="233"/>
      <c r="AN466" s="233"/>
      <c r="AO466" s="233"/>
      <c r="AP466" s="233"/>
    </row>
    <row r="467">
      <c r="A467" s="234"/>
      <c r="B467" s="234"/>
      <c r="C467" s="233"/>
      <c r="D467" s="233"/>
      <c r="E467" s="233"/>
      <c r="F467" s="233"/>
      <c r="G467" s="233"/>
      <c r="H467" s="233"/>
      <c r="I467" s="233"/>
      <c r="J467" s="233"/>
      <c r="K467" s="233"/>
      <c r="L467" s="233"/>
      <c r="M467" s="233"/>
      <c r="N467" s="233"/>
      <c r="O467" s="233"/>
      <c r="P467" s="233"/>
      <c r="Q467" s="233"/>
      <c r="R467" s="233"/>
      <c r="S467" s="233"/>
      <c r="T467" s="233"/>
      <c r="U467" s="233"/>
      <c r="V467" s="233"/>
      <c r="W467" s="233"/>
      <c r="X467" s="233"/>
      <c r="Y467" s="233"/>
      <c r="Z467" s="233"/>
      <c r="AA467" s="233"/>
      <c r="AB467" s="233"/>
      <c r="AC467" s="233"/>
      <c r="AD467" s="233"/>
      <c r="AE467" s="233"/>
      <c r="AF467" s="233"/>
      <c r="AG467" s="233"/>
      <c r="AH467" s="233"/>
      <c r="AI467" s="233"/>
      <c r="AJ467" s="233"/>
      <c r="AK467" s="233"/>
      <c r="AL467" s="233"/>
      <c r="AM467" s="233"/>
      <c r="AN467" s="233"/>
      <c r="AO467" s="233"/>
      <c r="AP467" s="233"/>
    </row>
    <row r="468">
      <c r="A468" s="234"/>
      <c r="B468" s="234"/>
      <c r="C468" s="233"/>
      <c r="D468" s="233"/>
      <c r="E468" s="233"/>
      <c r="F468" s="233"/>
      <c r="G468" s="233"/>
      <c r="H468" s="233"/>
      <c r="I468" s="233"/>
      <c r="J468" s="233"/>
      <c r="K468" s="233"/>
      <c r="L468" s="233"/>
      <c r="M468" s="233"/>
      <c r="N468" s="233"/>
      <c r="O468" s="233"/>
      <c r="P468" s="233"/>
      <c r="Q468" s="233"/>
      <c r="R468" s="233"/>
      <c r="S468" s="233"/>
      <c r="T468" s="233"/>
      <c r="U468" s="233"/>
      <c r="V468" s="233"/>
      <c r="W468" s="233"/>
      <c r="X468" s="233"/>
      <c r="Y468" s="233"/>
      <c r="Z468" s="233"/>
      <c r="AA468" s="233"/>
      <c r="AB468" s="233"/>
      <c r="AC468" s="233"/>
      <c r="AD468" s="233"/>
      <c r="AE468" s="233"/>
      <c r="AF468" s="233"/>
      <c r="AG468" s="233"/>
      <c r="AH468" s="233"/>
      <c r="AI468" s="233"/>
      <c r="AJ468" s="233"/>
      <c r="AK468" s="233"/>
      <c r="AL468" s="233"/>
      <c r="AM468" s="233"/>
      <c r="AN468" s="233"/>
      <c r="AO468" s="233"/>
      <c r="AP468" s="233"/>
    </row>
    <row r="469">
      <c r="A469" s="234"/>
      <c r="B469" s="234"/>
      <c r="C469" s="233"/>
      <c r="D469" s="233"/>
      <c r="E469" s="233"/>
      <c r="F469" s="233"/>
      <c r="G469" s="233"/>
      <c r="H469" s="233"/>
      <c r="I469" s="233"/>
      <c r="J469" s="233"/>
      <c r="K469" s="233"/>
      <c r="L469" s="233"/>
      <c r="M469" s="233"/>
      <c r="N469" s="233"/>
      <c r="O469" s="233"/>
      <c r="P469" s="233"/>
      <c r="Q469" s="233"/>
      <c r="R469" s="233"/>
      <c r="S469" s="233"/>
      <c r="T469" s="233"/>
      <c r="U469" s="233"/>
      <c r="V469" s="233"/>
      <c r="W469" s="233"/>
      <c r="X469" s="233"/>
      <c r="Y469" s="233"/>
      <c r="Z469" s="233"/>
      <c r="AA469" s="233"/>
      <c r="AB469" s="233"/>
      <c r="AC469" s="233"/>
      <c r="AD469" s="233"/>
      <c r="AE469" s="233"/>
      <c r="AF469" s="233"/>
      <c r="AG469" s="233"/>
      <c r="AH469" s="233"/>
      <c r="AI469" s="233"/>
      <c r="AJ469" s="233"/>
      <c r="AK469" s="233"/>
      <c r="AL469" s="233"/>
      <c r="AM469" s="233"/>
      <c r="AN469" s="233"/>
      <c r="AO469" s="233"/>
      <c r="AP469" s="233"/>
    </row>
    <row r="470">
      <c r="A470" s="234"/>
      <c r="B470" s="234"/>
      <c r="C470" s="233"/>
      <c r="D470" s="233"/>
      <c r="E470" s="233"/>
      <c r="F470" s="233"/>
      <c r="G470" s="233"/>
      <c r="H470" s="233"/>
      <c r="I470" s="233"/>
      <c r="J470" s="233"/>
      <c r="K470" s="233"/>
      <c r="L470" s="233"/>
      <c r="M470" s="233"/>
      <c r="N470" s="233"/>
      <c r="O470" s="233"/>
      <c r="P470" s="233"/>
      <c r="Q470" s="233"/>
      <c r="R470" s="233"/>
      <c r="S470" s="233"/>
      <c r="T470" s="233"/>
      <c r="U470" s="233"/>
      <c r="V470" s="233"/>
      <c r="W470" s="233"/>
      <c r="X470" s="233"/>
      <c r="Y470" s="233"/>
      <c r="Z470" s="233"/>
      <c r="AA470" s="233"/>
      <c r="AB470" s="233"/>
      <c r="AC470" s="233"/>
      <c r="AD470" s="233"/>
      <c r="AE470" s="233"/>
      <c r="AF470" s="233"/>
      <c r="AG470" s="233"/>
      <c r="AH470" s="233"/>
      <c r="AI470" s="233"/>
      <c r="AJ470" s="233"/>
      <c r="AK470" s="233"/>
      <c r="AL470" s="233"/>
      <c r="AM470" s="233"/>
      <c r="AN470" s="233"/>
      <c r="AO470" s="233"/>
      <c r="AP470" s="233"/>
    </row>
    <row r="471">
      <c r="A471" s="234"/>
      <c r="B471" s="234"/>
      <c r="C471" s="233"/>
      <c r="D471" s="233"/>
      <c r="E471" s="233"/>
      <c r="F471" s="233"/>
      <c r="G471" s="233"/>
      <c r="H471" s="233"/>
      <c r="I471" s="233"/>
      <c r="J471" s="233"/>
      <c r="K471" s="233"/>
      <c r="L471" s="233"/>
      <c r="M471" s="233"/>
      <c r="N471" s="233"/>
      <c r="O471" s="233"/>
      <c r="P471" s="233"/>
      <c r="Q471" s="233"/>
      <c r="R471" s="233"/>
      <c r="S471" s="233"/>
      <c r="T471" s="233"/>
      <c r="U471" s="233"/>
      <c r="V471" s="233"/>
      <c r="W471" s="233"/>
      <c r="X471" s="233"/>
      <c r="Y471" s="233"/>
      <c r="Z471" s="233"/>
      <c r="AA471" s="233"/>
      <c r="AB471" s="233"/>
      <c r="AC471" s="233"/>
      <c r="AD471" s="233"/>
      <c r="AE471" s="233"/>
      <c r="AF471" s="233"/>
      <c r="AG471" s="233"/>
      <c r="AH471" s="233"/>
      <c r="AI471" s="233"/>
      <c r="AJ471" s="233"/>
      <c r="AK471" s="233"/>
      <c r="AL471" s="233"/>
      <c r="AM471" s="233"/>
      <c r="AN471" s="233"/>
      <c r="AO471" s="233"/>
      <c r="AP471" s="233"/>
    </row>
    <row r="472">
      <c r="A472" s="234"/>
      <c r="B472" s="234"/>
      <c r="C472" s="233"/>
      <c r="D472" s="233"/>
      <c r="E472" s="233"/>
      <c r="F472" s="233"/>
      <c r="G472" s="233"/>
      <c r="H472" s="233"/>
      <c r="I472" s="233"/>
      <c r="J472" s="233"/>
      <c r="K472" s="233"/>
      <c r="L472" s="233"/>
      <c r="M472" s="233"/>
      <c r="N472" s="233"/>
      <c r="O472" s="233"/>
      <c r="P472" s="233"/>
      <c r="Q472" s="233"/>
      <c r="R472" s="233"/>
      <c r="S472" s="233"/>
      <c r="T472" s="233"/>
      <c r="U472" s="233"/>
      <c r="V472" s="233"/>
      <c r="W472" s="233"/>
      <c r="X472" s="233"/>
      <c r="Y472" s="233"/>
      <c r="Z472" s="233"/>
      <c r="AA472" s="233"/>
      <c r="AB472" s="233"/>
      <c r="AC472" s="233"/>
      <c r="AD472" s="233"/>
      <c r="AE472" s="233"/>
      <c r="AF472" s="233"/>
      <c r="AG472" s="233"/>
      <c r="AH472" s="233"/>
      <c r="AI472" s="233"/>
      <c r="AJ472" s="233"/>
      <c r="AK472" s="233"/>
      <c r="AL472" s="233"/>
      <c r="AM472" s="233"/>
      <c r="AN472" s="233"/>
      <c r="AO472" s="233"/>
      <c r="AP472" s="233"/>
    </row>
    <row r="473">
      <c r="A473" s="234"/>
      <c r="B473" s="234"/>
      <c r="C473" s="233"/>
      <c r="D473" s="233"/>
      <c r="E473" s="233"/>
      <c r="F473" s="233"/>
      <c r="G473" s="233"/>
      <c r="H473" s="233"/>
      <c r="I473" s="233"/>
      <c r="J473" s="233"/>
      <c r="K473" s="233"/>
      <c r="L473" s="233"/>
      <c r="M473" s="233"/>
      <c r="N473" s="233"/>
      <c r="O473" s="233"/>
      <c r="P473" s="233"/>
      <c r="Q473" s="233"/>
      <c r="R473" s="233"/>
      <c r="S473" s="233"/>
      <c r="T473" s="233"/>
      <c r="U473" s="233"/>
      <c r="V473" s="233"/>
      <c r="W473" s="233"/>
      <c r="X473" s="233"/>
      <c r="Y473" s="233"/>
      <c r="Z473" s="233"/>
      <c r="AA473" s="233"/>
      <c r="AB473" s="233"/>
      <c r="AC473" s="233"/>
      <c r="AD473" s="233"/>
      <c r="AE473" s="233"/>
      <c r="AF473" s="233"/>
      <c r="AG473" s="233"/>
      <c r="AH473" s="233"/>
      <c r="AI473" s="233"/>
      <c r="AJ473" s="233"/>
      <c r="AK473" s="233"/>
      <c r="AL473" s="233"/>
      <c r="AM473" s="233"/>
      <c r="AN473" s="233"/>
      <c r="AO473" s="233"/>
      <c r="AP473" s="233"/>
    </row>
    <row r="474">
      <c r="A474" s="234"/>
      <c r="B474" s="234"/>
      <c r="C474" s="233"/>
      <c r="D474" s="233"/>
      <c r="E474" s="233"/>
      <c r="F474" s="233"/>
      <c r="G474" s="233"/>
      <c r="H474" s="233"/>
      <c r="I474" s="233"/>
      <c r="J474" s="233"/>
      <c r="K474" s="233"/>
      <c r="L474" s="233"/>
      <c r="M474" s="233"/>
      <c r="N474" s="233"/>
      <c r="O474" s="233"/>
      <c r="P474" s="233"/>
      <c r="Q474" s="233"/>
      <c r="R474" s="233"/>
      <c r="S474" s="233"/>
      <c r="T474" s="233"/>
      <c r="U474" s="233"/>
      <c r="V474" s="233"/>
      <c r="W474" s="233"/>
      <c r="X474" s="233"/>
      <c r="Y474" s="233"/>
      <c r="Z474" s="233"/>
      <c r="AA474" s="233"/>
      <c r="AB474" s="233"/>
      <c r="AC474" s="233"/>
      <c r="AD474" s="233"/>
      <c r="AE474" s="233"/>
      <c r="AF474" s="233"/>
      <c r="AG474" s="233"/>
      <c r="AH474" s="233"/>
      <c r="AI474" s="233"/>
      <c r="AJ474" s="233"/>
      <c r="AK474" s="233"/>
      <c r="AL474" s="233"/>
      <c r="AM474" s="233"/>
      <c r="AN474" s="233"/>
      <c r="AO474" s="233"/>
      <c r="AP474" s="233"/>
    </row>
    <row r="475">
      <c r="A475" s="234"/>
      <c r="B475" s="234"/>
      <c r="C475" s="233"/>
      <c r="D475" s="233"/>
      <c r="E475" s="233"/>
      <c r="F475" s="233"/>
      <c r="G475" s="233"/>
      <c r="H475" s="233"/>
      <c r="I475" s="233"/>
      <c r="J475" s="233"/>
      <c r="K475" s="233"/>
      <c r="L475" s="233"/>
      <c r="M475" s="233"/>
      <c r="N475" s="233"/>
      <c r="O475" s="233"/>
      <c r="P475" s="233"/>
      <c r="Q475" s="233"/>
      <c r="R475" s="233"/>
      <c r="S475" s="233"/>
      <c r="T475" s="233"/>
      <c r="U475" s="233"/>
      <c r="V475" s="233"/>
      <c r="W475" s="233"/>
      <c r="X475" s="233"/>
      <c r="Y475" s="233"/>
      <c r="Z475" s="233"/>
      <c r="AA475" s="233"/>
      <c r="AB475" s="233"/>
      <c r="AC475" s="233"/>
      <c r="AD475" s="233"/>
      <c r="AE475" s="233"/>
      <c r="AF475" s="233"/>
      <c r="AG475" s="233"/>
      <c r="AH475" s="233"/>
      <c r="AI475" s="233"/>
      <c r="AJ475" s="233"/>
      <c r="AK475" s="233"/>
      <c r="AL475" s="233"/>
      <c r="AM475" s="233"/>
      <c r="AN475" s="233"/>
      <c r="AO475" s="233"/>
      <c r="AP475" s="233"/>
    </row>
    <row r="476">
      <c r="A476" s="234"/>
      <c r="B476" s="234"/>
      <c r="C476" s="233"/>
      <c r="D476" s="233"/>
      <c r="E476" s="233"/>
      <c r="F476" s="233"/>
      <c r="G476" s="233"/>
      <c r="H476" s="233"/>
      <c r="I476" s="233"/>
      <c r="J476" s="233"/>
      <c r="K476" s="233"/>
      <c r="L476" s="233"/>
      <c r="M476" s="233"/>
      <c r="N476" s="233"/>
      <c r="O476" s="233"/>
      <c r="P476" s="233"/>
      <c r="Q476" s="233"/>
      <c r="R476" s="233"/>
      <c r="S476" s="233"/>
      <c r="T476" s="233"/>
      <c r="U476" s="233"/>
      <c r="V476" s="233"/>
      <c r="W476" s="233"/>
      <c r="X476" s="233"/>
      <c r="Y476" s="233"/>
      <c r="Z476" s="233"/>
      <c r="AA476" s="233"/>
      <c r="AB476" s="233"/>
      <c r="AC476" s="233"/>
      <c r="AD476" s="233"/>
      <c r="AE476" s="233"/>
      <c r="AF476" s="233"/>
      <c r="AG476" s="233"/>
      <c r="AH476" s="233"/>
      <c r="AI476" s="233"/>
      <c r="AJ476" s="233"/>
      <c r="AK476" s="233"/>
      <c r="AL476" s="233"/>
      <c r="AM476" s="233"/>
      <c r="AN476" s="233"/>
      <c r="AO476" s="233"/>
      <c r="AP476" s="233"/>
    </row>
    <row r="477">
      <c r="A477" s="234"/>
      <c r="B477" s="234"/>
      <c r="C477" s="233"/>
      <c r="D477" s="233"/>
      <c r="E477" s="233"/>
      <c r="F477" s="233"/>
      <c r="G477" s="233"/>
      <c r="H477" s="233"/>
      <c r="I477" s="233"/>
      <c r="J477" s="233"/>
      <c r="K477" s="233"/>
      <c r="L477" s="233"/>
      <c r="M477" s="233"/>
      <c r="N477" s="233"/>
      <c r="O477" s="233"/>
      <c r="P477" s="233"/>
      <c r="Q477" s="233"/>
      <c r="R477" s="233"/>
      <c r="S477" s="233"/>
      <c r="T477" s="233"/>
      <c r="U477" s="233"/>
      <c r="V477" s="233"/>
      <c r="W477" s="233"/>
      <c r="X477" s="233"/>
      <c r="Y477" s="233"/>
      <c r="Z477" s="233"/>
      <c r="AA477" s="233"/>
      <c r="AB477" s="233"/>
      <c r="AC477" s="233"/>
      <c r="AD477" s="233"/>
      <c r="AE477" s="233"/>
      <c r="AF477" s="233"/>
      <c r="AG477" s="233"/>
      <c r="AH477" s="233"/>
      <c r="AI477" s="233"/>
      <c r="AJ477" s="233"/>
      <c r="AK477" s="233"/>
      <c r="AL477" s="233"/>
      <c r="AM477" s="233"/>
      <c r="AN477" s="233"/>
      <c r="AO477" s="233"/>
      <c r="AP477" s="233"/>
    </row>
    <row r="478">
      <c r="A478" s="234"/>
      <c r="B478" s="234"/>
      <c r="C478" s="233"/>
      <c r="D478" s="233"/>
      <c r="E478" s="233"/>
      <c r="F478" s="233"/>
      <c r="G478" s="233"/>
      <c r="H478" s="233"/>
      <c r="I478" s="233"/>
      <c r="J478" s="233"/>
      <c r="K478" s="233"/>
      <c r="L478" s="233"/>
      <c r="M478" s="233"/>
      <c r="N478" s="233"/>
      <c r="O478" s="233"/>
      <c r="P478" s="233"/>
      <c r="Q478" s="233"/>
      <c r="R478" s="233"/>
      <c r="S478" s="233"/>
      <c r="T478" s="233"/>
      <c r="U478" s="233"/>
      <c r="V478" s="233"/>
      <c r="W478" s="233"/>
      <c r="X478" s="233"/>
      <c r="Y478" s="233"/>
      <c r="Z478" s="233"/>
      <c r="AA478" s="233"/>
      <c r="AB478" s="233"/>
      <c r="AC478" s="233"/>
      <c r="AD478" s="233"/>
      <c r="AE478" s="233"/>
      <c r="AF478" s="233"/>
      <c r="AG478" s="233"/>
      <c r="AH478" s="233"/>
      <c r="AI478" s="233"/>
      <c r="AJ478" s="233"/>
      <c r="AK478" s="233"/>
      <c r="AL478" s="233"/>
      <c r="AM478" s="233"/>
      <c r="AN478" s="233"/>
      <c r="AO478" s="233"/>
      <c r="AP478" s="233"/>
    </row>
    <row r="479">
      <c r="A479" s="234"/>
      <c r="B479" s="234"/>
      <c r="C479" s="233"/>
      <c r="D479" s="233"/>
      <c r="E479" s="233"/>
      <c r="F479" s="233"/>
      <c r="G479" s="233"/>
      <c r="H479" s="233"/>
      <c r="I479" s="233"/>
      <c r="J479" s="233"/>
      <c r="K479" s="233"/>
      <c r="L479" s="233"/>
      <c r="M479" s="233"/>
      <c r="N479" s="233"/>
      <c r="O479" s="233"/>
      <c r="P479" s="233"/>
      <c r="Q479" s="233"/>
      <c r="R479" s="233"/>
      <c r="S479" s="233"/>
      <c r="T479" s="233"/>
      <c r="U479" s="233"/>
      <c r="V479" s="233"/>
      <c r="W479" s="233"/>
      <c r="X479" s="233"/>
      <c r="Y479" s="233"/>
      <c r="Z479" s="233"/>
      <c r="AA479" s="233"/>
      <c r="AB479" s="233"/>
      <c r="AC479" s="233"/>
      <c r="AD479" s="233"/>
      <c r="AE479" s="233"/>
      <c r="AF479" s="233"/>
      <c r="AG479" s="233"/>
      <c r="AH479" s="233"/>
      <c r="AI479" s="233"/>
      <c r="AJ479" s="233"/>
      <c r="AK479" s="233"/>
      <c r="AL479" s="233"/>
      <c r="AM479" s="233"/>
      <c r="AN479" s="233"/>
      <c r="AO479" s="233"/>
      <c r="AP479" s="233"/>
    </row>
    <row r="480">
      <c r="A480" s="234"/>
      <c r="B480" s="234"/>
      <c r="C480" s="233"/>
      <c r="D480" s="233"/>
      <c r="E480" s="233"/>
      <c r="F480" s="233"/>
      <c r="G480" s="233"/>
      <c r="H480" s="233"/>
      <c r="I480" s="233"/>
      <c r="J480" s="233"/>
      <c r="K480" s="233"/>
      <c r="L480" s="233"/>
      <c r="M480" s="233"/>
      <c r="N480" s="233"/>
      <c r="O480" s="233"/>
      <c r="P480" s="233"/>
      <c r="Q480" s="233"/>
      <c r="R480" s="233"/>
      <c r="S480" s="233"/>
      <c r="T480" s="233"/>
      <c r="U480" s="233"/>
      <c r="V480" s="233"/>
      <c r="W480" s="233"/>
      <c r="X480" s="233"/>
      <c r="Y480" s="233"/>
      <c r="Z480" s="233"/>
      <c r="AA480" s="233"/>
      <c r="AB480" s="233"/>
      <c r="AC480" s="233"/>
      <c r="AD480" s="233"/>
      <c r="AE480" s="233"/>
      <c r="AF480" s="233"/>
      <c r="AG480" s="233"/>
      <c r="AH480" s="233"/>
      <c r="AI480" s="233"/>
      <c r="AJ480" s="233"/>
      <c r="AK480" s="233"/>
      <c r="AL480" s="233"/>
      <c r="AM480" s="233"/>
      <c r="AN480" s="233"/>
      <c r="AO480" s="233"/>
      <c r="AP480" s="233"/>
    </row>
    <row r="481">
      <c r="A481" s="234"/>
      <c r="B481" s="234"/>
      <c r="C481" s="233"/>
      <c r="D481" s="233"/>
      <c r="E481" s="233"/>
      <c r="F481" s="233"/>
      <c r="G481" s="233"/>
      <c r="H481" s="233"/>
      <c r="I481" s="233"/>
      <c r="J481" s="233"/>
      <c r="K481" s="233"/>
      <c r="L481" s="233"/>
      <c r="M481" s="233"/>
      <c r="N481" s="233"/>
      <c r="O481" s="233"/>
      <c r="P481" s="233"/>
      <c r="Q481" s="233"/>
      <c r="R481" s="233"/>
      <c r="S481" s="233"/>
      <c r="T481" s="233"/>
      <c r="U481" s="233"/>
      <c r="V481" s="233"/>
      <c r="W481" s="233"/>
      <c r="X481" s="233"/>
      <c r="Y481" s="233"/>
      <c r="Z481" s="233"/>
      <c r="AA481" s="233"/>
      <c r="AB481" s="233"/>
      <c r="AC481" s="233"/>
      <c r="AD481" s="233"/>
      <c r="AE481" s="233"/>
      <c r="AF481" s="233"/>
      <c r="AG481" s="233"/>
      <c r="AH481" s="233"/>
      <c r="AI481" s="233"/>
      <c r="AJ481" s="233"/>
      <c r="AK481" s="233"/>
      <c r="AL481" s="233"/>
      <c r="AM481" s="233"/>
      <c r="AN481" s="233"/>
      <c r="AO481" s="233"/>
      <c r="AP481" s="233"/>
    </row>
    <row r="482">
      <c r="A482" s="234"/>
      <c r="B482" s="234"/>
      <c r="C482" s="233"/>
      <c r="D482" s="233"/>
      <c r="E482" s="233"/>
      <c r="F482" s="233"/>
      <c r="G482" s="233"/>
      <c r="H482" s="233"/>
      <c r="I482" s="233"/>
      <c r="J482" s="233"/>
      <c r="K482" s="233"/>
      <c r="L482" s="233"/>
      <c r="M482" s="233"/>
      <c r="N482" s="233"/>
      <c r="O482" s="233"/>
      <c r="P482" s="233"/>
      <c r="Q482" s="233"/>
      <c r="R482" s="233"/>
      <c r="S482" s="233"/>
      <c r="T482" s="233"/>
      <c r="U482" s="233"/>
      <c r="V482" s="233"/>
      <c r="W482" s="233"/>
      <c r="X482" s="233"/>
      <c r="Y482" s="233"/>
      <c r="Z482" s="233"/>
      <c r="AA482" s="233"/>
      <c r="AB482" s="233"/>
      <c r="AC482" s="233"/>
      <c r="AD482" s="233"/>
      <c r="AE482" s="233"/>
      <c r="AF482" s="233"/>
      <c r="AG482" s="233"/>
      <c r="AH482" s="233"/>
      <c r="AI482" s="233"/>
      <c r="AJ482" s="233"/>
      <c r="AK482" s="233"/>
      <c r="AL482" s="233"/>
      <c r="AM482" s="233"/>
      <c r="AN482" s="233"/>
      <c r="AO482" s="233"/>
      <c r="AP482" s="233"/>
    </row>
    <row r="483">
      <c r="A483" s="234"/>
      <c r="B483" s="234"/>
      <c r="C483" s="233"/>
      <c r="D483" s="233"/>
      <c r="E483" s="233"/>
      <c r="F483" s="233"/>
      <c r="G483" s="233"/>
      <c r="H483" s="233"/>
      <c r="I483" s="233"/>
      <c r="J483" s="233"/>
      <c r="K483" s="233"/>
      <c r="L483" s="233"/>
      <c r="M483" s="233"/>
      <c r="N483" s="233"/>
      <c r="O483" s="233"/>
      <c r="P483" s="233"/>
      <c r="Q483" s="233"/>
      <c r="R483" s="233"/>
      <c r="S483" s="233"/>
      <c r="T483" s="233"/>
      <c r="U483" s="233"/>
      <c r="V483" s="233"/>
      <c r="W483" s="233"/>
      <c r="X483" s="233"/>
      <c r="Y483" s="233"/>
      <c r="Z483" s="233"/>
      <c r="AA483" s="233"/>
      <c r="AB483" s="233"/>
      <c r="AC483" s="233"/>
      <c r="AD483" s="233"/>
      <c r="AE483" s="233"/>
      <c r="AF483" s="233"/>
      <c r="AG483" s="233"/>
      <c r="AH483" s="233"/>
      <c r="AI483" s="233"/>
      <c r="AJ483" s="233"/>
      <c r="AK483" s="233"/>
      <c r="AL483" s="233"/>
      <c r="AM483" s="233"/>
      <c r="AN483" s="233"/>
      <c r="AO483" s="233"/>
      <c r="AP483" s="233"/>
    </row>
    <row r="484">
      <c r="A484" s="234"/>
      <c r="B484" s="234"/>
      <c r="C484" s="233"/>
      <c r="D484" s="233"/>
      <c r="E484" s="233"/>
      <c r="F484" s="233"/>
      <c r="G484" s="233"/>
      <c r="H484" s="233"/>
      <c r="I484" s="233"/>
      <c r="J484" s="233"/>
      <c r="K484" s="233"/>
      <c r="L484" s="233"/>
      <c r="M484" s="233"/>
      <c r="N484" s="233"/>
      <c r="O484" s="233"/>
      <c r="P484" s="233"/>
      <c r="Q484" s="233"/>
      <c r="R484" s="233"/>
      <c r="S484" s="233"/>
      <c r="T484" s="233"/>
      <c r="U484" s="233"/>
      <c r="V484" s="233"/>
      <c r="W484" s="233"/>
      <c r="X484" s="233"/>
      <c r="Y484" s="233"/>
      <c r="Z484" s="233"/>
      <c r="AA484" s="233"/>
      <c r="AB484" s="233"/>
      <c r="AC484" s="233"/>
      <c r="AD484" s="233"/>
      <c r="AE484" s="233"/>
      <c r="AF484" s="233"/>
      <c r="AG484" s="233"/>
      <c r="AH484" s="233"/>
      <c r="AI484" s="233"/>
      <c r="AJ484" s="233"/>
      <c r="AK484" s="233"/>
      <c r="AL484" s="233"/>
      <c r="AM484" s="233"/>
      <c r="AN484" s="233"/>
      <c r="AO484" s="233"/>
      <c r="AP484" s="233"/>
    </row>
    <row r="485">
      <c r="A485" s="234"/>
      <c r="B485" s="234"/>
      <c r="C485" s="233"/>
      <c r="D485" s="233"/>
      <c r="E485" s="233"/>
      <c r="F485" s="233"/>
      <c r="G485" s="233"/>
      <c r="H485" s="233"/>
      <c r="I485" s="233"/>
      <c r="J485" s="233"/>
      <c r="K485" s="233"/>
      <c r="L485" s="233"/>
      <c r="M485" s="233"/>
      <c r="N485" s="233"/>
      <c r="O485" s="233"/>
      <c r="P485" s="233"/>
      <c r="Q485" s="233"/>
      <c r="R485" s="233"/>
      <c r="S485" s="233"/>
      <c r="T485" s="233"/>
      <c r="U485" s="233"/>
      <c r="V485" s="233"/>
      <c r="W485" s="233"/>
      <c r="X485" s="233"/>
      <c r="Y485" s="233"/>
      <c r="Z485" s="233"/>
      <c r="AA485" s="233"/>
      <c r="AB485" s="233"/>
      <c r="AC485" s="233"/>
      <c r="AD485" s="233"/>
      <c r="AE485" s="233"/>
      <c r="AF485" s="233"/>
      <c r="AG485" s="233"/>
      <c r="AH485" s="233"/>
      <c r="AI485" s="233"/>
      <c r="AJ485" s="233"/>
      <c r="AK485" s="233"/>
      <c r="AL485" s="233"/>
      <c r="AM485" s="233"/>
      <c r="AN485" s="233"/>
      <c r="AO485" s="233"/>
      <c r="AP485" s="233"/>
    </row>
    <row r="486">
      <c r="A486" s="234"/>
      <c r="B486" s="234"/>
      <c r="C486" s="233"/>
      <c r="D486" s="233"/>
      <c r="E486" s="233"/>
      <c r="F486" s="233"/>
      <c r="G486" s="233"/>
      <c r="H486" s="233"/>
      <c r="I486" s="233"/>
      <c r="J486" s="233"/>
      <c r="K486" s="233"/>
      <c r="L486" s="233"/>
      <c r="M486" s="233"/>
      <c r="N486" s="233"/>
      <c r="O486" s="233"/>
      <c r="P486" s="233"/>
      <c r="Q486" s="233"/>
      <c r="R486" s="233"/>
      <c r="S486" s="233"/>
      <c r="T486" s="233"/>
      <c r="U486" s="233"/>
      <c r="V486" s="233"/>
      <c r="W486" s="233"/>
      <c r="X486" s="233"/>
      <c r="Y486" s="233"/>
      <c r="Z486" s="233"/>
      <c r="AA486" s="233"/>
      <c r="AB486" s="233"/>
      <c r="AC486" s="233"/>
      <c r="AD486" s="233"/>
      <c r="AE486" s="233"/>
      <c r="AF486" s="233"/>
      <c r="AG486" s="233"/>
      <c r="AH486" s="233"/>
      <c r="AI486" s="233"/>
      <c r="AJ486" s="233"/>
      <c r="AK486" s="233"/>
      <c r="AL486" s="233"/>
      <c r="AM486" s="233"/>
      <c r="AN486" s="233"/>
      <c r="AO486" s="233"/>
      <c r="AP486" s="233"/>
    </row>
    <row r="487">
      <c r="A487" s="234"/>
      <c r="B487" s="234"/>
      <c r="C487" s="233"/>
      <c r="D487" s="233"/>
      <c r="E487" s="233"/>
      <c r="F487" s="233"/>
      <c r="G487" s="233"/>
      <c r="H487" s="233"/>
      <c r="I487" s="233"/>
      <c r="J487" s="233"/>
      <c r="K487" s="233"/>
      <c r="L487" s="233"/>
      <c r="M487" s="233"/>
      <c r="N487" s="233"/>
      <c r="O487" s="233"/>
      <c r="P487" s="233"/>
      <c r="Q487" s="233"/>
      <c r="R487" s="233"/>
      <c r="S487" s="233"/>
      <c r="T487" s="233"/>
      <c r="U487" s="233"/>
      <c r="V487" s="233"/>
      <c r="W487" s="233"/>
      <c r="X487" s="233"/>
      <c r="Y487" s="233"/>
      <c r="Z487" s="233"/>
      <c r="AA487" s="233"/>
      <c r="AB487" s="233"/>
      <c r="AC487" s="233"/>
      <c r="AD487" s="233"/>
      <c r="AE487" s="233"/>
      <c r="AF487" s="233"/>
      <c r="AG487" s="233"/>
      <c r="AH487" s="233"/>
      <c r="AI487" s="233"/>
      <c r="AJ487" s="233"/>
      <c r="AK487" s="233"/>
      <c r="AL487" s="233"/>
      <c r="AM487" s="233"/>
      <c r="AN487" s="233"/>
      <c r="AO487" s="233"/>
      <c r="AP487" s="233"/>
    </row>
    <row r="488">
      <c r="A488" s="234"/>
      <c r="B488" s="234"/>
      <c r="C488" s="233"/>
      <c r="D488" s="233"/>
      <c r="E488" s="233"/>
      <c r="F488" s="233"/>
      <c r="G488" s="233"/>
      <c r="H488" s="233"/>
      <c r="I488" s="233"/>
      <c r="J488" s="233"/>
      <c r="K488" s="233"/>
      <c r="L488" s="233"/>
      <c r="M488" s="233"/>
      <c r="N488" s="233"/>
      <c r="O488" s="233"/>
      <c r="P488" s="233"/>
      <c r="Q488" s="233"/>
      <c r="R488" s="233"/>
      <c r="S488" s="233"/>
      <c r="T488" s="233"/>
      <c r="U488" s="233"/>
      <c r="V488" s="233"/>
      <c r="W488" s="233"/>
      <c r="X488" s="233"/>
      <c r="Y488" s="233"/>
      <c r="Z488" s="233"/>
      <c r="AA488" s="233"/>
      <c r="AB488" s="233"/>
      <c r="AC488" s="233"/>
      <c r="AD488" s="233"/>
      <c r="AE488" s="233"/>
      <c r="AF488" s="233"/>
      <c r="AG488" s="233"/>
      <c r="AH488" s="233"/>
      <c r="AI488" s="233"/>
      <c r="AJ488" s="233"/>
      <c r="AK488" s="233"/>
      <c r="AL488" s="233"/>
      <c r="AM488" s="233"/>
      <c r="AN488" s="233"/>
      <c r="AO488" s="233"/>
      <c r="AP488" s="233"/>
    </row>
    <row r="489">
      <c r="A489" s="234"/>
      <c r="B489" s="234"/>
      <c r="C489" s="233"/>
      <c r="D489" s="233"/>
      <c r="E489" s="233"/>
      <c r="F489" s="233"/>
      <c r="G489" s="233"/>
      <c r="H489" s="233"/>
      <c r="I489" s="233"/>
      <c r="J489" s="233"/>
      <c r="K489" s="233"/>
      <c r="L489" s="233"/>
      <c r="M489" s="233"/>
      <c r="N489" s="233"/>
      <c r="O489" s="233"/>
      <c r="P489" s="233"/>
      <c r="Q489" s="233"/>
      <c r="R489" s="233"/>
      <c r="S489" s="233"/>
      <c r="T489" s="233"/>
      <c r="U489" s="233"/>
      <c r="V489" s="233"/>
      <c r="W489" s="233"/>
      <c r="X489" s="233"/>
      <c r="Y489" s="233"/>
      <c r="Z489" s="233"/>
      <c r="AA489" s="233"/>
      <c r="AB489" s="233"/>
      <c r="AC489" s="233"/>
      <c r="AD489" s="233"/>
      <c r="AE489" s="233"/>
      <c r="AF489" s="233"/>
      <c r="AG489" s="233"/>
      <c r="AH489" s="233"/>
      <c r="AI489" s="233"/>
      <c r="AJ489" s="233"/>
      <c r="AK489" s="233"/>
      <c r="AL489" s="233"/>
      <c r="AM489" s="233"/>
      <c r="AN489" s="233"/>
      <c r="AO489" s="233"/>
      <c r="AP489" s="233"/>
    </row>
    <row r="490">
      <c r="A490" s="234"/>
      <c r="B490" s="234"/>
      <c r="C490" s="233"/>
      <c r="D490" s="233"/>
      <c r="E490" s="233"/>
      <c r="F490" s="233"/>
      <c r="G490" s="233"/>
      <c r="H490" s="233"/>
      <c r="I490" s="233"/>
      <c r="J490" s="233"/>
      <c r="K490" s="233"/>
      <c r="L490" s="233"/>
      <c r="M490" s="233"/>
      <c r="N490" s="233"/>
      <c r="O490" s="233"/>
      <c r="P490" s="233"/>
      <c r="Q490" s="233"/>
      <c r="R490" s="233"/>
      <c r="S490" s="233"/>
      <c r="T490" s="233"/>
      <c r="U490" s="233"/>
      <c r="V490" s="233"/>
      <c r="W490" s="233"/>
      <c r="X490" s="233"/>
      <c r="Y490" s="233"/>
      <c r="Z490" s="233"/>
      <c r="AA490" s="233"/>
      <c r="AB490" s="233"/>
      <c r="AC490" s="233"/>
      <c r="AD490" s="233"/>
      <c r="AE490" s="233"/>
      <c r="AF490" s="233"/>
      <c r="AG490" s="233"/>
      <c r="AH490" s="233"/>
      <c r="AI490" s="233"/>
      <c r="AJ490" s="233"/>
      <c r="AK490" s="233"/>
      <c r="AL490" s="233"/>
      <c r="AM490" s="233"/>
      <c r="AN490" s="233"/>
      <c r="AO490" s="233"/>
      <c r="AP490" s="233"/>
    </row>
    <row r="491">
      <c r="A491" s="234"/>
      <c r="B491" s="234"/>
      <c r="C491" s="233"/>
      <c r="D491" s="233"/>
      <c r="E491" s="233"/>
      <c r="F491" s="233"/>
      <c r="G491" s="233"/>
      <c r="H491" s="233"/>
      <c r="I491" s="233"/>
      <c r="J491" s="233"/>
      <c r="K491" s="233"/>
      <c r="L491" s="233"/>
      <c r="M491" s="233"/>
      <c r="N491" s="233"/>
      <c r="O491" s="233"/>
      <c r="P491" s="233"/>
      <c r="Q491" s="233"/>
      <c r="R491" s="233"/>
      <c r="S491" s="233"/>
      <c r="T491" s="233"/>
      <c r="U491" s="233"/>
      <c r="V491" s="233"/>
      <c r="W491" s="233"/>
      <c r="X491" s="233"/>
      <c r="Y491" s="233"/>
      <c r="Z491" s="233"/>
      <c r="AA491" s="233"/>
      <c r="AB491" s="233"/>
      <c r="AC491" s="233"/>
      <c r="AD491" s="233"/>
      <c r="AE491" s="233"/>
      <c r="AF491" s="233"/>
      <c r="AG491" s="233"/>
      <c r="AH491" s="233"/>
      <c r="AI491" s="233"/>
      <c r="AJ491" s="233"/>
      <c r="AK491" s="233"/>
      <c r="AL491" s="233"/>
      <c r="AM491" s="233"/>
      <c r="AN491" s="233"/>
      <c r="AO491" s="233"/>
      <c r="AP491" s="233"/>
    </row>
    <row r="492">
      <c r="A492" s="234"/>
      <c r="B492" s="234"/>
      <c r="C492" s="233"/>
      <c r="D492" s="233"/>
      <c r="E492" s="233"/>
      <c r="F492" s="233"/>
      <c r="G492" s="233"/>
      <c r="H492" s="233"/>
      <c r="I492" s="233"/>
      <c r="J492" s="233"/>
      <c r="K492" s="233"/>
      <c r="L492" s="233"/>
      <c r="M492" s="233"/>
      <c r="N492" s="233"/>
      <c r="O492" s="233"/>
      <c r="P492" s="233"/>
      <c r="Q492" s="233"/>
      <c r="R492" s="233"/>
      <c r="S492" s="233"/>
      <c r="T492" s="233"/>
      <c r="U492" s="233"/>
      <c r="V492" s="233"/>
      <c r="W492" s="233"/>
      <c r="X492" s="233"/>
      <c r="Y492" s="233"/>
      <c r="Z492" s="233"/>
      <c r="AA492" s="233"/>
      <c r="AB492" s="233"/>
      <c r="AC492" s="233"/>
      <c r="AD492" s="233"/>
      <c r="AE492" s="233"/>
      <c r="AF492" s="233"/>
      <c r="AG492" s="233"/>
      <c r="AH492" s="233"/>
      <c r="AI492" s="233"/>
      <c r="AJ492" s="233"/>
      <c r="AK492" s="233"/>
      <c r="AL492" s="233"/>
      <c r="AM492" s="233"/>
      <c r="AN492" s="233"/>
      <c r="AO492" s="233"/>
      <c r="AP492" s="233"/>
    </row>
    <row r="493">
      <c r="A493" s="234"/>
      <c r="B493" s="234"/>
      <c r="C493" s="233"/>
      <c r="D493" s="233"/>
      <c r="E493" s="233"/>
      <c r="F493" s="233"/>
      <c r="G493" s="233"/>
      <c r="H493" s="233"/>
      <c r="I493" s="233"/>
      <c r="J493" s="233"/>
      <c r="K493" s="233"/>
      <c r="L493" s="233"/>
      <c r="M493" s="233"/>
      <c r="N493" s="233"/>
      <c r="O493" s="233"/>
      <c r="P493" s="233"/>
      <c r="Q493" s="233"/>
      <c r="R493" s="233"/>
      <c r="S493" s="233"/>
      <c r="T493" s="233"/>
      <c r="U493" s="233"/>
      <c r="V493" s="233"/>
      <c r="W493" s="233"/>
      <c r="X493" s="233"/>
      <c r="Y493" s="233"/>
      <c r="Z493" s="233"/>
      <c r="AA493" s="233"/>
      <c r="AB493" s="233"/>
      <c r="AC493" s="233"/>
      <c r="AD493" s="233"/>
      <c r="AE493" s="233"/>
      <c r="AF493" s="233"/>
      <c r="AG493" s="233"/>
      <c r="AH493" s="233"/>
      <c r="AI493" s="233"/>
      <c r="AJ493" s="233"/>
      <c r="AK493" s="233"/>
      <c r="AL493" s="233"/>
      <c r="AM493" s="233"/>
      <c r="AN493" s="233"/>
      <c r="AO493" s="233"/>
      <c r="AP493" s="233"/>
    </row>
    <row r="494">
      <c r="A494" s="234"/>
      <c r="B494" s="234"/>
      <c r="C494" s="233"/>
      <c r="D494" s="233"/>
      <c r="E494" s="233"/>
      <c r="F494" s="233"/>
      <c r="G494" s="233"/>
      <c r="H494" s="233"/>
      <c r="I494" s="233"/>
      <c r="J494" s="233"/>
      <c r="K494" s="233"/>
      <c r="L494" s="233"/>
      <c r="M494" s="233"/>
      <c r="N494" s="233"/>
      <c r="O494" s="233"/>
      <c r="P494" s="233"/>
      <c r="Q494" s="233"/>
      <c r="R494" s="233"/>
      <c r="S494" s="233"/>
      <c r="T494" s="233"/>
      <c r="U494" s="233"/>
      <c r="V494" s="233"/>
      <c r="W494" s="233"/>
      <c r="X494" s="233"/>
      <c r="Y494" s="233"/>
      <c r="Z494" s="233"/>
      <c r="AA494" s="233"/>
      <c r="AB494" s="233"/>
      <c r="AC494" s="233"/>
      <c r="AD494" s="233"/>
      <c r="AE494" s="233"/>
      <c r="AF494" s="233"/>
      <c r="AG494" s="233"/>
      <c r="AH494" s="233"/>
      <c r="AI494" s="233"/>
      <c r="AJ494" s="233"/>
      <c r="AK494" s="233"/>
      <c r="AL494" s="233"/>
      <c r="AM494" s="233"/>
      <c r="AN494" s="233"/>
      <c r="AO494" s="233"/>
      <c r="AP494" s="233"/>
    </row>
    <row r="495">
      <c r="A495" s="234"/>
      <c r="B495" s="234"/>
      <c r="C495" s="233"/>
      <c r="D495" s="233"/>
      <c r="E495" s="233"/>
      <c r="F495" s="233"/>
      <c r="G495" s="233"/>
      <c r="H495" s="233"/>
      <c r="I495" s="233"/>
      <c r="J495" s="233"/>
      <c r="K495" s="233"/>
      <c r="L495" s="233"/>
      <c r="M495" s="233"/>
      <c r="N495" s="233"/>
      <c r="O495" s="233"/>
      <c r="P495" s="233"/>
      <c r="Q495" s="233"/>
      <c r="R495" s="233"/>
      <c r="S495" s="233"/>
      <c r="T495" s="233"/>
      <c r="U495" s="233"/>
      <c r="V495" s="233"/>
      <c r="W495" s="233"/>
      <c r="X495" s="233"/>
      <c r="Y495" s="233"/>
      <c r="Z495" s="233"/>
      <c r="AA495" s="233"/>
      <c r="AB495" s="233"/>
      <c r="AC495" s="233"/>
      <c r="AD495" s="233"/>
      <c r="AE495" s="233"/>
      <c r="AF495" s="233"/>
      <c r="AG495" s="233"/>
      <c r="AH495" s="233"/>
      <c r="AI495" s="233"/>
      <c r="AJ495" s="233"/>
      <c r="AK495" s="233"/>
      <c r="AL495" s="233"/>
      <c r="AM495" s="233"/>
      <c r="AN495" s="233"/>
      <c r="AO495" s="233"/>
      <c r="AP495" s="233"/>
    </row>
    <row r="496">
      <c r="A496" s="234"/>
      <c r="B496" s="234"/>
      <c r="C496" s="233"/>
      <c r="D496" s="233"/>
      <c r="E496" s="233"/>
      <c r="F496" s="233"/>
      <c r="G496" s="233"/>
      <c r="H496" s="233"/>
      <c r="I496" s="233"/>
      <c r="J496" s="233"/>
      <c r="K496" s="233"/>
      <c r="L496" s="233"/>
      <c r="M496" s="233"/>
      <c r="N496" s="233"/>
      <c r="O496" s="233"/>
      <c r="P496" s="233"/>
      <c r="Q496" s="233"/>
      <c r="R496" s="233"/>
      <c r="S496" s="233"/>
      <c r="T496" s="233"/>
      <c r="U496" s="233"/>
      <c r="V496" s="233"/>
      <c r="W496" s="233"/>
      <c r="X496" s="233"/>
      <c r="Y496" s="233"/>
      <c r="Z496" s="233"/>
      <c r="AA496" s="233"/>
      <c r="AB496" s="233"/>
      <c r="AC496" s="233"/>
      <c r="AD496" s="233"/>
      <c r="AE496" s="233"/>
      <c r="AF496" s="233"/>
      <c r="AG496" s="233"/>
      <c r="AH496" s="233"/>
      <c r="AI496" s="233"/>
      <c r="AJ496" s="233"/>
      <c r="AK496" s="233"/>
      <c r="AL496" s="233"/>
      <c r="AM496" s="233"/>
      <c r="AN496" s="233"/>
      <c r="AO496" s="233"/>
      <c r="AP496" s="233"/>
    </row>
    <row r="497">
      <c r="A497" s="234"/>
      <c r="B497" s="234"/>
      <c r="C497" s="233"/>
      <c r="D497" s="233"/>
      <c r="E497" s="233"/>
      <c r="F497" s="233"/>
      <c r="G497" s="233"/>
      <c r="H497" s="233"/>
      <c r="I497" s="233"/>
      <c r="J497" s="233"/>
      <c r="K497" s="233"/>
      <c r="L497" s="233"/>
      <c r="M497" s="233"/>
      <c r="N497" s="233"/>
      <c r="O497" s="233"/>
      <c r="P497" s="233"/>
      <c r="Q497" s="233"/>
      <c r="R497" s="233"/>
      <c r="S497" s="233"/>
      <c r="T497" s="233"/>
      <c r="U497" s="233"/>
      <c r="V497" s="233"/>
      <c r="W497" s="233"/>
      <c r="X497" s="233"/>
      <c r="Y497" s="233"/>
      <c r="Z497" s="233"/>
      <c r="AA497" s="233"/>
      <c r="AB497" s="233"/>
      <c r="AC497" s="233"/>
      <c r="AD497" s="233"/>
      <c r="AE497" s="233"/>
      <c r="AF497" s="233"/>
      <c r="AG497" s="233"/>
      <c r="AH497" s="233"/>
      <c r="AI497" s="233"/>
      <c r="AJ497" s="233"/>
      <c r="AK497" s="233"/>
      <c r="AL497" s="233"/>
      <c r="AM497" s="233"/>
      <c r="AN497" s="233"/>
      <c r="AO497" s="233"/>
      <c r="AP497" s="233"/>
    </row>
    <row r="498">
      <c r="A498" s="234"/>
      <c r="B498" s="234"/>
      <c r="C498" s="233"/>
      <c r="D498" s="233"/>
      <c r="E498" s="233"/>
      <c r="F498" s="233"/>
      <c r="G498" s="233"/>
      <c r="H498" s="233"/>
      <c r="I498" s="233"/>
      <c r="J498" s="233"/>
      <c r="K498" s="233"/>
      <c r="L498" s="233"/>
      <c r="M498" s="233"/>
      <c r="N498" s="233"/>
      <c r="O498" s="233"/>
      <c r="P498" s="233"/>
      <c r="Q498" s="233"/>
      <c r="R498" s="233"/>
      <c r="S498" s="233"/>
      <c r="T498" s="233"/>
      <c r="U498" s="233"/>
      <c r="V498" s="233"/>
      <c r="W498" s="233"/>
      <c r="X498" s="233"/>
      <c r="Y498" s="233"/>
      <c r="Z498" s="233"/>
      <c r="AA498" s="233"/>
      <c r="AB498" s="233"/>
      <c r="AC498" s="233"/>
      <c r="AD498" s="233"/>
      <c r="AE498" s="233"/>
      <c r="AF498" s="233"/>
      <c r="AG498" s="233"/>
      <c r="AH498" s="233"/>
      <c r="AI498" s="233"/>
      <c r="AJ498" s="233"/>
      <c r="AK498" s="233"/>
      <c r="AL498" s="233"/>
      <c r="AM498" s="233"/>
      <c r="AN498" s="233"/>
      <c r="AO498" s="233"/>
      <c r="AP498" s="233"/>
    </row>
    <row r="499">
      <c r="A499" s="234"/>
      <c r="B499" s="234"/>
      <c r="C499" s="233"/>
      <c r="D499" s="233"/>
      <c r="E499" s="233"/>
      <c r="F499" s="233"/>
      <c r="G499" s="233"/>
      <c r="H499" s="233"/>
      <c r="I499" s="233"/>
      <c r="J499" s="233"/>
      <c r="K499" s="233"/>
      <c r="L499" s="233"/>
      <c r="M499" s="233"/>
      <c r="N499" s="233"/>
      <c r="O499" s="233"/>
      <c r="P499" s="233"/>
      <c r="Q499" s="233"/>
      <c r="R499" s="233"/>
      <c r="S499" s="233"/>
      <c r="T499" s="233"/>
      <c r="U499" s="233"/>
      <c r="V499" s="233"/>
      <c r="W499" s="233"/>
      <c r="X499" s="233"/>
      <c r="Y499" s="233"/>
      <c r="Z499" s="233"/>
      <c r="AA499" s="233"/>
      <c r="AB499" s="233"/>
      <c r="AC499" s="233"/>
      <c r="AD499" s="233"/>
      <c r="AE499" s="233"/>
      <c r="AF499" s="233"/>
      <c r="AG499" s="233"/>
      <c r="AH499" s="233"/>
      <c r="AI499" s="233"/>
      <c r="AJ499" s="233"/>
      <c r="AK499" s="233"/>
      <c r="AL499" s="233"/>
      <c r="AM499" s="233"/>
      <c r="AN499" s="233"/>
      <c r="AO499" s="233"/>
      <c r="AP499" s="233"/>
    </row>
    <row r="500">
      <c r="A500" s="234"/>
      <c r="B500" s="234"/>
      <c r="C500" s="233"/>
      <c r="D500" s="233"/>
      <c r="E500" s="233"/>
      <c r="F500" s="233"/>
      <c r="G500" s="233"/>
      <c r="H500" s="233"/>
      <c r="I500" s="233"/>
      <c r="J500" s="233"/>
      <c r="K500" s="233"/>
      <c r="L500" s="233"/>
      <c r="M500" s="233"/>
      <c r="N500" s="233"/>
      <c r="O500" s="233"/>
      <c r="P500" s="233"/>
      <c r="Q500" s="233"/>
      <c r="R500" s="233"/>
      <c r="S500" s="233"/>
      <c r="T500" s="233"/>
      <c r="U500" s="233"/>
      <c r="V500" s="233"/>
      <c r="W500" s="233"/>
      <c r="X500" s="233"/>
      <c r="Y500" s="233"/>
      <c r="Z500" s="233"/>
      <c r="AA500" s="233"/>
      <c r="AB500" s="233"/>
      <c r="AC500" s="233"/>
      <c r="AD500" s="233"/>
      <c r="AE500" s="233"/>
      <c r="AF500" s="233"/>
      <c r="AG500" s="233"/>
      <c r="AH500" s="233"/>
      <c r="AI500" s="233"/>
      <c r="AJ500" s="233"/>
      <c r="AK500" s="233"/>
      <c r="AL500" s="233"/>
      <c r="AM500" s="233"/>
      <c r="AN500" s="233"/>
      <c r="AO500" s="233"/>
      <c r="AP500" s="233"/>
    </row>
    <row r="501">
      <c r="A501" s="234"/>
      <c r="B501" s="234"/>
      <c r="C501" s="233"/>
      <c r="D501" s="233"/>
      <c r="E501" s="233"/>
      <c r="F501" s="233"/>
      <c r="G501" s="233"/>
      <c r="H501" s="233"/>
      <c r="I501" s="233"/>
      <c r="J501" s="233"/>
      <c r="K501" s="233"/>
      <c r="L501" s="233"/>
      <c r="M501" s="233"/>
      <c r="N501" s="233"/>
      <c r="O501" s="233"/>
      <c r="P501" s="233"/>
      <c r="Q501" s="233"/>
      <c r="R501" s="233"/>
      <c r="S501" s="233"/>
      <c r="T501" s="233"/>
      <c r="U501" s="233"/>
      <c r="V501" s="233"/>
      <c r="W501" s="233"/>
      <c r="X501" s="233"/>
      <c r="Y501" s="233"/>
      <c r="Z501" s="233"/>
      <c r="AA501" s="233"/>
      <c r="AB501" s="233"/>
      <c r="AC501" s="233"/>
      <c r="AD501" s="233"/>
      <c r="AE501" s="233"/>
      <c r="AF501" s="233"/>
      <c r="AG501" s="233"/>
      <c r="AH501" s="233"/>
      <c r="AI501" s="233"/>
      <c r="AJ501" s="233"/>
      <c r="AK501" s="233"/>
      <c r="AL501" s="233"/>
      <c r="AM501" s="233"/>
      <c r="AN501" s="233"/>
      <c r="AO501" s="233"/>
      <c r="AP501" s="233"/>
    </row>
    <row r="502">
      <c r="A502" s="234"/>
      <c r="B502" s="234"/>
      <c r="C502" s="233"/>
      <c r="D502" s="233"/>
      <c r="E502" s="233"/>
      <c r="F502" s="233"/>
      <c r="G502" s="233"/>
      <c r="H502" s="233"/>
      <c r="I502" s="233"/>
      <c r="J502" s="233"/>
      <c r="K502" s="233"/>
      <c r="L502" s="233"/>
      <c r="M502" s="233"/>
      <c r="N502" s="233"/>
      <c r="O502" s="233"/>
      <c r="P502" s="233"/>
      <c r="Q502" s="233"/>
      <c r="R502" s="233"/>
      <c r="S502" s="233"/>
      <c r="T502" s="233"/>
      <c r="U502" s="233"/>
      <c r="V502" s="233"/>
      <c r="W502" s="233"/>
      <c r="X502" s="233"/>
      <c r="Y502" s="233"/>
      <c r="Z502" s="233"/>
      <c r="AA502" s="233"/>
      <c r="AB502" s="233"/>
      <c r="AC502" s="233"/>
      <c r="AD502" s="233"/>
      <c r="AE502" s="233"/>
      <c r="AF502" s="233"/>
      <c r="AG502" s="233"/>
      <c r="AH502" s="233"/>
      <c r="AI502" s="233"/>
      <c r="AJ502" s="233"/>
      <c r="AK502" s="233"/>
      <c r="AL502" s="233"/>
      <c r="AM502" s="233"/>
      <c r="AN502" s="233"/>
      <c r="AO502" s="233"/>
      <c r="AP502" s="233"/>
    </row>
    <row r="503">
      <c r="A503" s="234"/>
      <c r="B503" s="234"/>
      <c r="C503" s="233"/>
      <c r="D503" s="233"/>
      <c r="E503" s="233"/>
      <c r="F503" s="233"/>
      <c r="G503" s="233"/>
      <c r="H503" s="233"/>
      <c r="I503" s="233"/>
      <c r="J503" s="233"/>
      <c r="K503" s="233"/>
      <c r="L503" s="233"/>
      <c r="M503" s="233"/>
      <c r="N503" s="233"/>
      <c r="O503" s="233"/>
      <c r="P503" s="233"/>
      <c r="Q503" s="233"/>
      <c r="R503" s="233"/>
      <c r="S503" s="233"/>
      <c r="T503" s="233"/>
      <c r="U503" s="233"/>
      <c r="V503" s="233"/>
      <c r="W503" s="233"/>
      <c r="X503" s="233"/>
      <c r="Y503" s="233"/>
      <c r="Z503" s="233"/>
      <c r="AA503" s="233"/>
      <c r="AB503" s="233"/>
      <c r="AC503" s="233"/>
      <c r="AD503" s="233"/>
      <c r="AE503" s="233"/>
      <c r="AF503" s="233"/>
      <c r="AG503" s="233"/>
      <c r="AH503" s="233"/>
      <c r="AI503" s="233"/>
      <c r="AJ503" s="233"/>
      <c r="AK503" s="233"/>
      <c r="AL503" s="233"/>
      <c r="AM503" s="233"/>
      <c r="AN503" s="233"/>
      <c r="AO503" s="233"/>
      <c r="AP503" s="233"/>
    </row>
    <row r="504">
      <c r="A504" s="234"/>
      <c r="B504" s="234"/>
      <c r="C504" s="233"/>
      <c r="D504" s="233"/>
      <c r="E504" s="233"/>
      <c r="F504" s="233"/>
      <c r="G504" s="233"/>
      <c r="H504" s="233"/>
      <c r="I504" s="233"/>
      <c r="J504" s="233"/>
      <c r="K504" s="233"/>
      <c r="L504" s="233"/>
      <c r="M504" s="233"/>
      <c r="N504" s="233"/>
      <c r="O504" s="233"/>
      <c r="P504" s="233"/>
      <c r="Q504" s="233"/>
      <c r="R504" s="233"/>
      <c r="S504" s="233"/>
      <c r="T504" s="233"/>
      <c r="U504" s="233"/>
      <c r="V504" s="233"/>
      <c r="W504" s="233"/>
      <c r="X504" s="233"/>
      <c r="Y504" s="233"/>
      <c r="Z504" s="233"/>
      <c r="AA504" s="233"/>
      <c r="AB504" s="233"/>
      <c r="AC504" s="233"/>
      <c r="AD504" s="233"/>
      <c r="AE504" s="233"/>
      <c r="AF504" s="233"/>
      <c r="AG504" s="233"/>
      <c r="AH504" s="233"/>
      <c r="AI504" s="233"/>
      <c r="AJ504" s="233"/>
      <c r="AK504" s="233"/>
      <c r="AL504" s="233"/>
      <c r="AM504" s="233"/>
      <c r="AN504" s="233"/>
      <c r="AO504" s="233"/>
      <c r="AP504" s="233"/>
    </row>
    <row r="505">
      <c r="A505" s="234"/>
      <c r="B505" s="234"/>
      <c r="C505" s="233"/>
      <c r="D505" s="233"/>
      <c r="E505" s="233"/>
      <c r="F505" s="233"/>
      <c r="G505" s="233"/>
      <c r="H505" s="233"/>
      <c r="I505" s="233"/>
      <c r="J505" s="233"/>
      <c r="K505" s="233"/>
      <c r="L505" s="233"/>
      <c r="M505" s="233"/>
      <c r="N505" s="233"/>
      <c r="O505" s="233"/>
      <c r="P505" s="233"/>
      <c r="Q505" s="233"/>
      <c r="R505" s="233"/>
      <c r="S505" s="233"/>
      <c r="T505" s="233"/>
      <c r="U505" s="233"/>
      <c r="V505" s="233"/>
      <c r="W505" s="233"/>
      <c r="X505" s="233"/>
      <c r="Y505" s="233"/>
      <c r="Z505" s="233"/>
      <c r="AA505" s="233"/>
      <c r="AB505" s="233"/>
      <c r="AC505" s="233"/>
      <c r="AD505" s="233"/>
      <c r="AE505" s="233"/>
      <c r="AF505" s="233"/>
      <c r="AG505" s="233"/>
      <c r="AH505" s="233"/>
      <c r="AI505" s="233"/>
      <c r="AJ505" s="233"/>
      <c r="AK505" s="233"/>
      <c r="AL505" s="233"/>
      <c r="AM505" s="233"/>
      <c r="AN505" s="233"/>
      <c r="AO505" s="233"/>
      <c r="AP505" s="233"/>
    </row>
    <row r="506">
      <c r="A506" s="234"/>
      <c r="B506" s="234"/>
      <c r="C506" s="233"/>
      <c r="D506" s="233"/>
      <c r="E506" s="233"/>
      <c r="F506" s="233"/>
      <c r="G506" s="233"/>
      <c r="H506" s="233"/>
      <c r="I506" s="233"/>
      <c r="J506" s="233"/>
      <c r="K506" s="233"/>
      <c r="L506" s="233"/>
      <c r="M506" s="233"/>
      <c r="N506" s="233"/>
      <c r="O506" s="233"/>
      <c r="P506" s="233"/>
      <c r="Q506" s="233"/>
      <c r="R506" s="233"/>
      <c r="S506" s="233"/>
      <c r="T506" s="233"/>
      <c r="U506" s="233"/>
      <c r="V506" s="233"/>
      <c r="W506" s="233"/>
      <c r="X506" s="233"/>
      <c r="Y506" s="233"/>
      <c r="Z506" s="233"/>
      <c r="AA506" s="233"/>
      <c r="AB506" s="233"/>
      <c r="AC506" s="233"/>
      <c r="AD506" s="233"/>
      <c r="AE506" s="233"/>
      <c r="AF506" s="233"/>
      <c r="AG506" s="233"/>
      <c r="AH506" s="233"/>
      <c r="AI506" s="233"/>
      <c r="AJ506" s="233"/>
      <c r="AK506" s="233"/>
      <c r="AL506" s="233"/>
      <c r="AM506" s="233"/>
      <c r="AN506" s="233"/>
      <c r="AO506" s="233"/>
      <c r="AP506" s="233"/>
    </row>
    <row r="507">
      <c r="A507" s="234"/>
      <c r="B507" s="234"/>
      <c r="C507" s="233"/>
      <c r="D507" s="233"/>
      <c r="E507" s="233"/>
      <c r="F507" s="233"/>
      <c r="G507" s="233"/>
      <c r="H507" s="233"/>
      <c r="I507" s="233"/>
      <c r="J507" s="233"/>
      <c r="K507" s="233"/>
      <c r="L507" s="233"/>
      <c r="M507" s="233"/>
      <c r="N507" s="233"/>
      <c r="O507" s="233"/>
      <c r="P507" s="233"/>
      <c r="Q507" s="233"/>
      <c r="R507" s="233"/>
      <c r="S507" s="233"/>
      <c r="T507" s="233"/>
      <c r="U507" s="233"/>
      <c r="V507" s="233"/>
      <c r="W507" s="233"/>
      <c r="X507" s="233"/>
      <c r="Y507" s="233"/>
      <c r="Z507" s="233"/>
      <c r="AA507" s="233"/>
      <c r="AB507" s="233"/>
      <c r="AC507" s="233"/>
      <c r="AD507" s="233"/>
      <c r="AE507" s="233"/>
      <c r="AF507" s="233"/>
      <c r="AG507" s="233"/>
      <c r="AH507" s="233"/>
      <c r="AI507" s="233"/>
      <c r="AJ507" s="233"/>
      <c r="AK507" s="233"/>
      <c r="AL507" s="233"/>
      <c r="AM507" s="233"/>
      <c r="AN507" s="233"/>
      <c r="AO507" s="233"/>
      <c r="AP507" s="233"/>
    </row>
    <row r="508">
      <c r="A508" s="234"/>
      <c r="B508" s="234"/>
      <c r="C508" s="233"/>
      <c r="D508" s="233"/>
      <c r="E508" s="233"/>
      <c r="F508" s="233"/>
      <c r="G508" s="233"/>
      <c r="H508" s="233"/>
      <c r="I508" s="233"/>
      <c r="J508" s="233"/>
      <c r="K508" s="233"/>
      <c r="L508" s="233"/>
      <c r="M508" s="233"/>
      <c r="N508" s="233"/>
      <c r="O508" s="233"/>
      <c r="P508" s="233"/>
      <c r="Q508" s="233"/>
      <c r="R508" s="233"/>
      <c r="S508" s="233"/>
      <c r="T508" s="233"/>
      <c r="U508" s="233"/>
      <c r="V508" s="233"/>
      <c r="W508" s="233"/>
      <c r="X508" s="233"/>
      <c r="Y508" s="233"/>
      <c r="Z508" s="233"/>
      <c r="AA508" s="233"/>
      <c r="AB508" s="233"/>
      <c r="AC508" s="233"/>
      <c r="AD508" s="233"/>
      <c r="AE508" s="233"/>
      <c r="AF508" s="233"/>
      <c r="AG508" s="233"/>
      <c r="AH508" s="233"/>
      <c r="AI508" s="233"/>
      <c r="AJ508" s="233"/>
      <c r="AK508" s="233"/>
      <c r="AL508" s="233"/>
      <c r="AM508" s="233"/>
      <c r="AN508" s="233"/>
      <c r="AO508" s="233"/>
      <c r="AP508" s="233"/>
    </row>
    <row r="509">
      <c r="A509" s="234"/>
      <c r="B509" s="234"/>
      <c r="C509" s="233"/>
      <c r="D509" s="233"/>
      <c r="E509" s="233"/>
      <c r="F509" s="233"/>
      <c r="G509" s="233"/>
      <c r="H509" s="233"/>
      <c r="I509" s="233"/>
      <c r="J509" s="233"/>
      <c r="K509" s="233"/>
      <c r="L509" s="233"/>
      <c r="M509" s="233"/>
      <c r="N509" s="233"/>
      <c r="O509" s="233"/>
      <c r="P509" s="233"/>
      <c r="Q509" s="233"/>
      <c r="R509" s="233"/>
      <c r="S509" s="233"/>
      <c r="T509" s="233"/>
      <c r="U509" s="233"/>
      <c r="V509" s="233"/>
      <c r="W509" s="233"/>
      <c r="X509" s="233"/>
      <c r="Y509" s="233"/>
      <c r="Z509" s="233"/>
      <c r="AA509" s="233"/>
      <c r="AB509" s="233"/>
      <c r="AC509" s="233"/>
      <c r="AD509" s="233"/>
      <c r="AE509" s="233"/>
      <c r="AF509" s="233"/>
      <c r="AG509" s="233"/>
      <c r="AH509" s="233"/>
      <c r="AI509" s="233"/>
      <c r="AJ509" s="233"/>
      <c r="AK509" s="233"/>
      <c r="AL509" s="233"/>
      <c r="AM509" s="233"/>
      <c r="AN509" s="233"/>
      <c r="AO509" s="233"/>
      <c r="AP509" s="233"/>
    </row>
    <row r="510">
      <c r="A510" s="234"/>
      <c r="B510" s="234"/>
      <c r="C510" s="233"/>
      <c r="D510" s="233"/>
      <c r="E510" s="233"/>
      <c r="F510" s="233"/>
      <c r="G510" s="233"/>
      <c r="H510" s="233"/>
      <c r="I510" s="233"/>
      <c r="J510" s="233"/>
      <c r="K510" s="233"/>
      <c r="L510" s="233"/>
      <c r="M510" s="233"/>
      <c r="N510" s="233"/>
      <c r="O510" s="233"/>
      <c r="P510" s="233"/>
      <c r="Q510" s="233"/>
      <c r="R510" s="233"/>
      <c r="S510" s="233"/>
      <c r="T510" s="233"/>
      <c r="U510" s="233"/>
      <c r="V510" s="233"/>
      <c r="W510" s="233"/>
      <c r="X510" s="233"/>
      <c r="Y510" s="233"/>
      <c r="Z510" s="233"/>
      <c r="AA510" s="233"/>
      <c r="AB510" s="233"/>
      <c r="AC510" s="233"/>
      <c r="AD510" s="233"/>
      <c r="AE510" s="233"/>
      <c r="AF510" s="233"/>
      <c r="AG510" s="233"/>
      <c r="AH510" s="233"/>
      <c r="AI510" s="233"/>
      <c r="AJ510" s="233"/>
      <c r="AK510" s="233"/>
      <c r="AL510" s="233"/>
      <c r="AM510" s="233"/>
      <c r="AN510" s="233"/>
      <c r="AO510" s="233"/>
      <c r="AP510" s="233"/>
    </row>
    <row r="511">
      <c r="A511" s="234"/>
      <c r="B511" s="234"/>
      <c r="C511" s="233"/>
      <c r="D511" s="233"/>
      <c r="E511" s="233"/>
      <c r="F511" s="233"/>
      <c r="G511" s="233"/>
      <c r="H511" s="233"/>
      <c r="I511" s="233"/>
      <c r="J511" s="233"/>
      <c r="K511" s="233"/>
      <c r="L511" s="233"/>
      <c r="M511" s="233"/>
      <c r="N511" s="233"/>
      <c r="O511" s="233"/>
      <c r="P511" s="233"/>
      <c r="Q511" s="233"/>
      <c r="R511" s="233"/>
      <c r="S511" s="233"/>
      <c r="T511" s="233"/>
      <c r="U511" s="233"/>
      <c r="V511" s="233"/>
      <c r="W511" s="233"/>
      <c r="X511" s="233"/>
      <c r="Y511" s="233"/>
      <c r="Z511" s="233"/>
      <c r="AA511" s="233"/>
      <c r="AB511" s="233"/>
      <c r="AC511" s="233"/>
      <c r="AD511" s="233"/>
      <c r="AE511" s="233"/>
      <c r="AF511" s="233"/>
      <c r="AG511" s="233"/>
      <c r="AH511" s="233"/>
      <c r="AI511" s="233"/>
      <c r="AJ511" s="233"/>
      <c r="AK511" s="233"/>
      <c r="AL511" s="233"/>
      <c r="AM511" s="233"/>
      <c r="AN511" s="233"/>
      <c r="AO511" s="233"/>
      <c r="AP511" s="233"/>
    </row>
    <row r="512">
      <c r="A512" s="234"/>
      <c r="B512" s="234"/>
      <c r="C512" s="233"/>
      <c r="D512" s="233"/>
      <c r="E512" s="233"/>
      <c r="F512" s="233"/>
      <c r="G512" s="233"/>
      <c r="H512" s="233"/>
      <c r="I512" s="233"/>
      <c r="J512" s="233"/>
      <c r="K512" s="233"/>
      <c r="L512" s="233"/>
      <c r="M512" s="233"/>
      <c r="N512" s="233"/>
      <c r="O512" s="233"/>
      <c r="P512" s="233"/>
      <c r="Q512" s="233"/>
      <c r="R512" s="233"/>
      <c r="S512" s="233"/>
      <c r="T512" s="233"/>
      <c r="U512" s="233"/>
      <c r="V512" s="233"/>
      <c r="W512" s="233"/>
      <c r="X512" s="233"/>
      <c r="Y512" s="233"/>
      <c r="Z512" s="233"/>
      <c r="AA512" s="233"/>
      <c r="AB512" s="233"/>
      <c r="AC512" s="233"/>
      <c r="AD512" s="233"/>
      <c r="AE512" s="233"/>
      <c r="AF512" s="233"/>
      <c r="AG512" s="233"/>
      <c r="AH512" s="233"/>
      <c r="AI512" s="233"/>
      <c r="AJ512" s="233"/>
      <c r="AK512" s="233"/>
      <c r="AL512" s="233"/>
      <c r="AM512" s="233"/>
      <c r="AN512" s="233"/>
      <c r="AO512" s="233"/>
      <c r="AP512" s="233"/>
    </row>
    <row r="513">
      <c r="A513" s="234"/>
      <c r="B513" s="234"/>
      <c r="C513" s="233"/>
      <c r="D513" s="233"/>
      <c r="E513" s="233"/>
      <c r="F513" s="233"/>
      <c r="G513" s="233"/>
      <c r="H513" s="233"/>
      <c r="I513" s="233"/>
      <c r="J513" s="233"/>
      <c r="K513" s="233"/>
      <c r="L513" s="233"/>
      <c r="M513" s="233"/>
      <c r="N513" s="233"/>
      <c r="O513" s="233"/>
      <c r="P513" s="233"/>
      <c r="Q513" s="233"/>
      <c r="R513" s="233"/>
      <c r="S513" s="233"/>
      <c r="T513" s="233"/>
      <c r="U513" s="233"/>
      <c r="V513" s="233"/>
      <c r="W513" s="233"/>
      <c r="X513" s="233"/>
      <c r="Y513" s="233"/>
      <c r="Z513" s="233"/>
      <c r="AA513" s="233"/>
      <c r="AB513" s="233"/>
      <c r="AC513" s="233"/>
      <c r="AD513" s="233"/>
      <c r="AE513" s="233"/>
      <c r="AF513" s="233"/>
      <c r="AG513" s="233"/>
      <c r="AH513" s="233"/>
      <c r="AI513" s="233"/>
      <c r="AJ513" s="233"/>
      <c r="AK513" s="233"/>
      <c r="AL513" s="233"/>
      <c r="AM513" s="233"/>
      <c r="AN513" s="233"/>
      <c r="AO513" s="233"/>
      <c r="AP513" s="233"/>
    </row>
    <row r="514">
      <c r="A514" s="234"/>
      <c r="B514" s="234"/>
      <c r="C514" s="233"/>
      <c r="D514" s="233"/>
      <c r="E514" s="233"/>
      <c r="F514" s="233"/>
      <c r="G514" s="233"/>
      <c r="H514" s="233"/>
      <c r="I514" s="233"/>
      <c r="J514" s="233"/>
      <c r="K514" s="233"/>
      <c r="L514" s="233"/>
      <c r="M514" s="233"/>
      <c r="N514" s="233"/>
      <c r="O514" s="233"/>
      <c r="P514" s="233"/>
      <c r="Q514" s="233"/>
      <c r="R514" s="233"/>
      <c r="S514" s="233"/>
      <c r="T514" s="233"/>
      <c r="U514" s="233"/>
      <c r="V514" s="233"/>
      <c r="W514" s="233"/>
      <c r="X514" s="233"/>
      <c r="Y514" s="233"/>
      <c r="Z514" s="233"/>
      <c r="AA514" s="233"/>
      <c r="AB514" s="233"/>
      <c r="AC514" s="233"/>
      <c r="AD514" s="233"/>
      <c r="AE514" s="233"/>
      <c r="AF514" s="233"/>
      <c r="AG514" s="233"/>
      <c r="AH514" s="233"/>
      <c r="AI514" s="233"/>
      <c r="AJ514" s="233"/>
      <c r="AK514" s="233"/>
      <c r="AL514" s="233"/>
      <c r="AM514" s="233"/>
      <c r="AN514" s="233"/>
      <c r="AO514" s="233"/>
      <c r="AP514" s="233"/>
    </row>
    <row r="515">
      <c r="A515" s="234"/>
      <c r="B515" s="234"/>
      <c r="C515" s="233"/>
      <c r="D515" s="233"/>
      <c r="E515" s="233"/>
      <c r="F515" s="233"/>
      <c r="G515" s="233"/>
      <c r="H515" s="233"/>
      <c r="I515" s="233"/>
      <c r="J515" s="233"/>
      <c r="K515" s="233"/>
      <c r="L515" s="233"/>
      <c r="M515" s="233"/>
      <c r="N515" s="233"/>
      <c r="O515" s="233"/>
      <c r="P515" s="233"/>
      <c r="Q515" s="233"/>
      <c r="R515" s="233"/>
      <c r="S515" s="233"/>
      <c r="T515" s="233"/>
      <c r="U515" s="233"/>
      <c r="V515" s="233"/>
      <c r="W515" s="233"/>
      <c r="X515" s="233"/>
      <c r="Y515" s="233"/>
      <c r="Z515" s="233"/>
      <c r="AA515" s="233"/>
      <c r="AB515" s="233"/>
      <c r="AC515" s="233"/>
      <c r="AD515" s="233"/>
      <c r="AE515" s="233"/>
      <c r="AF515" s="233"/>
      <c r="AG515" s="233"/>
      <c r="AH515" s="233"/>
      <c r="AI515" s="233"/>
      <c r="AJ515" s="233"/>
      <c r="AK515" s="233"/>
      <c r="AL515" s="233"/>
      <c r="AM515" s="233"/>
      <c r="AN515" s="233"/>
      <c r="AO515" s="233"/>
      <c r="AP515" s="233"/>
    </row>
    <row r="516">
      <c r="A516" s="234"/>
      <c r="B516" s="234"/>
      <c r="C516" s="233"/>
      <c r="D516" s="233"/>
      <c r="E516" s="233"/>
      <c r="F516" s="233"/>
      <c r="G516" s="233"/>
      <c r="H516" s="233"/>
      <c r="I516" s="233"/>
      <c r="J516" s="233"/>
      <c r="K516" s="233"/>
      <c r="L516" s="233"/>
      <c r="M516" s="233"/>
      <c r="N516" s="233"/>
      <c r="O516" s="233"/>
      <c r="P516" s="233"/>
      <c r="Q516" s="233"/>
      <c r="R516" s="233"/>
      <c r="S516" s="233"/>
      <c r="T516" s="233"/>
      <c r="U516" s="233"/>
      <c r="V516" s="233"/>
      <c r="W516" s="233"/>
      <c r="X516" s="233"/>
      <c r="Y516" s="233"/>
      <c r="Z516" s="233"/>
      <c r="AA516" s="233"/>
      <c r="AB516" s="233"/>
      <c r="AC516" s="233"/>
      <c r="AD516" s="233"/>
      <c r="AE516" s="233"/>
      <c r="AF516" s="233"/>
      <c r="AG516" s="233"/>
      <c r="AH516" s="233"/>
      <c r="AI516" s="233"/>
      <c r="AJ516" s="233"/>
      <c r="AK516" s="233"/>
      <c r="AL516" s="233"/>
      <c r="AM516" s="233"/>
      <c r="AN516" s="233"/>
      <c r="AO516" s="233"/>
      <c r="AP516" s="233"/>
    </row>
    <row r="517">
      <c r="A517" s="234"/>
      <c r="B517" s="234"/>
      <c r="C517" s="233"/>
      <c r="D517" s="233"/>
      <c r="E517" s="233"/>
      <c r="F517" s="233"/>
      <c r="G517" s="233"/>
      <c r="H517" s="233"/>
      <c r="I517" s="233"/>
      <c r="J517" s="233"/>
      <c r="K517" s="233"/>
      <c r="L517" s="233"/>
      <c r="M517" s="233"/>
      <c r="N517" s="233"/>
      <c r="O517" s="233"/>
      <c r="P517" s="233"/>
      <c r="Q517" s="233"/>
      <c r="R517" s="233"/>
      <c r="S517" s="233"/>
      <c r="T517" s="233"/>
      <c r="U517" s="233"/>
      <c r="V517" s="233"/>
      <c r="W517" s="233"/>
      <c r="X517" s="233"/>
      <c r="Y517" s="233"/>
      <c r="Z517" s="233"/>
      <c r="AA517" s="233"/>
      <c r="AB517" s="233"/>
      <c r="AC517" s="233"/>
      <c r="AD517" s="233"/>
      <c r="AE517" s="233"/>
      <c r="AF517" s="233"/>
      <c r="AG517" s="233"/>
      <c r="AH517" s="233"/>
      <c r="AI517" s="233"/>
      <c r="AJ517" s="233"/>
      <c r="AK517" s="233"/>
      <c r="AL517" s="233"/>
      <c r="AM517" s="233"/>
      <c r="AN517" s="233"/>
      <c r="AO517" s="233"/>
      <c r="AP517" s="233"/>
    </row>
    <row r="518">
      <c r="A518" s="234"/>
      <c r="B518" s="234"/>
      <c r="C518" s="233"/>
      <c r="D518" s="233"/>
      <c r="E518" s="233"/>
      <c r="F518" s="233"/>
      <c r="G518" s="233"/>
      <c r="H518" s="233"/>
      <c r="I518" s="233"/>
      <c r="J518" s="233"/>
      <c r="K518" s="233"/>
      <c r="L518" s="233"/>
      <c r="M518" s="233"/>
      <c r="N518" s="233"/>
      <c r="O518" s="233"/>
      <c r="P518" s="233"/>
      <c r="Q518" s="233"/>
      <c r="R518" s="233"/>
      <c r="S518" s="233"/>
      <c r="T518" s="233"/>
      <c r="U518" s="233"/>
      <c r="V518" s="233"/>
      <c r="W518" s="233"/>
      <c r="X518" s="233"/>
      <c r="Y518" s="233"/>
      <c r="Z518" s="233"/>
      <c r="AA518" s="233"/>
      <c r="AB518" s="233"/>
      <c r="AC518" s="233"/>
      <c r="AD518" s="233"/>
      <c r="AE518" s="233"/>
      <c r="AF518" s="233"/>
      <c r="AG518" s="233"/>
      <c r="AH518" s="233"/>
      <c r="AI518" s="233"/>
      <c r="AJ518" s="233"/>
      <c r="AK518" s="233"/>
      <c r="AL518" s="233"/>
      <c r="AM518" s="233"/>
      <c r="AN518" s="233"/>
      <c r="AO518" s="233"/>
      <c r="AP518" s="233"/>
    </row>
    <row r="519">
      <c r="A519" s="234"/>
      <c r="B519" s="234"/>
      <c r="C519" s="233"/>
      <c r="D519" s="233"/>
      <c r="E519" s="233"/>
      <c r="F519" s="233"/>
      <c r="G519" s="233"/>
      <c r="H519" s="233"/>
      <c r="I519" s="233"/>
      <c r="J519" s="233"/>
      <c r="K519" s="233"/>
      <c r="L519" s="233"/>
      <c r="M519" s="233"/>
      <c r="N519" s="233"/>
      <c r="O519" s="233"/>
      <c r="P519" s="233"/>
      <c r="Q519" s="233"/>
      <c r="R519" s="233"/>
      <c r="S519" s="233"/>
      <c r="T519" s="233"/>
      <c r="U519" s="233"/>
      <c r="V519" s="233"/>
      <c r="W519" s="233"/>
      <c r="X519" s="233"/>
      <c r="Y519" s="233"/>
      <c r="Z519" s="233"/>
      <c r="AA519" s="233"/>
      <c r="AB519" s="233"/>
      <c r="AC519" s="233"/>
      <c r="AD519" s="233"/>
      <c r="AE519" s="233"/>
      <c r="AF519" s="233"/>
      <c r="AG519" s="233"/>
      <c r="AH519" s="233"/>
      <c r="AI519" s="233"/>
      <c r="AJ519" s="233"/>
      <c r="AK519" s="233"/>
      <c r="AL519" s="233"/>
      <c r="AM519" s="233"/>
      <c r="AN519" s="233"/>
      <c r="AO519" s="233"/>
      <c r="AP519" s="233"/>
    </row>
    <row r="520">
      <c r="A520" s="234"/>
      <c r="B520" s="234"/>
      <c r="C520" s="233"/>
      <c r="D520" s="233"/>
      <c r="E520" s="233"/>
      <c r="F520" s="233"/>
      <c r="G520" s="233"/>
      <c r="H520" s="233"/>
      <c r="I520" s="233"/>
      <c r="J520" s="233"/>
      <c r="K520" s="233"/>
      <c r="L520" s="233"/>
      <c r="M520" s="233"/>
      <c r="N520" s="233"/>
      <c r="O520" s="233"/>
      <c r="P520" s="233"/>
      <c r="Q520" s="233"/>
      <c r="R520" s="233"/>
      <c r="S520" s="233"/>
      <c r="T520" s="233"/>
      <c r="U520" s="233"/>
      <c r="V520" s="233"/>
      <c r="W520" s="233"/>
      <c r="X520" s="233"/>
      <c r="Y520" s="233"/>
      <c r="Z520" s="233"/>
      <c r="AA520" s="233"/>
      <c r="AB520" s="233"/>
      <c r="AC520" s="233"/>
      <c r="AD520" s="233"/>
      <c r="AE520" s="233"/>
      <c r="AF520" s="233"/>
      <c r="AG520" s="233"/>
      <c r="AH520" s="233"/>
      <c r="AI520" s="233"/>
      <c r="AJ520" s="233"/>
      <c r="AK520" s="233"/>
      <c r="AL520" s="233"/>
      <c r="AM520" s="233"/>
      <c r="AN520" s="233"/>
      <c r="AO520" s="233"/>
      <c r="AP520" s="233"/>
    </row>
    <row r="521">
      <c r="A521" s="234"/>
      <c r="B521" s="234"/>
      <c r="C521" s="233"/>
      <c r="D521" s="233"/>
      <c r="E521" s="233"/>
      <c r="F521" s="233"/>
      <c r="G521" s="233"/>
      <c r="H521" s="233"/>
      <c r="I521" s="233"/>
      <c r="J521" s="233"/>
      <c r="K521" s="233"/>
      <c r="L521" s="233"/>
      <c r="M521" s="233"/>
      <c r="N521" s="233"/>
      <c r="O521" s="233"/>
      <c r="P521" s="233"/>
      <c r="Q521" s="233"/>
      <c r="R521" s="233"/>
      <c r="S521" s="233"/>
      <c r="T521" s="233"/>
      <c r="U521" s="233"/>
      <c r="V521" s="233"/>
      <c r="W521" s="233"/>
      <c r="X521" s="233"/>
      <c r="Y521" s="233"/>
      <c r="Z521" s="233"/>
      <c r="AA521" s="233"/>
      <c r="AB521" s="233"/>
      <c r="AC521" s="233"/>
      <c r="AD521" s="233"/>
      <c r="AE521" s="233"/>
      <c r="AF521" s="233"/>
      <c r="AG521" s="233"/>
      <c r="AH521" s="233"/>
      <c r="AI521" s="233"/>
      <c r="AJ521" s="233"/>
      <c r="AK521" s="233"/>
      <c r="AL521" s="233"/>
      <c r="AM521" s="233"/>
      <c r="AN521" s="233"/>
      <c r="AO521" s="233"/>
      <c r="AP521" s="233"/>
    </row>
    <row r="522">
      <c r="A522" s="234"/>
      <c r="B522" s="234"/>
      <c r="C522" s="233"/>
      <c r="D522" s="233"/>
      <c r="E522" s="233"/>
      <c r="F522" s="233"/>
      <c r="G522" s="233"/>
      <c r="H522" s="233"/>
      <c r="I522" s="233"/>
      <c r="J522" s="233"/>
      <c r="K522" s="233"/>
      <c r="L522" s="233"/>
      <c r="M522" s="233"/>
      <c r="N522" s="233"/>
      <c r="O522" s="233"/>
      <c r="P522" s="233"/>
      <c r="Q522" s="233"/>
      <c r="R522" s="233"/>
      <c r="S522" s="233"/>
      <c r="T522" s="233"/>
      <c r="U522" s="233"/>
      <c r="V522" s="233"/>
      <c r="W522" s="233"/>
      <c r="X522" s="233"/>
      <c r="Y522" s="233"/>
      <c r="Z522" s="233"/>
      <c r="AA522" s="233"/>
      <c r="AB522" s="233"/>
      <c r="AC522" s="233"/>
      <c r="AD522" s="233"/>
      <c r="AE522" s="233"/>
      <c r="AF522" s="233"/>
      <c r="AG522" s="233"/>
      <c r="AH522" s="233"/>
      <c r="AI522" s="233"/>
      <c r="AJ522" s="233"/>
      <c r="AK522" s="233"/>
      <c r="AL522" s="233"/>
      <c r="AM522" s="233"/>
      <c r="AN522" s="233"/>
      <c r="AO522" s="233"/>
      <c r="AP522" s="233"/>
    </row>
    <row r="523">
      <c r="A523" s="234"/>
      <c r="B523" s="234"/>
      <c r="C523" s="233"/>
      <c r="D523" s="233"/>
      <c r="E523" s="233"/>
      <c r="F523" s="233"/>
      <c r="G523" s="233"/>
      <c r="H523" s="233"/>
      <c r="I523" s="233"/>
      <c r="J523" s="233"/>
      <c r="K523" s="233"/>
      <c r="L523" s="233"/>
      <c r="M523" s="233"/>
      <c r="N523" s="233"/>
      <c r="O523" s="233"/>
      <c r="P523" s="233"/>
      <c r="Q523" s="233"/>
      <c r="R523" s="233"/>
      <c r="S523" s="233"/>
      <c r="T523" s="233"/>
      <c r="U523" s="233"/>
      <c r="V523" s="233"/>
      <c r="W523" s="233"/>
      <c r="X523" s="233"/>
      <c r="Y523" s="233"/>
      <c r="Z523" s="233"/>
      <c r="AA523" s="233"/>
      <c r="AB523" s="233"/>
      <c r="AC523" s="233"/>
      <c r="AD523" s="233"/>
      <c r="AE523" s="233"/>
      <c r="AF523" s="233"/>
      <c r="AG523" s="233"/>
      <c r="AH523" s="233"/>
      <c r="AI523" s="233"/>
      <c r="AJ523" s="233"/>
      <c r="AK523" s="233"/>
      <c r="AL523" s="233"/>
      <c r="AM523" s="233"/>
      <c r="AN523" s="233"/>
      <c r="AO523" s="233"/>
      <c r="AP523" s="233"/>
    </row>
    <row r="524">
      <c r="A524" s="234"/>
      <c r="B524" s="234"/>
      <c r="C524" s="233"/>
      <c r="D524" s="233"/>
      <c r="E524" s="233"/>
      <c r="F524" s="233"/>
      <c r="G524" s="233"/>
      <c r="H524" s="233"/>
      <c r="I524" s="233"/>
      <c r="J524" s="233"/>
      <c r="K524" s="233"/>
      <c r="L524" s="233"/>
      <c r="M524" s="233"/>
      <c r="N524" s="233"/>
      <c r="O524" s="233"/>
      <c r="P524" s="233"/>
      <c r="Q524" s="233"/>
      <c r="R524" s="233"/>
      <c r="S524" s="233"/>
      <c r="T524" s="233"/>
      <c r="U524" s="233"/>
      <c r="V524" s="233"/>
      <c r="W524" s="233"/>
      <c r="X524" s="233"/>
      <c r="Y524" s="233"/>
      <c r="Z524" s="233"/>
      <c r="AA524" s="233"/>
      <c r="AB524" s="233"/>
      <c r="AC524" s="233"/>
      <c r="AD524" s="233"/>
      <c r="AE524" s="233"/>
      <c r="AF524" s="233"/>
      <c r="AG524" s="233"/>
      <c r="AH524" s="233"/>
      <c r="AI524" s="233"/>
      <c r="AJ524" s="233"/>
      <c r="AK524" s="233"/>
      <c r="AL524" s="233"/>
      <c r="AM524" s="233"/>
      <c r="AN524" s="233"/>
      <c r="AO524" s="233"/>
      <c r="AP524" s="233"/>
    </row>
    <row r="525">
      <c r="A525" s="234"/>
      <c r="B525" s="234"/>
      <c r="C525" s="233"/>
      <c r="D525" s="233"/>
      <c r="E525" s="233"/>
      <c r="F525" s="233"/>
      <c r="G525" s="233"/>
      <c r="H525" s="233"/>
      <c r="I525" s="233"/>
      <c r="J525" s="233"/>
      <c r="K525" s="233"/>
      <c r="L525" s="233"/>
      <c r="M525" s="233"/>
      <c r="N525" s="233"/>
      <c r="O525" s="233"/>
      <c r="P525" s="233"/>
      <c r="Q525" s="233"/>
      <c r="R525" s="233"/>
      <c r="S525" s="233"/>
      <c r="T525" s="233"/>
      <c r="U525" s="233"/>
      <c r="V525" s="233"/>
      <c r="W525" s="233"/>
      <c r="X525" s="233"/>
      <c r="Y525" s="233"/>
      <c r="Z525" s="233"/>
      <c r="AA525" s="233"/>
      <c r="AB525" s="233"/>
      <c r="AC525" s="233"/>
      <c r="AD525" s="233"/>
      <c r="AE525" s="233"/>
      <c r="AF525" s="233"/>
      <c r="AG525" s="233"/>
      <c r="AH525" s="233"/>
      <c r="AI525" s="233"/>
      <c r="AJ525" s="233"/>
      <c r="AK525" s="233"/>
      <c r="AL525" s="233"/>
      <c r="AM525" s="233"/>
      <c r="AN525" s="233"/>
      <c r="AO525" s="233"/>
      <c r="AP525" s="233"/>
    </row>
    <row r="526">
      <c r="A526" s="234"/>
      <c r="B526" s="234"/>
      <c r="C526" s="233"/>
      <c r="D526" s="233"/>
      <c r="E526" s="233"/>
      <c r="F526" s="233"/>
      <c r="G526" s="233"/>
      <c r="H526" s="233"/>
      <c r="I526" s="233"/>
      <c r="J526" s="233"/>
      <c r="K526" s="233"/>
      <c r="L526" s="233"/>
      <c r="M526" s="233"/>
      <c r="N526" s="233"/>
      <c r="O526" s="233"/>
      <c r="P526" s="233"/>
      <c r="Q526" s="233"/>
      <c r="R526" s="233"/>
      <c r="S526" s="233"/>
      <c r="T526" s="233"/>
      <c r="U526" s="233"/>
      <c r="V526" s="233"/>
      <c r="W526" s="233"/>
      <c r="X526" s="233"/>
      <c r="Y526" s="233"/>
      <c r="Z526" s="233"/>
      <c r="AA526" s="233"/>
      <c r="AB526" s="233"/>
      <c r="AC526" s="233"/>
      <c r="AD526" s="233"/>
      <c r="AE526" s="233"/>
      <c r="AF526" s="233"/>
      <c r="AG526" s="233"/>
      <c r="AH526" s="233"/>
      <c r="AI526" s="233"/>
      <c r="AJ526" s="233"/>
      <c r="AK526" s="233"/>
      <c r="AL526" s="233"/>
      <c r="AM526" s="233"/>
      <c r="AN526" s="233"/>
      <c r="AO526" s="233"/>
      <c r="AP526" s="233"/>
    </row>
    <row r="527">
      <c r="A527" s="234"/>
      <c r="B527" s="234"/>
      <c r="C527" s="233"/>
      <c r="D527" s="233"/>
      <c r="E527" s="233"/>
      <c r="F527" s="233"/>
      <c r="G527" s="233"/>
      <c r="H527" s="233"/>
      <c r="I527" s="233"/>
      <c r="J527" s="233"/>
      <c r="K527" s="233"/>
      <c r="L527" s="233"/>
      <c r="M527" s="233"/>
      <c r="N527" s="233"/>
      <c r="O527" s="233"/>
      <c r="P527" s="233"/>
      <c r="Q527" s="233"/>
      <c r="R527" s="233"/>
      <c r="S527" s="233"/>
      <c r="T527" s="233"/>
      <c r="U527" s="233"/>
      <c r="V527" s="233"/>
      <c r="W527" s="233"/>
      <c r="X527" s="233"/>
      <c r="Y527" s="233"/>
      <c r="Z527" s="233"/>
      <c r="AA527" s="233"/>
      <c r="AB527" s="233"/>
      <c r="AC527" s="233"/>
      <c r="AD527" s="233"/>
      <c r="AE527" s="233"/>
      <c r="AF527" s="233"/>
      <c r="AG527" s="233"/>
      <c r="AH527" s="233"/>
      <c r="AI527" s="233"/>
      <c r="AJ527" s="233"/>
      <c r="AK527" s="233"/>
      <c r="AL527" s="233"/>
      <c r="AM527" s="233"/>
      <c r="AN527" s="233"/>
      <c r="AO527" s="233"/>
      <c r="AP527" s="233"/>
    </row>
    <row r="528">
      <c r="A528" s="234"/>
      <c r="B528" s="234"/>
      <c r="C528" s="233"/>
      <c r="D528" s="233"/>
      <c r="E528" s="233"/>
      <c r="F528" s="233"/>
      <c r="G528" s="233"/>
      <c r="H528" s="233"/>
      <c r="I528" s="233"/>
      <c r="J528" s="233"/>
      <c r="K528" s="233"/>
      <c r="L528" s="233"/>
      <c r="M528" s="233"/>
      <c r="N528" s="233"/>
      <c r="O528" s="233"/>
      <c r="P528" s="233"/>
      <c r="Q528" s="233"/>
      <c r="R528" s="233"/>
      <c r="S528" s="233"/>
      <c r="T528" s="233"/>
      <c r="U528" s="233"/>
      <c r="V528" s="233"/>
      <c r="W528" s="233"/>
      <c r="X528" s="233"/>
      <c r="Y528" s="233"/>
      <c r="Z528" s="233"/>
      <c r="AA528" s="233"/>
      <c r="AB528" s="233"/>
      <c r="AC528" s="233"/>
      <c r="AD528" s="233"/>
      <c r="AE528" s="233"/>
      <c r="AF528" s="233"/>
      <c r="AG528" s="233"/>
      <c r="AH528" s="233"/>
      <c r="AI528" s="233"/>
      <c r="AJ528" s="233"/>
      <c r="AK528" s="233"/>
      <c r="AL528" s="233"/>
      <c r="AM528" s="233"/>
      <c r="AN528" s="233"/>
      <c r="AO528" s="233"/>
      <c r="AP528" s="233"/>
    </row>
    <row r="529">
      <c r="A529" s="234"/>
      <c r="B529" s="234"/>
      <c r="C529" s="233"/>
      <c r="D529" s="233"/>
      <c r="E529" s="233"/>
      <c r="F529" s="233"/>
      <c r="G529" s="233"/>
      <c r="H529" s="233"/>
      <c r="I529" s="233"/>
      <c r="J529" s="233"/>
      <c r="K529" s="233"/>
      <c r="L529" s="233"/>
      <c r="M529" s="233"/>
      <c r="N529" s="233"/>
      <c r="O529" s="233"/>
      <c r="P529" s="233"/>
      <c r="Q529" s="233"/>
      <c r="R529" s="233"/>
      <c r="S529" s="233"/>
      <c r="T529" s="233"/>
      <c r="U529" s="233"/>
      <c r="V529" s="233"/>
      <c r="W529" s="233"/>
      <c r="X529" s="233"/>
      <c r="Y529" s="233"/>
      <c r="Z529" s="233"/>
      <c r="AA529" s="233"/>
      <c r="AB529" s="233"/>
      <c r="AC529" s="233"/>
      <c r="AD529" s="233"/>
      <c r="AE529" s="233"/>
      <c r="AF529" s="233"/>
      <c r="AG529" s="233"/>
      <c r="AH529" s="233"/>
      <c r="AI529" s="233"/>
      <c r="AJ529" s="233"/>
      <c r="AK529" s="233"/>
      <c r="AL529" s="233"/>
      <c r="AM529" s="233"/>
      <c r="AN529" s="233"/>
      <c r="AO529" s="233"/>
      <c r="AP529" s="233"/>
    </row>
    <row r="530">
      <c r="A530" s="234"/>
      <c r="B530" s="234"/>
      <c r="C530" s="233"/>
      <c r="D530" s="233"/>
      <c r="E530" s="233"/>
      <c r="F530" s="233"/>
      <c r="G530" s="233"/>
      <c r="H530" s="233"/>
      <c r="I530" s="233"/>
      <c r="J530" s="233"/>
      <c r="K530" s="233"/>
      <c r="L530" s="233"/>
      <c r="M530" s="233"/>
      <c r="N530" s="233"/>
      <c r="O530" s="233"/>
      <c r="P530" s="233"/>
      <c r="Q530" s="233"/>
      <c r="R530" s="233"/>
      <c r="S530" s="233"/>
      <c r="T530" s="233"/>
      <c r="U530" s="233"/>
      <c r="V530" s="233"/>
      <c r="W530" s="233"/>
      <c r="X530" s="233"/>
      <c r="Y530" s="233"/>
      <c r="Z530" s="233"/>
      <c r="AA530" s="233"/>
      <c r="AB530" s="233"/>
      <c r="AC530" s="233"/>
      <c r="AD530" s="233"/>
      <c r="AE530" s="233"/>
      <c r="AF530" s="233"/>
      <c r="AG530" s="233"/>
      <c r="AH530" s="233"/>
      <c r="AI530" s="233"/>
      <c r="AJ530" s="233"/>
      <c r="AK530" s="233"/>
      <c r="AL530" s="233"/>
      <c r="AM530" s="233"/>
      <c r="AN530" s="233"/>
      <c r="AO530" s="233"/>
      <c r="AP530" s="233"/>
    </row>
    <row r="531">
      <c r="A531" s="234"/>
      <c r="B531" s="234"/>
      <c r="C531" s="233"/>
      <c r="D531" s="233"/>
      <c r="E531" s="233"/>
      <c r="F531" s="233"/>
      <c r="G531" s="233"/>
      <c r="H531" s="233"/>
      <c r="I531" s="233"/>
      <c r="J531" s="233"/>
      <c r="K531" s="233"/>
      <c r="L531" s="233"/>
      <c r="M531" s="233"/>
      <c r="N531" s="233"/>
      <c r="O531" s="233"/>
      <c r="P531" s="233"/>
      <c r="Q531" s="233"/>
      <c r="R531" s="233"/>
      <c r="S531" s="233"/>
      <c r="T531" s="233"/>
      <c r="U531" s="233"/>
      <c r="V531" s="233"/>
      <c r="W531" s="233"/>
      <c r="X531" s="233"/>
      <c r="Y531" s="233"/>
      <c r="Z531" s="233"/>
      <c r="AA531" s="233"/>
      <c r="AB531" s="233"/>
      <c r="AC531" s="233"/>
      <c r="AD531" s="233"/>
      <c r="AE531" s="233"/>
      <c r="AF531" s="233"/>
      <c r="AG531" s="233"/>
      <c r="AH531" s="233"/>
      <c r="AI531" s="233"/>
      <c r="AJ531" s="233"/>
      <c r="AK531" s="233"/>
      <c r="AL531" s="233"/>
      <c r="AM531" s="233"/>
      <c r="AN531" s="233"/>
      <c r="AO531" s="233"/>
      <c r="AP531" s="233"/>
    </row>
    <row r="532">
      <c r="A532" s="234"/>
      <c r="B532" s="234"/>
      <c r="C532" s="233"/>
      <c r="D532" s="233"/>
      <c r="E532" s="233"/>
      <c r="F532" s="233"/>
      <c r="G532" s="233"/>
      <c r="H532" s="233"/>
      <c r="I532" s="233"/>
      <c r="J532" s="233"/>
      <c r="K532" s="233"/>
      <c r="L532" s="233"/>
      <c r="M532" s="233"/>
      <c r="N532" s="233"/>
      <c r="O532" s="233"/>
      <c r="P532" s="233"/>
      <c r="Q532" s="233"/>
      <c r="R532" s="233"/>
      <c r="S532" s="233"/>
      <c r="T532" s="233"/>
      <c r="U532" s="233"/>
      <c r="V532" s="233"/>
      <c r="W532" s="233"/>
      <c r="X532" s="233"/>
      <c r="Y532" s="233"/>
      <c r="Z532" s="233"/>
      <c r="AA532" s="233"/>
      <c r="AB532" s="233"/>
      <c r="AC532" s="233"/>
      <c r="AD532" s="233"/>
      <c r="AE532" s="233"/>
      <c r="AF532" s="233"/>
      <c r="AG532" s="233"/>
      <c r="AH532" s="233"/>
      <c r="AI532" s="233"/>
      <c r="AJ532" s="233"/>
      <c r="AK532" s="233"/>
      <c r="AL532" s="233"/>
      <c r="AM532" s="233"/>
      <c r="AN532" s="233"/>
      <c r="AO532" s="233"/>
      <c r="AP532" s="233"/>
    </row>
    <row r="533">
      <c r="A533" s="234"/>
      <c r="B533" s="234"/>
      <c r="C533" s="233"/>
      <c r="D533" s="233"/>
      <c r="E533" s="233"/>
      <c r="F533" s="233"/>
      <c r="G533" s="233"/>
      <c r="H533" s="233"/>
      <c r="I533" s="233"/>
      <c r="J533" s="233"/>
      <c r="K533" s="233"/>
      <c r="L533" s="233"/>
      <c r="M533" s="233"/>
      <c r="N533" s="233"/>
      <c r="O533" s="233"/>
      <c r="P533" s="233"/>
      <c r="Q533" s="233"/>
      <c r="R533" s="233"/>
      <c r="S533" s="233"/>
      <c r="T533" s="233"/>
      <c r="U533" s="233"/>
      <c r="V533" s="233"/>
      <c r="W533" s="233"/>
      <c r="X533" s="233"/>
      <c r="Y533" s="233"/>
      <c r="Z533" s="233"/>
      <c r="AA533" s="233"/>
      <c r="AB533" s="233"/>
      <c r="AC533" s="233"/>
      <c r="AD533" s="233"/>
      <c r="AE533" s="233"/>
      <c r="AF533" s="233"/>
      <c r="AG533" s="233"/>
      <c r="AH533" s="233"/>
      <c r="AI533" s="233"/>
      <c r="AJ533" s="233"/>
      <c r="AK533" s="233"/>
      <c r="AL533" s="233"/>
      <c r="AM533" s="233"/>
      <c r="AN533" s="233"/>
      <c r="AO533" s="233"/>
      <c r="AP533" s="233"/>
    </row>
    <row r="534">
      <c r="A534" s="234"/>
      <c r="B534" s="234"/>
      <c r="C534" s="233"/>
      <c r="D534" s="233"/>
      <c r="E534" s="233"/>
      <c r="F534" s="233"/>
      <c r="G534" s="233"/>
      <c r="H534" s="233"/>
      <c r="I534" s="233"/>
      <c r="J534" s="233"/>
      <c r="K534" s="233"/>
      <c r="L534" s="233"/>
      <c r="M534" s="233"/>
      <c r="N534" s="233"/>
      <c r="O534" s="233"/>
      <c r="P534" s="233"/>
      <c r="Q534" s="233"/>
      <c r="R534" s="233"/>
      <c r="S534" s="233"/>
      <c r="T534" s="233"/>
      <c r="U534" s="233"/>
      <c r="V534" s="233"/>
      <c r="W534" s="233"/>
      <c r="X534" s="233"/>
      <c r="Y534" s="233"/>
      <c r="Z534" s="233"/>
      <c r="AA534" s="233"/>
      <c r="AB534" s="233"/>
      <c r="AC534" s="233"/>
      <c r="AD534" s="233"/>
      <c r="AE534" s="233"/>
      <c r="AF534" s="233"/>
      <c r="AG534" s="233"/>
      <c r="AH534" s="233"/>
      <c r="AI534" s="233"/>
      <c r="AJ534" s="233"/>
      <c r="AK534" s="233"/>
      <c r="AL534" s="233"/>
      <c r="AM534" s="233"/>
      <c r="AN534" s="233"/>
      <c r="AO534" s="233"/>
      <c r="AP534" s="233"/>
    </row>
    <row r="535">
      <c r="A535" s="234"/>
      <c r="B535" s="234"/>
      <c r="C535" s="233"/>
      <c r="D535" s="233"/>
      <c r="E535" s="233"/>
      <c r="F535" s="233"/>
      <c r="G535" s="233"/>
      <c r="H535" s="233"/>
      <c r="I535" s="233"/>
      <c r="J535" s="233"/>
      <c r="K535" s="233"/>
      <c r="L535" s="233"/>
      <c r="M535" s="233"/>
      <c r="N535" s="233"/>
      <c r="O535" s="233"/>
      <c r="P535" s="233"/>
      <c r="Q535" s="233"/>
      <c r="R535" s="233"/>
      <c r="S535" s="233"/>
      <c r="T535" s="233"/>
      <c r="U535" s="233"/>
      <c r="V535" s="233"/>
      <c r="W535" s="233"/>
      <c r="X535" s="233"/>
      <c r="Y535" s="233"/>
      <c r="Z535" s="233"/>
      <c r="AA535" s="233"/>
      <c r="AB535" s="233"/>
      <c r="AC535" s="233"/>
      <c r="AD535" s="233"/>
      <c r="AE535" s="233"/>
      <c r="AF535" s="233"/>
      <c r="AG535" s="233"/>
      <c r="AH535" s="233"/>
      <c r="AI535" s="233"/>
      <c r="AJ535" s="233"/>
      <c r="AK535" s="233"/>
      <c r="AL535" s="233"/>
      <c r="AM535" s="233"/>
      <c r="AN535" s="233"/>
      <c r="AO535" s="233"/>
      <c r="AP535" s="233"/>
    </row>
    <row r="536">
      <c r="A536" s="234"/>
      <c r="B536" s="234"/>
      <c r="C536" s="233"/>
      <c r="D536" s="233"/>
      <c r="E536" s="233"/>
      <c r="F536" s="233"/>
      <c r="G536" s="233"/>
      <c r="H536" s="233"/>
      <c r="I536" s="233"/>
      <c r="J536" s="233"/>
      <c r="K536" s="233"/>
      <c r="L536" s="233"/>
      <c r="M536" s="233"/>
      <c r="N536" s="233"/>
      <c r="O536" s="233"/>
      <c r="P536" s="233"/>
      <c r="Q536" s="233"/>
      <c r="R536" s="233"/>
      <c r="S536" s="233"/>
      <c r="T536" s="233"/>
      <c r="U536" s="233"/>
      <c r="V536" s="233"/>
      <c r="W536" s="233"/>
      <c r="X536" s="233"/>
      <c r="Y536" s="233"/>
      <c r="Z536" s="233"/>
      <c r="AA536" s="233"/>
      <c r="AB536" s="233"/>
      <c r="AC536" s="233"/>
      <c r="AD536" s="233"/>
      <c r="AE536" s="233"/>
      <c r="AF536" s="233"/>
      <c r="AG536" s="233"/>
      <c r="AH536" s="233"/>
      <c r="AI536" s="233"/>
      <c r="AJ536" s="233"/>
      <c r="AK536" s="233"/>
      <c r="AL536" s="233"/>
      <c r="AM536" s="233"/>
      <c r="AN536" s="233"/>
      <c r="AO536" s="233"/>
      <c r="AP536" s="233"/>
    </row>
    <row r="537">
      <c r="A537" s="234"/>
      <c r="B537" s="234"/>
      <c r="C537" s="233"/>
      <c r="D537" s="233"/>
      <c r="E537" s="233"/>
      <c r="F537" s="233"/>
      <c r="G537" s="233"/>
      <c r="H537" s="233"/>
      <c r="I537" s="233"/>
      <c r="J537" s="233"/>
      <c r="K537" s="233"/>
      <c r="L537" s="233"/>
      <c r="M537" s="233"/>
      <c r="N537" s="233"/>
      <c r="O537" s="233"/>
      <c r="P537" s="233"/>
      <c r="Q537" s="233"/>
      <c r="R537" s="233"/>
      <c r="S537" s="233"/>
      <c r="T537" s="233"/>
      <c r="U537" s="233"/>
      <c r="V537" s="233"/>
      <c r="W537" s="233"/>
      <c r="X537" s="233"/>
      <c r="Y537" s="233"/>
      <c r="Z537" s="233"/>
      <c r="AA537" s="233"/>
      <c r="AB537" s="233"/>
      <c r="AC537" s="233"/>
      <c r="AD537" s="233"/>
      <c r="AE537" s="233"/>
      <c r="AF537" s="233"/>
      <c r="AG537" s="233"/>
      <c r="AH537" s="233"/>
      <c r="AI537" s="233"/>
      <c r="AJ537" s="233"/>
      <c r="AK537" s="233"/>
      <c r="AL537" s="233"/>
      <c r="AM537" s="233"/>
      <c r="AN537" s="233"/>
      <c r="AO537" s="233"/>
      <c r="AP537" s="233"/>
    </row>
    <row r="538">
      <c r="A538" s="234"/>
      <c r="B538" s="234"/>
      <c r="C538" s="233"/>
      <c r="D538" s="233"/>
      <c r="E538" s="233"/>
      <c r="F538" s="233"/>
      <c r="G538" s="233"/>
      <c r="H538" s="233"/>
      <c r="I538" s="233"/>
      <c r="J538" s="233"/>
      <c r="K538" s="233"/>
      <c r="L538" s="233"/>
      <c r="M538" s="233"/>
      <c r="N538" s="233"/>
      <c r="O538" s="233"/>
      <c r="P538" s="233"/>
      <c r="Q538" s="233"/>
      <c r="R538" s="233"/>
      <c r="S538" s="233"/>
      <c r="T538" s="233"/>
      <c r="U538" s="233"/>
      <c r="V538" s="233"/>
      <c r="W538" s="233"/>
      <c r="X538" s="233"/>
      <c r="Y538" s="233"/>
      <c r="Z538" s="233"/>
      <c r="AA538" s="233"/>
      <c r="AB538" s="233"/>
      <c r="AC538" s="233"/>
      <c r="AD538" s="233"/>
      <c r="AE538" s="233"/>
      <c r="AF538" s="233"/>
      <c r="AG538" s="233"/>
      <c r="AH538" s="233"/>
      <c r="AI538" s="233"/>
      <c r="AJ538" s="233"/>
      <c r="AK538" s="233"/>
      <c r="AL538" s="233"/>
      <c r="AM538" s="233"/>
      <c r="AN538" s="233"/>
      <c r="AO538" s="233"/>
      <c r="AP538" s="233"/>
    </row>
    <row r="539">
      <c r="A539" s="234"/>
      <c r="B539" s="234"/>
      <c r="C539" s="233"/>
      <c r="D539" s="233"/>
      <c r="E539" s="233"/>
      <c r="F539" s="233"/>
      <c r="G539" s="233"/>
      <c r="H539" s="233"/>
      <c r="I539" s="233"/>
      <c r="J539" s="233"/>
      <c r="K539" s="233"/>
      <c r="L539" s="233"/>
      <c r="M539" s="233"/>
      <c r="N539" s="233"/>
      <c r="O539" s="233"/>
      <c r="P539" s="233"/>
      <c r="Q539" s="233"/>
      <c r="R539" s="233"/>
      <c r="S539" s="233"/>
      <c r="T539" s="233"/>
      <c r="U539" s="233"/>
      <c r="V539" s="233"/>
      <c r="W539" s="233"/>
      <c r="X539" s="233"/>
      <c r="Y539" s="233"/>
      <c r="Z539" s="233"/>
      <c r="AA539" s="233"/>
      <c r="AB539" s="233"/>
      <c r="AC539" s="233"/>
      <c r="AD539" s="233"/>
      <c r="AE539" s="233"/>
      <c r="AF539" s="233"/>
      <c r="AG539" s="233"/>
      <c r="AH539" s="233"/>
      <c r="AI539" s="233"/>
      <c r="AJ539" s="233"/>
      <c r="AK539" s="233"/>
      <c r="AL539" s="233"/>
      <c r="AM539" s="233"/>
      <c r="AN539" s="233"/>
      <c r="AO539" s="233"/>
      <c r="AP539" s="233"/>
    </row>
    <row r="540">
      <c r="A540" s="234"/>
      <c r="B540" s="234"/>
      <c r="C540" s="233"/>
      <c r="D540" s="233"/>
      <c r="E540" s="233"/>
      <c r="F540" s="233"/>
      <c r="G540" s="233"/>
      <c r="H540" s="233"/>
      <c r="I540" s="233"/>
      <c r="J540" s="233"/>
      <c r="K540" s="233"/>
      <c r="L540" s="233"/>
      <c r="M540" s="233"/>
      <c r="N540" s="233"/>
      <c r="O540" s="233"/>
      <c r="P540" s="233"/>
      <c r="Q540" s="233"/>
      <c r="R540" s="233"/>
      <c r="S540" s="233"/>
      <c r="T540" s="233"/>
      <c r="U540" s="233"/>
      <c r="V540" s="233"/>
      <c r="W540" s="233"/>
      <c r="X540" s="233"/>
      <c r="Y540" s="233"/>
      <c r="Z540" s="233"/>
      <c r="AA540" s="233"/>
      <c r="AB540" s="233"/>
      <c r="AC540" s="233"/>
      <c r="AD540" s="233"/>
      <c r="AE540" s="233"/>
      <c r="AF540" s="233"/>
      <c r="AG540" s="233"/>
      <c r="AH540" s="233"/>
      <c r="AI540" s="233"/>
      <c r="AJ540" s="233"/>
      <c r="AK540" s="233"/>
      <c r="AL540" s="233"/>
      <c r="AM540" s="233"/>
      <c r="AN540" s="233"/>
      <c r="AO540" s="233"/>
      <c r="AP540" s="233"/>
    </row>
    <row r="541">
      <c r="A541" s="234"/>
      <c r="B541" s="234"/>
      <c r="C541" s="233"/>
      <c r="D541" s="233"/>
      <c r="E541" s="233"/>
      <c r="F541" s="233"/>
      <c r="G541" s="233"/>
      <c r="H541" s="233"/>
      <c r="I541" s="233"/>
      <c r="J541" s="233"/>
      <c r="K541" s="233"/>
      <c r="L541" s="233"/>
      <c r="M541" s="233"/>
      <c r="N541" s="233"/>
      <c r="O541" s="233"/>
      <c r="P541" s="233"/>
      <c r="Q541" s="233"/>
      <c r="R541" s="233"/>
      <c r="S541" s="233"/>
      <c r="T541" s="233"/>
      <c r="U541" s="233"/>
      <c r="V541" s="233"/>
      <c r="W541" s="233"/>
      <c r="X541" s="233"/>
      <c r="Y541" s="233"/>
      <c r="Z541" s="233"/>
      <c r="AA541" s="233"/>
      <c r="AB541" s="233"/>
      <c r="AC541" s="233"/>
      <c r="AD541" s="233"/>
      <c r="AE541" s="233"/>
      <c r="AF541" s="233"/>
      <c r="AG541" s="233"/>
      <c r="AH541" s="233"/>
      <c r="AI541" s="233"/>
      <c r="AJ541" s="233"/>
      <c r="AK541" s="233"/>
      <c r="AL541" s="233"/>
      <c r="AM541" s="233"/>
      <c r="AN541" s="233"/>
      <c r="AO541" s="233"/>
      <c r="AP541" s="233"/>
    </row>
    <row r="542">
      <c r="A542" s="234"/>
      <c r="B542" s="234"/>
      <c r="C542" s="233"/>
      <c r="D542" s="233"/>
      <c r="E542" s="233"/>
      <c r="F542" s="233"/>
      <c r="G542" s="233"/>
      <c r="H542" s="233"/>
      <c r="I542" s="233"/>
      <c r="J542" s="233"/>
      <c r="K542" s="233"/>
      <c r="L542" s="233"/>
      <c r="M542" s="233"/>
      <c r="N542" s="233"/>
      <c r="O542" s="233"/>
      <c r="P542" s="233"/>
      <c r="Q542" s="233"/>
      <c r="R542" s="233"/>
      <c r="S542" s="233"/>
      <c r="T542" s="233"/>
      <c r="U542" s="233"/>
      <c r="V542" s="233"/>
      <c r="W542" s="233"/>
      <c r="X542" s="233"/>
      <c r="Y542" s="233"/>
      <c r="Z542" s="233"/>
      <c r="AA542" s="233"/>
      <c r="AB542" s="233"/>
      <c r="AC542" s="233"/>
      <c r="AD542" s="233"/>
      <c r="AE542" s="233"/>
      <c r="AF542" s="233"/>
      <c r="AG542" s="233"/>
      <c r="AH542" s="233"/>
      <c r="AI542" s="233"/>
      <c r="AJ542" s="233"/>
      <c r="AK542" s="233"/>
      <c r="AL542" s="233"/>
      <c r="AM542" s="233"/>
      <c r="AN542" s="233"/>
      <c r="AO542" s="233"/>
      <c r="AP542" s="233"/>
    </row>
    <row r="543">
      <c r="A543" s="234"/>
      <c r="B543" s="234"/>
      <c r="C543" s="233"/>
      <c r="D543" s="233"/>
      <c r="E543" s="233"/>
      <c r="F543" s="233"/>
      <c r="G543" s="233"/>
      <c r="H543" s="233"/>
      <c r="I543" s="233"/>
      <c r="J543" s="233"/>
      <c r="K543" s="233"/>
      <c r="L543" s="233"/>
      <c r="M543" s="233"/>
      <c r="N543" s="233"/>
      <c r="O543" s="233"/>
      <c r="P543" s="233"/>
      <c r="Q543" s="233"/>
      <c r="R543" s="233"/>
      <c r="S543" s="233"/>
      <c r="T543" s="233"/>
      <c r="U543" s="233"/>
      <c r="V543" s="233"/>
      <c r="W543" s="233"/>
      <c r="X543" s="233"/>
      <c r="Y543" s="233"/>
      <c r="Z543" s="233"/>
      <c r="AA543" s="233"/>
      <c r="AB543" s="233"/>
      <c r="AC543" s="233"/>
      <c r="AD543" s="233"/>
      <c r="AE543" s="233"/>
      <c r="AF543" s="233"/>
      <c r="AG543" s="233"/>
      <c r="AH543" s="233"/>
      <c r="AI543" s="233"/>
      <c r="AJ543" s="233"/>
      <c r="AK543" s="233"/>
      <c r="AL543" s="233"/>
      <c r="AM543" s="233"/>
      <c r="AN543" s="233"/>
      <c r="AO543" s="233"/>
      <c r="AP543" s="233"/>
    </row>
    <row r="544">
      <c r="A544" s="234"/>
      <c r="B544" s="234"/>
      <c r="C544" s="233"/>
      <c r="D544" s="233"/>
      <c r="E544" s="233"/>
      <c r="F544" s="233"/>
      <c r="G544" s="233"/>
      <c r="H544" s="233"/>
      <c r="I544" s="233"/>
      <c r="J544" s="233"/>
      <c r="K544" s="233"/>
      <c r="L544" s="233"/>
      <c r="M544" s="233"/>
      <c r="N544" s="233"/>
      <c r="O544" s="233"/>
      <c r="P544" s="233"/>
      <c r="Q544" s="233"/>
      <c r="R544" s="233"/>
      <c r="S544" s="233"/>
      <c r="T544" s="233"/>
      <c r="U544" s="233"/>
      <c r="V544" s="233"/>
      <c r="W544" s="233"/>
      <c r="X544" s="233"/>
      <c r="Y544" s="233"/>
      <c r="Z544" s="233"/>
      <c r="AA544" s="233"/>
      <c r="AB544" s="233"/>
      <c r="AC544" s="233"/>
      <c r="AD544" s="233"/>
      <c r="AE544" s="233"/>
      <c r="AF544" s="233"/>
      <c r="AG544" s="233"/>
      <c r="AH544" s="233"/>
      <c r="AI544" s="233"/>
      <c r="AJ544" s="233"/>
      <c r="AK544" s="233"/>
      <c r="AL544" s="233"/>
      <c r="AM544" s="233"/>
      <c r="AN544" s="233"/>
      <c r="AO544" s="233"/>
      <c r="AP544" s="233"/>
    </row>
    <row r="545">
      <c r="A545" s="234"/>
      <c r="B545" s="234"/>
      <c r="C545" s="233"/>
      <c r="D545" s="233"/>
      <c r="E545" s="233"/>
      <c r="F545" s="233"/>
      <c r="G545" s="233"/>
      <c r="H545" s="233"/>
      <c r="I545" s="233"/>
      <c r="J545" s="233"/>
      <c r="K545" s="233"/>
      <c r="L545" s="233"/>
      <c r="M545" s="233"/>
      <c r="N545" s="233"/>
      <c r="O545" s="233"/>
      <c r="P545" s="233"/>
      <c r="Q545" s="233"/>
      <c r="R545" s="233"/>
      <c r="S545" s="233"/>
      <c r="T545" s="233"/>
      <c r="U545" s="233"/>
      <c r="V545" s="233"/>
      <c r="W545" s="233"/>
      <c r="X545" s="233"/>
      <c r="Y545" s="233"/>
      <c r="Z545" s="233"/>
      <c r="AA545" s="233"/>
      <c r="AB545" s="233"/>
      <c r="AC545" s="233"/>
      <c r="AD545" s="233"/>
      <c r="AE545" s="233"/>
      <c r="AF545" s="233"/>
      <c r="AG545" s="233"/>
      <c r="AH545" s="233"/>
      <c r="AI545" s="233"/>
      <c r="AJ545" s="233"/>
      <c r="AK545" s="233"/>
      <c r="AL545" s="233"/>
      <c r="AM545" s="233"/>
      <c r="AN545" s="233"/>
      <c r="AO545" s="233"/>
      <c r="AP545" s="233"/>
    </row>
    <row r="546">
      <c r="A546" s="234"/>
      <c r="B546" s="234"/>
      <c r="C546" s="233"/>
      <c r="D546" s="233"/>
      <c r="E546" s="233"/>
      <c r="F546" s="233"/>
      <c r="G546" s="233"/>
      <c r="H546" s="233"/>
      <c r="I546" s="233"/>
      <c r="J546" s="233"/>
      <c r="K546" s="233"/>
      <c r="L546" s="233"/>
      <c r="M546" s="233"/>
      <c r="N546" s="233"/>
      <c r="O546" s="233"/>
      <c r="P546" s="233"/>
      <c r="Q546" s="233"/>
      <c r="R546" s="233"/>
      <c r="S546" s="233"/>
      <c r="T546" s="233"/>
      <c r="U546" s="233"/>
      <c r="V546" s="233"/>
      <c r="W546" s="233"/>
      <c r="X546" s="233"/>
      <c r="Y546" s="233"/>
      <c r="Z546" s="233"/>
      <c r="AA546" s="233"/>
      <c r="AB546" s="233"/>
      <c r="AC546" s="233"/>
      <c r="AD546" s="233"/>
      <c r="AE546" s="233"/>
      <c r="AF546" s="233"/>
      <c r="AG546" s="233"/>
      <c r="AH546" s="233"/>
      <c r="AI546" s="233"/>
      <c r="AJ546" s="233"/>
      <c r="AK546" s="233"/>
      <c r="AL546" s="233"/>
      <c r="AM546" s="233"/>
      <c r="AN546" s="233"/>
      <c r="AO546" s="233"/>
      <c r="AP546" s="233"/>
    </row>
    <row r="547">
      <c r="A547" s="234"/>
      <c r="B547" s="234"/>
      <c r="C547" s="233"/>
      <c r="D547" s="233"/>
      <c r="E547" s="233"/>
      <c r="F547" s="233"/>
      <c r="G547" s="233"/>
      <c r="H547" s="233"/>
      <c r="I547" s="233"/>
      <c r="J547" s="233"/>
      <c r="K547" s="233"/>
      <c r="L547" s="233"/>
      <c r="M547" s="233"/>
      <c r="N547" s="233"/>
      <c r="O547" s="233"/>
      <c r="P547" s="233"/>
      <c r="Q547" s="233"/>
      <c r="R547" s="233"/>
      <c r="S547" s="233"/>
      <c r="T547" s="233"/>
      <c r="U547" s="233"/>
      <c r="V547" s="233"/>
      <c r="W547" s="233"/>
      <c r="X547" s="233"/>
      <c r="Y547" s="233"/>
      <c r="Z547" s="233"/>
      <c r="AA547" s="233"/>
      <c r="AB547" s="233"/>
      <c r="AC547" s="233"/>
      <c r="AD547" s="233"/>
      <c r="AE547" s="233"/>
      <c r="AF547" s="233"/>
      <c r="AG547" s="233"/>
      <c r="AH547" s="233"/>
      <c r="AI547" s="233"/>
      <c r="AJ547" s="233"/>
      <c r="AK547" s="233"/>
      <c r="AL547" s="233"/>
      <c r="AM547" s="233"/>
      <c r="AN547" s="233"/>
      <c r="AO547" s="233"/>
      <c r="AP547" s="233"/>
    </row>
    <row r="548">
      <c r="A548" s="234"/>
      <c r="B548" s="234"/>
      <c r="C548" s="233"/>
      <c r="D548" s="233"/>
      <c r="E548" s="233"/>
      <c r="F548" s="233"/>
      <c r="G548" s="233"/>
      <c r="H548" s="233"/>
      <c r="I548" s="233"/>
      <c r="J548" s="233"/>
      <c r="K548" s="233"/>
      <c r="L548" s="233"/>
      <c r="M548" s="233"/>
      <c r="N548" s="233"/>
      <c r="O548" s="233"/>
      <c r="P548" s="233"/>
      <c r="Q548" s="233"/>
      <c r="R548" s="233"/>
      <c r="S548" s="233"/>
      <c r="T548" s="233"/>
      <c r="U548" s="233"/>
      <c r="V548" s="233"/>
      <c r="W548" s="233"/>
      <c r="X548" s="233"/>
      <c r="Y548" s="233"/>
      <c r="Z548" s="233"/>
      <c r="AA548" s="233"/>
      <c r="AB548" s="233"/>
      <c r="AC548" s="233"/>
      <c r="AD548" s="233"/>
      <c r="AE548" s="233"/>
      <c r="AF548" s="233"/>
      <c r="AG548" s="233"/>
      <c r="AH548" s="233"/>
      <c r="AI548" s="233"/>
      <c r="AJ548" s="233"/>
      <c r="AK548" s="233"/>
      <c r="AL548" s="233"/>
      <c r="AM548" s="233"/>
      <c r="AN548" s="233"/>
      <c r="AO548" s="233"/>
      <c r="AP548" s="233"/>
    </row>
    <row r="549">
      <c r="A549" s="234"/>
      <c r="B549" s="234"/>
      <c r="C549" s="233"/>
      <c r="D549" s="233"/>
      <c r="E549" s="233"/>
      <c r="F549" s="233"/>
      <c r="G549" s="233"/>
      <c r="H549" s="233"/>
      <c r="I549" s="233"/>
      <c r="J549" s="233"/>
      <c r="K549" s="233"/>
      <c r="L549" s="233"/>
      <c r="M549" s="233"/>
      <c r="N549" s="233"/>
      <c r="O549" s="233"/>
      <c r="P549" s="233"/>
      <c r="Q549" s="233"/>
      <c r="R549" s="233"/>
      <c r="S549" s="233"/>
      <c r="T549" s="233"/>
      <c r="U549" s="233"/>
      <c r="V549" s="233"/>
      <c r="W549" s="233"/>
      <c r="X549" s="233"/>
      <c r="Y549" s="233"/>
      <c r="Z549" s="233"/>
      <c r="AA549" s="233"/>
      <c r="AB549" s="233"/>
      <c r="AC549" s="233"/>
      <c r="AD549" s="233"/>
      <c r="AE549" s="233"/>
      <c r="AF549" s="233"/>
      <c r="AG549" s="233"/>
      <c r="AH549" s="233"/>
      <c r="AI549" s="233"/>
      <c r="AJ549" s="233"/>
      <c r="AK549" s="233"/>
      <c r="AL549" s="233"/>
      <c r="AM549" s="233"/>
      <c r="AN549" s="233"/>
      <c r="AO549" s="233"/>
      <c r="AP549" s="233"/>
    </row>
    <row r="550">
      <c r="A550" s="234"/>
      <c r="B550" s="234"/>
      <c r="C550" s="233"/>
      <c r="D550" s="233"/>
      <c r="E550" s="233"/>
      <c r="F550" s="233"/>
      <c r="G550" s="233"/>
      <c r="H550" s="233"/>
      <c r="I550" s="233"/>
      <c r="J550" s="233"/>
      <c r="K550" s="233"/>
      <c r="L550" s="233"/>
      <c r="M550" s="233"/>
      <c r="N550" s="233"/>
      <c r="O550" s="233"/>
      <c r="P550" s="233"/>
      <c r="Q550" s="233"/>
      <c r="R550" s="233"/>
      <c r="S550" s="233"/>
      <c r="T550" s="233"/>
      <c r="U550" s="233"/>
      <c r="V550" s="233"/>
      <c r="W550" s="233"/>
      <c r="X550" s="233"/>
      <c r="Y550" s="233"/>
      <c r="Z550" s="233"/>
      <c r="AA550" s="233"/>
      <c r="AB550" s="233"/>
      <c r="AC550" s="233"/>
      <c r="AD550" s="233"/>
      <c r="AE550" s="233"/>
      <c r="AF550" s="233"/>
      <c r="AG550" s="233"/>
      <c r="AH550" s="233"/>
      <c r="AI550" s="233"/>
      <c r="AJ550" s="233"/>
      <c r="AK550" s="233"/>
      <c r="AL550" s="233"/>
      <c r="AM550" s="233"/>
      <c r="AN550" s="233"/>
      <c r="AO550" s="233"/>
      <c r="AP550" s="233"/>
    </row>
    <row r="551">
      <c r="A551" s="234"/>
      <c r="B551" s="234"/>
      <c r="C551" s="233"/>
      <c r="D551" s="233"/>
      <c r="E551" s="233"/>
      <c r="F551" s="233"/>
      <c r="G551" s="233"/>
      <c r="H551" s="233"/>
      <c r="I551" s="233"/>
      <c r="J551" s="233"/>
      <c r="K551" s="233"/>
      <c r="L551" s="233"/>
      <c r="M551" s="233"/>
      <c r="N551" s="233"/>
      <c r="O551" s="233"/>
      <c r="P551" s="233"/>
      <c r="Q551" s="233"/>
      <c r="R551" s="233"/>
      <c r="S551" s="233"/>
      <c r="T551" s="233"/>
      <c r="U551" s="233"/>
      <c r="V551" s="233"/>
      <c r="W551" s="233"/>
      <c r="X551" s="233"/>
      <c r="Y551" s="233"/>
      <c r="Z551" s="233"/>
      <c r="AA551" s="233"/>
      <c r="AB551" s="233"/>
      <c r="AC551" s="233"/>
      <c r="AD551" s="233"/>
      <c r="AE551" s="233"/>
      <c r="AF551" s="233"/>
      <c r="AG551" s="233"/>
      <c r="AH551" s="233"/>
      <c r="AI551" s="233"/>
      <c r="AJ551" s="233"/>
      <c r="AK551" s="233"/>
      <c r="AL551" s="233"/>
      <c r="AM551" s="233"/>
      <c r="AN551" s="233"/>
      <c r="AO551" s="233"/>
      <c r="AP551" s="233"/>
    </row>
    <row r="552">
      <c r="A552" s="234"/>
      <c r="B552" s="234"/>
      <c r="C552" s="233"/>
      <c r="D552" s="233"/>
      <c r="E552" s="233"/>
      <c r="F552" s="233"/>
      <c r="G552" s="233"/>
      <c r="H552" s="233"/>
      <c r="I552" s="233"/>
      <c r="J552" s="233"/>
      <c r="K552" s="233"/>
      <c r="L552" s="233"/>
      <c r="M552" s="233"/>
      <c r="N552" s="233"/>
      <c r="O552" s="233"/>
      <c r="P552" s="233"/>
      <c r="Q552" s="233"/>
      <c r="R552" s="233"/>
      <c r="S552" s="233"/>
      <c r="T552" s="233"/>
      <c r="U552" s="233"/>
      <c r="V552" s="233"/>
      <c r="W552" s="233"/>
      <c r="X552" s="233"/>
      <c r="Y552" s="233"/>
      <c r="Z552" s="233"/>
      <c r="AA552" s="233"/>
      <c r="AB552" s="233"/>
      <c r="AC552" s="233"/>
      <c r="AD552" s="233"/>
      <c r="AE552" s="233"/>
      <c r="AF552" s="233"/>
      <c r="AG552" s="233"/>
      <c r="AH552" s="233"/>
      <c r="AI552" s="233"/>
      <c r="AJ552" s="233"/>
      <c r="AK552" s="233"/>
      <c r="AL552" s="233"/>
      <c r="AM552" s="233"/>
      <c r="AN552" s="233"/>
      <c r="AO552" s="233"/>
      <c r="AP552" s="233"/>
    </row>
    <row r="553">
      <c r="A553" s="234"/>
      <c r="B553" s="234"/>
      <c r="C553" s="233"/>
      <c r="D553" s="233"/>
      <c r="E553" s="233"/>
      <c r="F553" s="233"/>
      <c r="G553" s="233"/>
      <c r="H553" s="233"/>
      <c r="I553" s="233"/>
      <c r="J553" s="233"/>
      <c r="K553" s="233"/>
      <c r="L553" s="233"/>
      <c r="M553" s="233"/>
      <c r="N553" s="233"/>
      <c r="O553" s="233"/>
      <c r="P553" s="233"/>
      <c r="Q553" s="233"/>
      <c r="R553" s="233"/>
      <c r="S553" s="233"/>
      <c r="T553" s="233"/>
      <c r="U553" s="233"/>
      <c r="V553" s="233"/>
      <c r="W553" s="233"/>
      <c r="X553" s="233"/>
      <c r="Y553" s="233"/>
      <c r="Z553" s="233"/>
      <c r="AA553" s="233"/>
      <c r="AB553" s="233"/>
      <c r="AC553" s="233"/>
      <c r="AD553" s="233"/>
      <c r="AE553" s="233"/>
      <c r="AF553" s="233"/>
      <c r="AG553" s="233"/>
      <c r="AH553" s="233"/>
      <c r="AI553" s="233"/>
      <c r="AJ553" s="233"/>
      <c r="AK553" s="233"/>
      <c r="AL553" s="233"/>
      <c r="AM553" s="233"/>
      <c r="AN553" s="233"/>
      <c r="AO553" s="233"/>
      <c r="AP553" s="233"/>
    </row>
    <row r="554">
      <c r="A554" s="234"/>
      <c r="B554" s="234"/>
      <c r="C554" s="233"/>
      <c r="D554" s="233"/>
      <c r="E554" s="233"/>
      <c r="F554" s="233"/>
      <c r="G554" s="233"/>
      <c r="H554" s="233"/>
      <c r="I554" s="233"/>
      <c r="J554" s="233"/>
      <c r="K554" s="233"/>
      <c r="L554" s="233"/>
      <c r="M554" s="233"/>
      <c r="N554" s="233"/>
      <c r="O554" s="233"/>
      <c r="P554" s="233"/>
      <c r="Q554" s="233"/>
      <c r="R554" s="233"/>
      <c r="S554" s="233"/>
      <c r="T554" s="233"/>
      <c r="U554" s="233"/>
      <c r="V554" s="233"/>
      <c r="W554" s="233"/>
      <c r="X554" s="233"/>
      <c r="Y554" s="233"/>
      <c r="Z554" s="233"/>
      <c r="AA554" s="233"/>
      <c r="AB554" s="233"/>
      <c r="AC554" s="233"/>
      <c r="AD554" s="233"/>
      <c r="AE554" s="233"/>
      <c r="AF554" s="233"/>
      <c r="AG554" s="233"/>
      <c r="AH554" s="233"/>
      <c r="AI554" s="233"/>
      <c r="AJ554" s="233"/>
      <c r="AK554" s="233"/>
      <c r="AL554" s="233"/>
      <c r="AM554" s="233"/>
      <c r="AN554" s="233"/>
      <c r="AO554" s="233"/>
      <c r="AP554" s="233"/>
    </row>
    <row r="555">
      <c r="A555" s="234"/>
      <c r="B555" s="234"/>
      <c r="C555" s="233"/>
      <c r="D555" s="233"/>
      <c r="E555" s="233"/>
      <c r="F555" s="233"/>
      <c r="G555" s="233"/>
      <c r="H555" s="233"/>
      <c r="I555" s="233"/>
      <c r="J555" s="233"/>
      <c r="K555" s="233"/>
      <c r="L555" s="233"/>
      <c r="M555" s="233"/>
      <c r="N555" s="233"/>
      <c r="O555" s="233"/>
      <c r="P555" s="233"/>
      <c r="Q555" s="233"/>
      <c r="R555" s="233"/>
      <c r="S555" s="233"/>
      <c r="T555" s="233"/>
      <c r="U555" s="233"/>
      <c r="V555" s="233"/>
      <c r="W555" s="233"/>
      <c r="X555" s="233"/>
      <c r="Y555" s="233"/>
      <c r="Z555" s="233"/>
      <c r="AA555" s="233"/>
      <c r="AB555" s="233"/>
      <c r="AC555" s="233"/>
      <c r="AD555" s="233"/>
      <c r="AE555" s="233"/>
      <c r="AF555" s="233"/>
      <c r="AG555" s="233"/>
      <c r="AH555" s="233"/>
      <c r="AI555" s="233"/>
      <c r="AJ555" s="233"/>
      <c r="AK555" s="233"/>
      <c r="AL555" s="233"/>
      <c r="AM555" s="233"/>
      <c r="AN555" s="233"/>
      <c r="AO555" s="233"/>
      <c r="AP555" s="233"/>
    </row>
    <row r="556">
      <c r="A556" s="234"/>
      <c r="B556" s="234"/>
      <c r="C556" s="233"/>
      <c r="D556" s="233"/>
      <c r="E556" s="233"/>
      <c r="F556" s="233"/>
      <c r="G556" s="233"/>
      <c r="H556" s="233"/>
      <c r="I556" s="233"/>
      <c r="J556" s="233"/>
      <c r="K556" s="233"/>
      <c r="L556" s="233"/>
      <c r="M556" s="233"/>
      <c r="N556" s="233"/>
      <c r="O556" s="233"/>
      <c r="P556" s="233"/>
      <c r="Q556" s="233"/>
      <c r="R556" s="233"/>
      <c r="S556" s="233"/>
      <c r="T556" s="233"/>
      <c r="U556" s="233"/>
      <c r="V556" s="233"/>
      <c r="W556" s="233"/>
      <c r="X556" s="233"/>
      <c r="Y556" s="233"/>
      <c r="Z556" s="233"/>
      <c r="AA556" s="233"/>
      <c r="AB556" s="233"/>
      <c r="AC556" s="233"/>
      <c r="AD556" s="233"/>
      <c r="AE556" s="233"/>
      <c r="AF556" s="233"/>
      <c r="AG556" s="233"/>
      <c r="AH556" s="233"/>
      <c r="AI556" s="233"/>
      <c r="AJ556" s="233"/>
      <c r="AK556" s="233"/>
      <c r="AL556" s="233"/>
      <c r="AM556" s="233"/>
      <c r="AN556" s="233"/>
      <c r="AO556" s="233"/>
      <c r="AP556" s="233"/>
    </row>
    <row r="557">
      <c r="A557" s="234"/>
      <c r="B557" s="234"/>
      <c r="C557" s="233"/>
      <c r="D557" s="233"/>
      <c r="E557" s="233"/>
      <c r="F557" s="233"/>
      <c r="G557" s="233"/>
      <c r="H557" s="233"/>
      <c r="I557" s="233"/>
      <c r="J557" s="233"/>
      <c r="K557" s="233"/>
      <c r="L557" s="233"/>
      <c r="M557" s="233"/>
      <c r="N557" s="233"/>
      <c r="O557" s="233"/>
      <c r="P557" s="233"/>
      <c r="Q557" s="233"/>
      <c r="R557" s="233"/>
      <c r="S557" s="233"/>
      <c r="T557" s="233"/>
      <c r="U557" s="233"/>
      <c r="V557" s="233"/>
      <c r="W557" s="233"/>
      <c r="X557" s="233"/>
      <c r="Y557" s="233"/>
      <c r="Z557" s="233"/>
      <c r="AA557" s="233"/>
      <c r="AB557" s="233"/>
      <c r="AC557" s="233"/>
      <c r="AD557" s="233"/>
      <c r="AE557" s="233"/>
      <c r="AF557" s="233"/>
      <c r="AG557" s="233"/>
      <c r="AH557" s="233"/>
      <c r="AI557" s="233"/>
      <c r="AJ557" s="233"/>
      <c r="AK557" s="233"/>
      <c r="AL557" s="233"/>
      <c r="AM557" s="233"/>
      <c r="AN557" s="233"/>
      <c r="AO557" s="233"/>
      <c r="AP557" s="233"/>
    </row>
    <row r="558">
      <c r="A558" s="234"/>
      <c r="B558" s="234"/>
      <c r="C558" s="233"/>
      <c r="D558" s="233"/>
      <c r="E558" s="233"/>
      <c r="F558" s="233"/>
      <c r="G558" s="233"/>
      <c r="H558" s="233"/>
      <c r="I558" s="233"/>
      <c r="J558" s="233"/>
      <c r="K558" s="233"/>
      <c r="L558" s="233"/>
      <c r="M558" s="233"/>
      <c r="N558" s="233"/>
      <c r="O558" s="233"/>
      <c r="P558" s="233"/>
      <c r="Q558" s="233"/>
      <c r="R558" s="233"/>
      <c r="S558" s="233"/>
      <c r="T558" s="233"/>
      <c r="U558" s="233"/>
      <c r="V558" s="233"/>
      <c r="W558" s="233"/>
      <c r="X558" s="233"/>
      <c r="Y558" s="233"/>
      <c r="Z558" s="233"/>
      <c r="AA558" s="233"/>
      <c r="AB558" s="233"/>
      <c r="AC558" s="233"/>
      <c r="AD558" s="233"/>
      <c r="AE558" s="233"/>
      <c r="AF558" s="233"/>
      <c r="AG558" s="233"/>
      <c r="AH558" s="233"/>
      <c r="AI558" s="233"/>
      <c r="AJ558" s="233"/>
      <c r="AK558" s="233"/>
      <c r="AL558" s="233"/>
      <c r="AM558" s="233"/>
      <c r="AN558" s="233"/>
      <c r="AO558" s="233"/>
      <c r="AP558" s="233"/>
    </row>
    <row r="559">
      <c r="A559" s="234"/>
      <c r="B559" s="234"/>
      <c r="C559" s="233"/>
      <c r="D559" s="233"/>
      <c r="E559" s="233"/>
      <c r="F559" s="233"/>
      <c r="G559" s="233"/>
      <c r="H559" s="233"/>
      <c r="I559" s="233"/>
      <c r="J559" s="233"/>
      <c r="K559" s="233"/>
      <c r="L559" s="233"/>
      <c r="M559" s="233"/>
      <c r="N559" s="233"/>
      <c r="O559" s="233"/>
      <c r="P559" s="233"/>
      <c r="Q559" s="233"/>
      <c r="R559" s="233"/>
      <c r="S559" s="233"/>
      <c r="T559" s="233"/>
      <c r="U559" s="233"/>
      <c r="V559" s="233"/>
      <c r="W559" s="233"/>
      <c r="X559" s="233"/>
      <c r="Y559" s="233"/>
      <c r="Z559" s="233"/>
      <c r="AA559" s="233"/>
      <c r="AB559" s="233"/>
      <c r="AC559" s="233"/>
      <c r="AD559" s="233"/>
      <c r="AE559" s="233"/>
      <c r="AF559" s="233"/>
      <c r="AG559" s="233"/>
      <c r="AH559" s="233"/>
      <c r="AI559" s="233"/>
      <c r="AJ559" s="233"/>
      <c r="AK559" s="233"/>
      <c r="AL559" s="233"/>
      <c r="AM559" s="233"/>
      <c r="AN559" s="233"/>
      <c r="AO559" s="233"/>
      <c r="AP559" s="233"/>
    </row>
    <row r="560">
      <c r="A560" s="234"/>
      <c r="B560" s="234"/>
      <c r="C560" s="233"/>
      <c r="D560" s="233"/>
      <c r="E560" s="233"/>
      <c r="F560" s="233"/>
      <c r="G560" s="233"/>
      <c r="H560" s="233"/>
      <c r="I560" s="233"/>
      <c r="J560" s="233"/>
      <c r="K560" s="233"/>
      <c r="L560" s="233"/>
      <c r="M560" s="233"/>
      <c r="N560" s="233"/>
      <c r="O560" s="233"/>
      <c r="P560" s="233"/>
      <c r="Q560" s="233"/>
      <c r="R560" s="233"/>
      <c r="S560" s="233"/>
      <c r="T560" s="233"/>
      <c r="U560" s="233"/>
      <c r="V560" s="233"/>
      <c r="W560" s="233"/>
      <c r="X560" s="233"/>
      <c r="Y560" s="233"/>
      <c r="Z560" s="233"/>
      <c r="AA560" s="233"/>
      <c r="AB560" s="233"/>
      <c r="AC560" s="233"/>
      <c r="AD560" s="233"/>
      <c r="AE560" s="233"/>
      <c r="AF560" s="233"/>
      <c r="AG560" s="233"/>
      <c r="AH560" s="233"/>
      <c r="AI560" s="233"/>
      <c r="AJ560" s="233"/>
      <c r="AK560" s="233"/>
      <c r="AL560" s="233"/>
      <c r="AM560" s="233"/>
      <c r="AN560" s="233"/>
      <c r="AO560" s="233"/>
      <c r="AP560" s="233"/>
    </row>
    <row r="561">
      <c r="A561" s="234"/>
      <c r="B561" s="234"/>
      <c r="C561" s="233"/>
      <c r="D561" s="233"/>
      <c r="E561" s="233"/>
      <c r="F561" s="233"/>
      <c r="G561" s="233"/>
      <c r="H561" s="233"/>
      <c r="I561" s="233"/>
      <c r="J561" s="233"/>
      <c r="K561" s="233"/>
      <c r="L561" s="233"/>
      <c r="M561" s="233"/>
      <c r="N561" s="233"/>
      <c r="O561" s="233"/>
      <c r="P561" s="233"/>
      <c r="Q561" s="233"/>
      <c r="R561" s="233"/>
      <c r="S561" s="233"/>
      <c r="T561" s="233"/>
      <c r="U561" s="233"/>
      <c r="V561" s="233"/>
      <c r="W561" s="233"/>
      <c r="X561" s="233"/>
      <c r="Y561" s="233"/>
      <c r="Z561" s="233"/>
      <c r="AA561" s="233"/>
      <c r="AB561" s="233"/>
      <c r="AC561" s="233"/>
      <c r="AD561" s="233"/>
      <c r="AE561" s="233"/>
      <c r="AF561" s="233"/>
      <c r="AG561" s="233"/>
      <c r="AH561" s="233"/>
      <c r="AI561" s="233"/>
      <c r="AJ561" s="233"/>
      <c r="AK561" s="233"/>
      <c r="AL561" s="233"/>
      <c r="AM561" s="233"/>
      <c r="AN561" s="233"/>
      <c r="AO561" s="233"/>
      <c r="AP561" s="233"/>
    </row>
    <row r="562">
      <c r="A562" s="234"/>
      <c r="B562" s="234"/>
      <c r="C562" s="233"/>
      <c r="D562" s="233"/>
      <c r="E562" s="233"/>
      <c r="F562" s="233"/>
      <c r="G562" s="233"/>
      <c r="H562" s="233"/>
      <c r="I562" s="233"/>
      <c r="J562" s="233"/>
      <c r="K562" s="233"/>
      <c r="L562" s="233"/>
      <c r="M562" s="233"/>
      <c r="N562" s="233"/>
      <c r="O562" s="233"/>
      <c r="P562" s="233"/>
      <c r="Q562" s="233"/>
      <c r="R562" s="233"/>
      <c r="S562" s="233"/>
      <c r="T562" s="233"/>
      <c r="U562" s="233"/>
      <c r="V562" s="233"/>
      <c r="W562" s="233"/>
      <c r="X562" s="233"/>
      <c r="Y562" s="233"/>
      <c r="Z562" s="233"/>
      <c r="AA562" s="233"/>
      <c r="AB562" s="233"/>
      <c r="AC562" s="233"/>
      <c r="AD562" s="233"/>
      <c r="AE562" s="233"/>
      <c r="AF562" s="233"/>
      <c r="AG562" s="233"/>
      <c r="AH562" s="233"/>
      <c r="AI562" s="233"/>
      <c r="AJ562" s="233"/>
      <c r="AK562" s="233"/>
      <c r="AL562" s="233"/>
      <c r="AM562" s="233"/>
      <c r="AN562" s="233"/>
      <c r="AO562" s="233"/>
      <c r="AP562" s="233"/>
    </row>
    <row r="563">
      <c r="A563" s="234"/>
      <c r="B563" s="234"/>
      <c r="C563" s="233"/>
      <c r="D563" s="233"/>
      <c r="E563" s="233"/>
      <c r="F563" s="233"/>
      <c r="G563" s="233"/>
      <c r="H563" s="233"/>
      <c r="I563" s="233"/>
      <c r="J563" s="233"/>
      <c r="K563" s="233"/>
      <c r="L563" s="233"/>
      <c r="M563" s="233"/>
      <c r="N563" s="233"/>
      <c r="O563" s="233"/>
      <c r="P563" s="233"/>
      <c r="Q563" s="233"/>
      <c r="R563" s="233"/>
      <c r="S563" s="233"/>
      <c r="T563" s="233"/>
      <c r="U563" s="233"/>
      <c r="V563" s="233"/>
      <c r="W563" s="233"/>
      <c r="X563" s="233"/>
      <c r="Y563" s="233"/>
      <c r="Z563" s="233"/>
      <c r="AA563" s="233"/>
      <c r="AB563" s="233"/>
      <c r="AC563" s="233"/>
      <c r="AD563" s="233"/>
      <c r="AE563" s="233"/>
      <c r="AF563" s="233"/>
      <c r="AG563" s="233"/>
      <c r="AH563" s="233"/>
      <c r="AI563" s="233"/>
      <c r="AJ563" s="233"/>
      <c r="AK563" s="233"/>
      <c r="AL563" s="233"/>
      <c r="AM563" s="233"/>
      <c r="AN563" s="233"/>
      <c r="AO563" s="233"/>
      <c r="AP563" s="233"/>
    </row>
    <row r="564">
      <c r="A564" s="234"/>
      <c r="B564" s="234"/>
      <c r="C564" s="233"/>
      <c r="D564" s="233"/>
      <c r="E564" s="233"/>
      <c r="F564" s="233"/>
      <c r="G564" s="233"/>
      <c r="H564" s="233"/>
      <c r="I564" s="233"/>
      <c r="J564" s="233"/>
      <c r="K564" s="233"/>
      <c r="L564" s="233"/>
      <c r="M564" s="233"/>
      <c r="N564" s="233"/>
      <c r="O564" s="233"/>
      <c r="P564" s="233"/>
      <c r="Q564" s="233"/>
      <c r="R564" s="233"/>
      <c r="S564" s="233"/>
      <c r="T564" s="233"/>
      <c r="U564" s="233"/>
      <c r="V564" s="233"/>
      <c r="W564" s="233"/>
      <c r="X564" s="233"/>
      <c r="Y564" s="233"/>
      <c r="Z564" s="233"/>
      <c r="AA564" s="233"/>
      <c r="AB564" s="233"/>
      <c r="AC564" s="233"/>
      <c r="AD564" s="233"/>
      <c r="AE564" s="233"/>
      <c r="AF564" s="233"/>
      <c r="AG564" s="233"/>
      <c r="AH564" s="233"/>
      <c r="AI564" s="233"/>
      <c r="AJ564" s="233"/>
      <c r="AK564" s="233"/>
      <c r="AL564" s="233"/>
      <c r="AM564" s="233"/>
      <c r="AN564" s="233"/>
      <c r="AO564" s="233"/>
      <c r="AP564" s="233"/>
    </row>
    <row r="565">
      <c r="A565" s="234"/>
      <c r="B565" s="234"/>
      <c r="C565" s="233"/>
      <c r="D565" s="233"/>
      <c r="E565" s="233"/>
      <c r="F565" s="233"/>
      <c r="G565" s="233"/>
      <c r="H565" s="233"/>
      <c r="I565" s="233"/>
      <c r="J565" s="233"/>
      <c r="K565" s="233"/>
      <c r="L565" s="233"/>
      <c r="M565" s="233"/>
      <c r="N565" s="233"/>
      <c r="O565" s="233"/>
      <c r="P565" s="233"/>
      <c r="Q565" s="233"/>
      <c r="R565" s="233"/>
      <c r="S565" s="233"/>
      <c r="T565" s="233"/>
      <c r="U565" s="233"/>
      <c r="V565" s="233"/>
      <c r="W565" s="233"/>
      <c r="X565" s="233"/>
      <c r="Y565" s="233"/>
      <c r="Z565" s="233"/>
      <c r="AA565" s="233"/>
      <c r="AB565" s="233"/>
      <c r="AC565" s="233"/>
      <c r="AD565" s="233"/>
      <c r="AE565" s="233"/>
      <c r="AF565" s="233"/>
      <c r="AG565" s="233"/>
      <c r="AH565" s="233"/>
      <c r="AI565" s="233"/>
      <c r="AJ565" s="233"/>
      <c r="AK565" s="233"/>
      <c r="AL565" s="233"/>
      <c r="AM565" s="233"/>
      <c r="AN565" s="233"/>
      <c r="AO565" s="233"/>
      <c r="AP565" s="233"/>
    </row>
    <row r="566">
      <c r="A566" s="234"/>
      <c r="B566" s="234"/>
      <c r="C566" s="233"/>
      <c r="D566" s="233"/>
      <c r="E566" s="233"/>
      <c r="F566" s="233"/>
      <c r="G566" s="233"/>
      <c r="H566" s="233"/>
      <c r="I566" s="233"/>
      <c r="J566" s="233"/>
      <c r="K566" s="233"/>
      <c r="L566" s="233"/>
      <c r="M566" s="233"/>
      <c r="N566" s="233"/>
      <c r="O566" s="233"/>
      <c r="P566" s="233"/>
      <c r="Q566" s="233"/>
      <c r="R566" s="233"/>
      <c r="S566" s="233"/>
      <c r="T566" s="233"/>
      <c r="U566" s="233"/>
      <c r="V566" s="233"/>
      <c r="W566" s="233"/>
      <c r="X566" s="233"/>
      <c r="Y566" s="233"/>
      <c r="Z566" s="233"/>
      <c r="AA566" s="233"/>
      <c r="AB566" s="233"/>
      <c r="AC566" s="233"/>
      <c r="AD566" s="233"/>
      <c r="AE566" s="233"/>
      <c r="AF566" s="233"/>
      <c r="AG566" s="233"/>
      <c r="AH566" s="233"/>
      <c r="AI566" s="233"/>
      <c r="AJ566" s="233"/>
      <c r="AK566" s="233"/>
      <c r="AL566" s="233"/>
      <c r="AM566" s="233"/>
      <c r="AN566" s="233"/>
      <c r="AO566" s="233"/>
      <c r="AP566" s="233"/>
    </row>
    <row r="567">
      <c r="A567" s="234"/>
      <c r="B567" s="234"/>
      <c r="C567" s="233"/>
      <c r="D567" s="233"/>
      <c r="E567" s="233"/>
      <c r="F567" s="233"/>
      <c r="G567" s="233"/>
      <c r="H567" s="233"/>
      <c r="I567" s="233"/>
      <c r="J567" s="233"/>
      <c r="K567" s="233"/>
      <c r="L567" s="233"/>
      <c r="M567" s="233"/>
      <c r="N567" s="233"/>
      <c r="O567" s="233"/>
      <c r="P567" s="233"/>
      <c r="Q567" s="233"/>
      <c r="R567" s="233"/>
      <c r="S567" s="233"/>
      <c r="T567" s="233"/>
      <c r="U567" s="233"/>
      <c r="V567" s="233"/>
      <c r="W567" s="233"/>
      <c r="X567" s="233"/>
      <c r="Y567" s="233"/>
      <c r="Z567" s="233"/>
      <c r="AA567" s="233"/>
      <c r="AB567" s="233"/>
      <c r="AC567" s="233"/>
      <c r="AD567" s="233"/>
      <c r="AE567" s="233"/>
      <c r="AF567" s="233"/>
      <c r="AG567" s="233"/>
      <c r="AH567" s="233"/>
      <c r="AI567" s="233"/>
      <c r="AJ567" s="233"/>
      <c r="AK567" s="233"/>
      <c r="AL567" s="233"/>
      <c r="AM567" s="233"/>
      <c r="AN567" s="233"/>
      <c r="AO567" s="233"/>
      <c r="AP567" s="233"/>
    </row>
    <row r="568">
      <c r="A568" s="234"/>
      <c r="B568" s="234"/>
      <c r="C568" s="233"/>
      <c r="D568" s="233"/>
      <c r="E568" s="233"/>
      <c r="F568" s="233"/>
      <c r="G568" s="233"/>
      <c r="H568" s="233"/>
      <c r="I568" s="233"/>
      <c r="J568" s="233"/>
      <c r="K568" s="233"/>
      <c r="L568" s="233"/>
      <c r="M568" s="233"/>
      <c r="N568" s="233"/>
      <c r="O568" s="233"/>
      <c r="P568" s="233"/>
      <c r="Q568" s="233"/>
      <c r="R568" s="233"/>
      <c r="S568" s="233"/>
      <c r="T568" s="233"/>
      <c r="U568" s="233"/>
      <c r="V568" s="233"/>
      <c r="W568" s="233"/>
      <c r="X568" s="233"/>
      <c r="Y568" s="233"/>
      <c r="Z568" s="233"/>
      <c r="AA568" s="233"/>
      <c r="AB568" s="233"/>
      <c r="AC568" s="233"/>
      <c r="AD568" s="233"/>
      <c r="AE568" s="233"/>
      <c r="AF568" s="233"/>
      <c r="AG568" s="233"/>
      <c r="AH568" s="233"/>
      <c r="AI568" s="233"/>
      <c r="AJ568" s="233"/>
      <c r="AK568" s="233"/>
      <c r="AL568" s="233"/>
      <c r="AM568" s="233"/>
      <c r="AN568" s="233"/>
      <c r="AO568" s="233"/>
      <c r="AP568" s="233"/>
    </row>
    <row r="569">
      <c r="A569" s="234"/>
      <c r="B569" s="234"/>
      <c r="C569" s="233"/>
      <c r="D569" s="233"/>
      <c r="E569" s="233"/>
      <c r="F569" s="233"/>
      <c r="G569" s="233"/>
      <c r="H569" s="233"/>
      <c r="I569" s="233"/>
      <c r="J569" s="233"/>
      <c r="K569" s="233"/>
      <c r="L569" s="233"/>
      <c r="M569" s="233"/>
      <c r="N569" s="233"/>
      <c r="O569" s="233"/>
      <c r="P569" s="233"/>
      <c r="Q569" s="233"/>
      <c r="R569" s="233"/>
      <c r="S569" s="233"/>
      <c r="T569" s="233"/>
      <c r="U569" s="233"/>
      <c r="V569" s="233"/>
      <c r="W569" s="233"/>
      <c r="X569" s="233"/>
      <c r="Y569" s="233"/>
      <c r="Z569" s="233"/>
      <c r="AA569" s="233"/>
      <c r="AB569" s="233"/>
      <c r="AC569" s="233"/>
      <c r="AD569" s="233"/>
      <c r="AE569" s="233"/>
      <c r="AF569" s="233"/>
      <c r="AG569" s="233"/>
      <c r="AH569" s="233"/>
      <c r="AI569" s="233"/>
      <c r="AJ569" s="233"/>
      <c r="AK569" s="233"/>
      <c r="AL569" s="233"/>
      <c r="AM569" s="233"/>
      <c r="AN569" s="233"/>
      <c r="AO569" s="233"/>
      <c r="AP569" s="233"/>
    </row>
    <row r="570">
      <c r="A570" s="234"/>
      <c r="B570" s="234"/>
      <c r="C570" s="233"/>
      <c r="D570" s="233"/>
      <c r="E570" s="233"/>
      <c r="F570" s="233"/>
      <c r="G570" s="233"/>
      <c r="H570" s="233"/>
      <c r="I570" s="233"/>
      <c r="J570" s="233"/>
      <c r="K570" s="233"/>
      <c r="L570" s="233"/>
      <c r="M570" s="233"/>
      <c r="N570" s="233"/>
      <c r="O570" s="233"/>
      <c r="P570" s="233"/>
      <c r="Q570" s="233"/>
      <c r="R570" s="233"/>
      <c r="S570" s="233"/>
      <c r="T570" s="233"/>
      <c r="U570" s="233"/>
      <c r="V570" s="233"/>
      <c r="W570" s="233"/>
      <c r="X570" s="233"/>
      <c r="Y570" s="233"/>
      <c r="Z570" s="233"/>
      <c r="AA570" s="233"/>
      <c r="AB570" s="233"/>
      <c r="AC570" s="233"/>
      <c r="AD570" s="233"/>
      <c r="AE570" s="233"/>
      <c r="AF570" s="233"/>
      <c r="AG570" s="233"/>
      <c r="AH570" s="233"/>
      <c r="AI570" s="233"/>
      <c r="AJ570" s="233"/>
      <c r="AK570" s="233"/>
      <c r="AL570" s="233"/>
      <c r="AM570" s="233"/>
      <c r="AN570" s="233"/>
      <c r="AO570" s="233"/>
      <c r="AP570" s="233"/>
    </row>
    <row r="571">
      <c r="A571" s="234"/>
      <c r="B571" s="234"/>
      <c r="C571" s="233"/>
      <c r="D571" s="233"/>
      <c r="E571" s="233"/>
      <c r="F571" s="233"/>
      <c r="G571" s="233"/>
      <c r="H571" s="233"/>
      <c r="I571" s="233"/>
      <c r="J571" s="233"/>
      <c r="K571" s="233"/>
      <c r="L571" s="233"/>
      <c r="M571" s="233"/>
      <c r="N571" s="233"/>
      <c r="O571" s="233"/>
      <c r="P571" s="233"/>
      <c r="Q571" s="233"/>
      <c r="R571" s="233"/>
      <c r="S571" s="233"/>
      <c r="T571" s="233"/>
      <c r="U571" s="233"/>
      <c r="V571" s="233"/>
      <c r="W571" s="233"/>
      <c r="X571" s="233"/>
      <c r="Y571" s="233"/>
      <c r="Z571" s="233"/>
      <c r="AA571" s="233"/>
      <c r="AB571" s="233"/>
      <c r="AC571" s="233"/>
      <c r="AD571" s="233"/>
      <c r="AE571" s="233"/>
      <c r="AF571" s="233"/>
      <c r="AG571" s="233"/>
      <c r="AH571" s="233"/>
      <c r="AI571" s="233"/>
      <c r="AJ571" s="233"/>
      <c r="AK571" s="233"/>
      <c r="AL571" s="233"/>
      <c r="AM571" s="233"/>
      <c r="AN571" s="233"/>
      <c r="AO571" s="233"/>
      <c r="AP571" s="233"/>
    </row>
    <row r="572">
      <c r="A572" s="234"/>
      <c r="B572" s="234"/>
      <c r="C572" s="233"/>
      <c r="D572" s="233"/>
      <c r="E572" s="233"/>
      <c r="F572" s="233"/>
      <c r="G572" s="233"/>
      <c r="H572" s="233"/>
      <c r="I572" s="233"/>
      <c r="J572" s="233"/>
      <c r="K572" s="233"/>
      <c r="L572" s="233"/>
      <c r="M572" s="233"/>
      <c r="N572" s="233"/>
      <c r="O572" s="233"/>
      <c r="P572" s="233"/>
      <c r="Q572" s="233"/>
      <c r="R572" s="233"/>
      <c r="S572" s="233"/>
      <c r="T572" s="233"/>
      <c r="U572" s="233"/>
      <c r="V572" s="233"/>
      <c r="W572" s="233"/>
      <c r="X572" s="233"/>
      <c r="Y572" s="233"/>
      <c r="Z572" s="233"/>
      <c r="AA572" s="233"/>
      <c r="AB572" s="233"/>
      <c r="AC572" s="233"/>
      <c r="AD572" s="233"/>
      <c r="AE572" s="233"/>
      <c r="AF572" s="233"/>
      <c r="AG572" s="233"/>
      <c r="AH572" s="233"/>
      <c r="AI572" s="233"/>
      <c r="AJ572" s="233"/>
      <c r="AK572" s="233"/>
      <c r="AL572" s="233"/>
      <c r="AM572" s="233"/>
      <c r="AN572" s="233"/>
      <c r="AO572" s="233"/>
      <c r="AP572" s="233"/>
    </row>
    <row r="573">
      <c r="A573" s="234"/>
      <c r="B573" s="234"/>
      <c r="C573" s="233"/>
      <c r="D573" s="233"/>
      <c r="E573" s="233"/>
      <c r="F573" s="233"/>
      <c r="G573" s="233"/>
      <c r="H573" s="233"/>
      <c r="I573" s="233"/>
      <c r="J573" s="233"/>
      <c r="K573" s="233"/>
      <c r="L573" s="233"/>
      <c r="M573" s="233"/>
      <c r="N573" s="233"/>
      <c r="O573" s="233"/>
      <c r="P573" s="233"/>
      <c r="Q573" s="233"/>
      <c r="R573" s="233"/>
      <c r="S573" s="233"/>
      <c r="T573" s="233"/>
      <c r="U573" s="233"/>
      <c r="V573" s="233"/>
      <c r="W573" s="233"/>
      <c r="X573" s="233"/>
      <c r="Y573" s="233"/>
      <c r="Z573" s="233"/>
      <c r="AA573" s="233"/>
      <c r="AB573" s="233"/>
      <c r="AC573" s="233"/>
      <c r="AD573" s="233"/>
      <c r="AE573" s="233"/>
      <c r="AF573" s="233"/>
      <c r="AG573" s="233"/>
      <c r="AH573" s="233"/>
      <c r="AI573" s="233"/>
      <c r="AJ573" s="233"/>
      <c r="AK573" s="233"/>
      <c r="AL573" s="233"/>
      <c r="AM573" s="233"/>
      <c r="AN573" s="233"/>
      <c r="AO573" s="233"/>
      <c r="AP573" s="233"/>
    </row>
    <row r="574">
      <c r="A574" s="234"/>
      <c r="B574" s="234"/>
      <c r="C574" s="233"/>
      <c r="D574" s="233"/>
      <c r="E574" s="233"/>
      <c r="F574" s="233"/>
      <c r="G574" s="233"/>
      <c r="H574" s="233"/>
      <c r="I574" s="233"/>
      <c r="J574" s="233"/>
      <c r="K574" s="233"/>
      <c r="L574" s="233"/>
      <c r="M574" s="233"/>
      <c r="N574" s="233"/>
      <c r="O574" s="233"/>
      <c r="P574" s="233"/>
      <c r="Q574" s="233"/>
      <c r="R574" s="233"/>
      <c r="S574" s="233"/>
      <c r="T574" s="233"/>
      <c r="U574" s="233"/>
      <c r="V574" s="233"/>
      <c r="W574" s="233"/>
      <c r="X574" s="233"/>
      <c r="Y574" s="233"/>
      <c r="Z574" s="233"/>
      <c r="AA574" s="233"/>
      <c r="AB574" s="233"/>
      <c r="AC574" s="233"/>
      <c r="AD574" s="233"/>
      <c r="AE574" s="233"/>
      <c r="AF574" s="233"/>
      <c r="AG574" s="233"/>
      <c r="AH574" s="233"/>
      <c r="AI574" s="233"/>
      <c r="AJ574" s="233"/>
      <c r="AK574" s="233"/>
      <c r="AL574" s="233"/>
      <c r="AM574" s="233"/>
      <c r="AN574" s="233"/>
      <c r="AO574" s="233"/>
      <c r="AP574" s="233"/>
    </row>
    <row r="575">
      <c r="A575" s="234"/>
      <c r="B575" s="234"/>
      <c r="C575" s="233"/>
      <c r="D575" s="233"/>
      <c r="E575" s="233"/>
      <c r="F575" s="233"/>
      <c r="G575" s="233"/>
      <c r="H575" s="233"/>
      <c r="I575" s="233"/>
      <c r="J575" s="233"/>
      <c r="K575" s="233"/>
      <c r="L575" s="233"/>
      <c r="M575" s="233"/>
      <c r="N575" s="233"/>
      <c r="O575" s="233"/>
      <c r="P575" s="233"/>
      <c r="Q575" s="233"/>
      <c r="R575" s="233"/>
      <c r="S575" s="233"/>
      <c r="T575" s="233"/>
      <c r="U575" s="233"/>
      <c r="V575" s="233"/>
      <c r="W575" s="233"/>
      <c r="X575" s="233"/>
      <c r="Y575" s="233"/>
      <c r="Z575" s="233"/>
      <c r="AA575" s="233"/>
      <c r="AB575" s="233"/>
      <c r="AC575" s="233"/>
      <c r="AD575" s="233"/>
      <c r="AE575" s="233"/>
      <c r="AF575" s="233"/>
      <c r="AG575" s="233"/>
      <c r="AH575" s="233"/>
      <c r="AI575" s="233"/>
      <c r="AJ575" s="233"/>
      <c r="AK575" s="233"/>
      <c r="AL575" s="233"/>
      <c r="AM575" s="233"/>
      <c r="AN575" s="233"/>
      <c r="AO575" s="233"/>
      <c r="AP575" s="233"/>
    </row>
    <row r="576">
      <c r="A576" s="234"/>
      <c r="B576" s="234"/>
      <c r="C576" s="233"/>
      <c r="D576" s="233"/>
      <c r="E576" s="233"/>
      <c r="F576" s="233"/>
      <c r="G576" s="233"/>
      <c r="H576" s="233"/>
      <c r="I576" s="233"/>
      <c r="J576" s="233"/>
      <c r="K576" s="233"/>
      <c r="L576" s="233"/>
      <c r="M576" s="233"/>
      <c r="N576" s="233"/>
      <c r="O576" s="233"/>
      <c r="P576" s="233"/>
      <c r="Q576" s="233"/>
      <c r="R576" s="233"/>
      <c r="S576" s="233"/>
      <c r="T576" s="233"/>
      <c r="U576" s="233"/>
      <c r="V576" s="233"/>
      <c r="W576" s="233"/>
      <c r="X576" s="233"/>
      <c r="Y576" s="233"/>
      <c r="Z576" s="233"/>
      <c r="AA576" s="233"/>
      <c r="AB576" s="233"/>
      <c r="AC576" s="233"/>
      <c r="AD576" s="233"/>
      <c r="AE576" s="233"/>
      <c r="AF576" s="233"/>
      <c r="AG576" s="233"/>
      <c r="AH576" s="233"/>
      <c r="AI576" s="233"/>
      <c r="AJ576" s="233"/>
      <c r="AK576" s="233"/>
      <c r="AL576" s="233"/>
      <c r="AM576" s="233"/>
      <c r="AN576" s="233"/>
      <c r="AO576" s="233"/>
      <c r="AP576" s="233"/>
    </row>
    <row r="577">
      <c r="A577" s="234"/>
      <c r="B577" s="234"/>
      <c r="C577" s="233"/>
      <c r="D577" s="233"/>
      <c r="E577" s="233"/>
      <c r="F577" s="233"/>
      <c r="G577" s="233"/>
      <c r="H577" s="233"/>
      <c r="I577" s="233"/>
      <c r="J577" s="233"/>
      <c r="K577" s="233"/>
      <c r="L577" s="233"/>
      <c r="M577" s="233"/>
      <c r="N577" s="233"/>
      <c r="O577" s="233"/>
      <c r="P577" s="233"/>
      <c r="Q577" s="233"/>
      <c r="R577" s="233"/>
      <c r="S577" s="233"/>
      <c r="T577" s="233"/>
      <c r="U577" s="233"/>
      <c r="V577" s="233"/>
      <c r="W577" s="233"/>
      <c r="X577" s="233"/>
      <c r="Y577" s="233"/>
      <c r="Z577" s="233"/>
      <c r="AA577" s="233"/>
      <c r="AB577" s="233"/>
      <c r="AC577" s="233"/>
      <c r="AD577" s="233"/>
      <c r="AE577" s="233"/>
      <c r="AF577" s="233"/>
      <c r="AG577" s="233"/>
      <c r="AH577" s="233"/>
      <c r="AI577" s="233"/>
      <c r="AJ577" s="233"/>
      <c r="AK577" s="233"/>
      <c r="AL577" s="233"/>
      <c r="AM577" s="233"/>
      <c r="AN577" s="233"/>
      <c r="AO577" s="233"/>
      <c r="AP577" s="233"/>
    </row>
    <row r="578">
      <c r="A578" s="234"/>
      <c r="B578" s="234"/>
      <c r="C578" s="233"/>
      <c r="D578" s="233"/>
      <c r="E578" s="233"/>
      <c r="F578" s="233"/>
      <c r="G578" s="233"/>
      <c r="H578" s="233"/>
      <c r="I578" s="233"/>
      <c r="J578" s="233"/>
      <c r="K578" s="233"/>
      <c r="L578" s="233"/>
      <c r="M578" s="233"/>
      <c r="N578" s="233"/>
      <c r="O578" s="233"/>
      <c r="P578" s="233"/>
      <c r="Q578" s="233"/>
      <c r="R578" s="233"/>
      <c r="S578" s="233"/>
      <c r="T578" s="233"/>
      <c r="U578" s="233"/>
      <c r="V578" s="233"/>
      <c r="W578" s="233"/>
      <c r="X578" s="233"/>
      <c r="Y578" s="233"/>
      <c r="Z578" s="233"/>
      <c r="AA578" s="233"/>
      <c r="AB578" s="233"/>
      <c r="AC578" s="233"/>
      <c r="AD578" s="233"/>
      <c r="AE578" s="233"/>
      <c r="AF578" s="233"/>
      <c r="AG578" s="233"/>
      <c r="AH578" s="233"/>
      <c r="AI578" s="233"/>
      <c r="AJ578" s="233"/>
      <c r="AK578" s="233"/>
      <c r="AL578" s="233"/>
      <c r="AM578" s="233"/>
      <c r="AN578" s="233"/>
      <c r="AO578" s="233"/>
      <c r="AP578" s="233"/>
    </row>
    <row r="579">
      <c r="A579" s="234"/>
      <c r="B579" s="234"/>
      <c r="C579" s="233"/>
      <c r="D579" s="233"/>
      <c r="E579" s="233"/>
      <c r="F579" s="233"/>
      <c r="G579" s="233"/>
      <c r="H579" s="233"/>
      <c r="I579" s="233"/>
      <c r="J579" s="233"/>
      <c r="K579" s="233"/>
      <c r="L579" s="233"/>
      <c r="M579" s="233"/>
      <c r="N579" s="233"/>
      <c r="O579" s="233"/>
      <c r="P579" s="233"/>
      <c r="Q579" s="233"/>
      <c r="R579" s="233"/>
      <c r="S579" s="233"/>
      <c r="T579" s="233"/>
      <c r="U579" s="233"/>
      <c r="V579" s="233"/>
      <c r="W579" s="233"/>
      <c r="X579" s="233"/>
      <c r="Y579" s="233"/>
      <c r="Z579" s="233"/>
      <c r="AA579" s="233"/>
      <c r="AB579" s="233"/>
      <c r="AC579" s="233"/>
      <c r="AD579" s="233"/>
      <c r="AE579" s="233"/>
      <c r="AF579" s="233"/>
      <c r="AG579" s="233"/>
      <c r="AH579" s="233"/>
      <c r="AI579" s="233"/>
      <c r="AJ579" s="233"/>
      <c r="AK579" s="233"/>
      <c r="AL579" s="233"/>
      <c r="AM579" s="233"/>
      <c r="AN579" s="233"/>
      <c r="AO579" s="233"/>
      <c r="AP579" s="233"/>
    </row>
    <row r="580">
      <c r="A580" s="234"/>
      <c r="B580" s="234"/>
      <c r="C580" s="233"/>
      <c r="D580" s="233"/>
      <c r="E580" s="233"/>
      <c r="F580" s="233"/>
      <c r="G580" s="233"/>
      <c r="H580" s="233"/>
      <c r="I580" s="233"/>
      <c r="J580" s="233"/>
      <c r="K580" s="233"/>
      <c r="L580" s="233"/>
      <c r="M580" s="233"/>
      <c r="N580" s="233"/>
      <c r="O580" s="233"/>
      <c r="P580" s="233"/>
      <c r="Q580" s="233"/>
      <c r="R580" s="233"/>
      <c r="S580" s="233"/>
      <c r="T580" s="233"/>
      <c r="U580" s="233"/>
      <c r="V580" s="233"/>
      <c r="W580" s="233"/>
      <c r="X580" s="233"/>
      <c r="Y580" s="233"/>
      <c r="Z580" s="233"/>
      <c r="AA580" s="233"/>
      <c r="AB580" s="233"/>
      <c r="AC580" s="233"/>
      <c r="AD580" s="233"/>
      <c r="AE580" s="233"/>
      <c r="AF580" s="233"/>
      <c r="AG580" s="233"/>
      <c r="AH580" s="233"/>
      <c r="AI580" s="233"/>
      <c r="AJ580" s="233"/>
      <c r="AK580" s="233"/>
      <c r="AL580" s="233"/>
      <c r="AM580" s="233"/>
      <c r="AN580" s="233"/>
      <c r="AO580" s="233"/>
      <c r="AP580" s="233"/>
    </row>
    <row r="581">
      <c r="A581" s="234"/>
      <c r="B581" s="234"/>
      <c r="C581" s="233"/>
      <c r="D581" s="233"/>
      <c r="E581" s="233"/>
      <c r="F581" s="233"/>
      <c r="G581" s="233"/>
      <c r="H581" s="233"/>
      <c r="I581" s="233"/>
      <c r="J581" s="233"/>
      <c r="K581" s="233"/>
      <c r="L581" s="233"/>
      <c r="M581" s="233"/>
      <c r="N581" s="233"/>
      <c r="O581" s="233"/>
      <c r="P581" s="233"/>
      <c r="Q581" s="233"/>
      <c r="R581" s="233"/>
      <c r="S581" s="233"/>
      <c r="T581" s="233"/>
      <c r="U581" s="233"/>
      <c r="V581" s="233"/>
      <c r="W581" s="233"/>
      <c r="X581" s="233"/>
      <c r="Y581" s="233"/>
      <c r="Z581" s="233"/>
      <c r="AA581" s="233"/>
      <c r="AB581" s="233"/>
      <c r="AC581" s="233"/>
      <c r="AD581" s="233"/>
      <c r="AE581" s="233"/>
      <c r="AF581" s="233"/>
      <c r="AG581" s="233"/>
      <c r="AH581" s="233"/>
      <c r="AI581" s="233"/>
      <c r="AJ581" s="233"/>
      <c r="AK581" s="233"/>
      <c r="AL581" s="233"/>
      <c r="AM581" s="233"/>
      <c r="AN581" s="233"/>
      <c r="AO581" s="233"/>
      <c r="AP581" s="233"/>
    </row>
    <row r="582">
      <c r="A582" s="234"/>
      <c r="B582" s="234"/>
      <c r="C582" s="233"/>
      <c r="D582" s="233"/>
      <c r="E582" s="233"/>
      <c r="F582" s="233"/>
      <c r="G582" s="233"/>
      <c r="H582" s="233"/>
      <c r="I582" s="233"/>
      <c r="J582" s="233"/>
      <c r="K582" s="233"/>
      <c r="L582" s="233"/>
      <c r="M582" s="233"/>
      <c r="N582" s="233"/>
      <c r="O582" s="233"/>
      <c r="P582" s="233"/>
      <c r="Q582" s="233"/>
      <c r="R582" s="233"/>
      <c r="S582" s="233"/>
      <c r="T582" s="233"/>
      <c r="U582" s="233"/>
      <c r="V582" s="233"/>
      <c r="W582" s="233"/>
      <c r="X582" s="233"/>
      <c r="Y582" s="233"/>
      <c r="Z582" s="233"/>
      <c r="AA582" s="233"/>
      <c r="AB582" s="233"/>
      <c r="AC582" s="233"/>
      <c r="AD582" s="233"/>
      <c r="AE582" s="233"/>
      <c r="AF582" s="233"/>
      <c r="AG582" s="233"/>
      <c r="AH582" s="233"/>
      <c r="AI582" s="233"/>
      <c r="AJ582" s="233"/>
      <c r="AK582" s="233"/>
      <c r="AL582" s="233"/>
      <c r="AM582" s="233"/>
      <c r="AN582" s="233"/>
      <c r="AO582" s="233"/>
      <c r="AP582" s="233"/>
    </row>
    <row r="583">
      <c r="A583" s="234"/>
      <c r="B583" s="234"/>
      <c r="C583" s="233"/>
      <c r="D583" s="233"/>
      <c r="E583" s="233"/>
      <c r="F583" s="233"/>
      <c r="G583" s="233"/>
      <c r="H583" s="233"/>
      <c r="I583" s="233"/>
      <c r="J583" s="233"/>
      <c r="K583" s="233"/>
      <c r="L583" s="233"/>
      <c r="M583" s="233"/>
      <c r="N583" s="233"/>
      <c r="O583" s="233"/>
      <c r="P583" s="233"/>
      <c r="Q583" s="233"/>
      <c r="R583" s="233"/>
      <c r="S583" s="233"/>
      <c r="T583" s="233"/>
      <c r="U583" s="233"/>
      <c r="V583" s="233"/>
      <c r="W583" s="233"/>
      <c r="X583" s="233"/>
      <c r="Y583" s="233"/>
      <c r="Z583" s="233"/>
      <c r="AA583" s="233"/>
      <c r="AB583" s="233"/>
      <c r="AC583" s="233"/>
      <c r="AD583" s="233"/>
      <c r="AE583" s="233"/>
      <c r="AF583" s="233"/>
      <c r="AG583" s="233"/>
      <c r="AH583" s="233"/>
      <c r="AI583" s="233"/>
      <c r="AJ583" s="233"/>
      <c r="AK583" s="233"/>
      <c r="AL583" s="233"/>
      <c r="AM583" s="233"/>
      <c r="AN583" s="233"/>
      <c r="AO583" s="233"/>
      <c r="AP583" s="233"/>
    </row>
    <row r="584">
      <c r="A584" s="234"/>
      <c r="B584" s="234"/>
      <c r="C584" s="233"/>
      <c r="D584" s="233"/>
      <c r="E584" s="233"/>
      <c r="F584" s="233"/>
      <c r="G584" s="233"/>
      <c r="H584" s="233"/>
      <c r="I584" s="233"/>
      <c r="J584" s="233"/>
      <c r="K584" s="233"/>
      <c r="L584" s="233"/>
      <c r="M584" s="233"/>
      <c r="N584" s="233"/>
      <c r="O584" s="233"/>
      <c r="P584" s="233"/>
      <c r="Q584" s="233"/>
      <c r="R584" s="233"/>
      <c r="S584" s="233"/>
      <c r="T584" s="233"/>
      <c r="U584" s="233"/>
      <c r="V584" s="233"/>
      <c r="W584" s="233"/>
      <c r="X584" s="233"/>
      <c r="Y584" s="233"/>
      <c r="Z584" s="233"/>
      <c r="AA584" s="233"/>
      <c r="AB584" s="233"/>
      <c r="AC584" s="233"/>
      <c r="AD584" s="233"/>
      <c r="AE584" s="233"/>
      <c r="AF584" s="233"/>
      <c r="AG584" s="233"/>
      <c r="AH584" s="233"/>
      <c r="AI584" s="233"/>
      <c r="AJ584" s="233"/>
      <c r="AK584" s="233"/>
      <c r="AL584" s="233"/>
      <c r="AM584" s="233"/>
      <c r="AN584" s="233"/>
      <c r="AO584" s="233"/>
      <c r="AP584" s="233"/>
    </row>
    <row r="585">
      <c r="A585" s="234"/>
      <c r="B585" s="234"/>
      <c r="C585" s="233"/>
      <c r="D585" s="233"/>
      <c r="E585" s="233"/>
      <c r="F585" s="233"/>
      <c r="G585" s="233"/>
      <c r="H585" s="233"/>
      <c r="I585" s="233"/>
      <c r="J585" s="233"/>
      <c r="K585" s="233"/>
      <c r="L585" s="233"/>
      <c r="M585" s="233"/>
      <c r="N585" s="233"/>
      <c r="O585" s="233"/>
      <c r="P585" s="233"/>
      <c r="Q585" s="233"/>
      <c r="R585" s="233"/>
      <c r="S585" s="233"/>
      <c r="T585" s="233"/>
      <c r="U585" s="233"/>
      <c r="V585" s="233"/>
      <c r="W585" s="233"/>
      <c r="X585" s="233"/>
      <c r="Y585" s="233"/>
      <c r="Z585" s="233"/>
      <c r="AA585" s="233"/>
      <c r="AB585" s="233"/>
      <c r="AC585" s="233"/>
      <c r="AD585" s="233"/>
      <c r="AE585" s="233"/>
      <c r="AF585" s="233"/>
      <c r="AG585" s="233"/>
      <c r="AH585" s="233"/>
      <c r="AI585" s="233"/>
      <c r="AJ585" s="233"/>
      <c r="AK585" s="233"/>
      <c r="AL585" s="233"/>
      <c r="AM585" s="233"/>
      <c r="AN585" s="233"/>
      <c r="AO585" s="233"/>
      <c r="AP585" s="233"/>
    </row>
    <row r="586">
      <c r="A586" s="234"/>
      <c r="B586" s="234"/>
      <c r="C586" s="233"/>
      <c r="D586" s="233"/>
      <c r="E586" s="233"/>
      <c r="F586" s="233"/>
      <c r="G586" s="233"/>
      <c r="H586" s="233"/>
      <c r="I586" s="233"/>
      <c r="J586" s="233"/>
      <c r="K586" s="233"/>
      <c r="L586" s="233"/>
      <c r="M586" s="233"/>
      <c r="N586" s="233"/>
      <c r="O586" s="233"/>
      <c r="P586" s="233"/>
      <c r="Q586" s="233"/>
      <c r="R586" s="233"/>
      <c r="S586" s="233"/>
      <c r="T586" s="233"/>
      <c r="U586" s="233"/>
      <c r="V586" s="233"/>
      <c r="W586" s="233"/>
      <c r="X586" s="233"/>
      <c r="Y586" s="233"/>
      <c r="Z586" s="233"/>
      <c r="AA586" s="233"/>
      <c r="AB586" s="233"/>
      <c r="AC586" s="233"/>
      <c r="AD586" s="233"/>
      <c r="AE586" s="233"/>
      <c r="AF586" s="233"/>
      <c r="AG586" s="233"/>
      <c r="AH586" s="233"/>
      <c r="AI586" s="233"/>
      <c r="AJ586" s="233"/>
      <c r="AK586" s="233"/>
      <c r="AL586" s="233"/>
      <c r="AM586" s="233"/>
      <c r="AN586" s="233"/>
      <c r="AO586" s="233"/>
      <c r="AP586" s="233"/>
    </row>
    <row r="587">
      <c r="A587" s="234"/>
      <c r="B587" s="234"/>
      <c r="C587" s="233"/>
      <c r="D587" s="233"/>
      <c r="E587" s="233"/>
      <c r="F587" s="233"/>
      <c r="G587" s="233"/>
      <c r="H587" s="233"/>
      <c r="I587" s="233"/>
      <c r="J587" s="233"/>
      <c r="K587" s="233"/>
      <c r="L587" s="233"/>
      <c r="M587" s="233"/>
      <c r="N587" s="233"/>
      <c r="O587" s="233"/>
      <c r="P587" s="233"/>
      <c r="Q587" s="233"/>
      <c r="R587" s="233"/>
      <c r="S587" s="233"/>
      <c r="T587" s="233"/>
      <c r="U587" s="233"/>
      <c r="V587" s="233"/>
      <c r="W587" s="233"/>
      <c r="X587" s="233"/>
      <c r="Y587" s="233"/>
      <c r="Z587" s="233"/>
      <c r="AA587" s="233"/>
      <c r="AB587" s="233"/>
      <c r="AC587" s="233"/>
      <c r="AD587" s="233"/>
      <c r="AE587" s="233"/>
      <c r="AF587" s="233"/>
      <c r="AG587" s="233"/>
      <c r="AH587" s="233"/>
      <c r="AI587" s="233"/>
      <c r="AJ587" s="233"/>
      <c r="AK587" s="233"/>
      <c r="AL587" s="233"/>
      <c r="AM587" s="233"/>
      <c r="AN587" s="233"/>
      <c r="AO587" s="233"/>
      <c r="AP587" s="233"/>
    </row>
    <row r="588">
      <c r="A588" s="234"/>
      <c r="B588" s="234"/>
      <c r="C588" s="233"/>
      <c r="D588" s="233"/>
      <c r="E588" s="233"/>
      <c r="F588" s="233"/>
      <c r="G588" s="233"/>
      <c r="H588" s="233"/>
      <c r="I588" s="233"/>
      <c r="J588" s="233"/>
      <c r="K588" s="233"/>
      <c r="L588" s="233"/>
      <c r="M588" s="233"/>
      <c r="N588" s="233"/>
      <c r="O588" s="233"/>
      <c r="P588" s="233"/>
      <c r="Q588" s="233"/>
      <c r="R588" s="233"/>
      <c r="S588" s="233"/>
      <c r="T588" s="233"/>
      <c r="U588" s="233"/>
      <c r="V588" s="233"/>
      <c r="W588" s="233"/>
      <c r="X588" s="233"/>
      <c r="Y588" s="233"/>
      <c r="Z588" s="233"/>
      <c r="AA588" s="233"/>
      <c r="AB588" s="233"/>
      <c r="AC588" s="233"/>
      <c r="AD588" s="233"/>
      <c r="AE588" s="233"/>
      <c r="AF588" s="233"/>
      <c r="AG588" s="233"/>
      <c r="AH588" s="233"/>
      <c r="AI588" s="233"/>
      <c r="AJ588" s="233"/>
      <c r="AK588" s="233"/>
      <c r="AL588" s="233"/>
      <c r="AM588" s="233"/>
      <c r="AN588" s="233"/>
      <c r="AO588" s="233"/>
      <c r="AP588" s="233"/>
    </row>
    <row r="589">
      <c r="A589" s="234"/>
      <c r="B589" s="234"/>
      <c r="C589" s="233"/>
      <c r="D589" s="233"/>
      <c r="E589" s="233"/>
      <c r="F589" s="233"/>
      <c r="G589" s="233"/>
      <c r="H589" s="233"/>
      <c r="I589" s="233"/>
      <c r="J589" s="233"/>
      <c r="K589" s="233"/>
      <c r="L589" s="233"/>
      <c r="M589" s="233"/>
      <c r="N589" s="233"/>
      <c r="O589" s="233"/>
      <c r="P589" s="233"/>
      <c r="Q589" s="233"/>
      <c r="R589" s="233"/>
      <c r="S589" s="233"/>
      <c r="T589" s="233"/>
      <c r="U589" s="233"/>
      <c r="V589" s="233"/>
      <c r="W589" s="233"/>
      <c r="X589" s="233"/>
      <c r="Y589" s="233"/>
      <c r="Z589" s="233"/>
      <c r="AA589" s="233"/>
      <c r="AB589" s="233"/>
      <c r="AC589" s="233"/>
      <c r="AD589" s="233"/>
      <c r="AE589" s="233"/>
      <c r="AF589" s="233"/>
      <c r="AG589" s="233"/>
      <c r="AH589" s="233"/>
      <c r="AI589" s="233"/>
      <c r="AJ589" s="233"/>
      <c r="AK589" s="233"/>
      <c r="AL589" s="233"/>
      <c r="AM589" s="233"/>
      <c r="AN589" s="233"/>
      <c r="AO589" s="233"/>
      <c r="AP589" s="233"/>
    </row>
    <row r="590">
      <c r="A590" s="234"/>
      <c r="B590" s="234"/>
      <c r="C590" s="233"/>
      <c r="D590" s="233"/>
      <c r="E590" s="233"/>
      <c r="F590" s="233"/>
      <c r="G590" s="233"/>
      <c r="H590" s="233"/>
      <c r="I590" s="233"/>
      <c r="J590" s="233"/>
      <c r="K590" s="233"/>
      <c r="L590" s="233"/>
      <c r="M590" s="233"/>
      <c r="N590" s="233"/>
      <c r="O590" s="233"/>
      <c r="P590" s="233"/>
      <c r="Q590" s="233"/>
      <c r="R590" s="233"/>
      <c r="S590" s="233"/>
      <c r="T590" s="233"/>
      <c r="U590" s="233"/>
      <c r="V590" s="233"/>
      <c r="W590" s="233"/>
      <c r="X590" s="233"/>
      <c r="Y590" s="233"/>
      <c r="Z590" s="233"/>
      <c r="AA590" s="233"/>
      <c r="AB590" s="233"/>
      <c r="AC590" s="233"/>
      <c r="AD590" s="233"/>
      <c r="AE590" s="233"/>
      <c r="AF590" s="233"/>
      <c r="AG590" s="233"/>
      <c r="AH590" s="233"/>
      <c r="AI590" s="233"/>
      <c r="AJ590" s="233"/>
      <c r="AK590" s="233"/>
      <c r="AL590" s="233"/>
      <c r="AM590" s="233"/>
      <c r="AN590" s="233"/>
      <c r="AO590" s="233"/>
      <c r="AP590" s="233"/>
    </row>
    <row r="591">
      <c r="A591" s="234"/>
      <c r="B591" s="234"/>
      <c r="C591" s="233"/>
      <c r="D591" s="233"/>
      <c r="E591" s="233"/>
      <c r="F591" s="233"/>
      <c r="G591" s="233"/>
      <c r="H591" s="233"/>
      <c r="I591" s="233"/>
      <c r="J591" s="233"/>
      <c r="K591" s="233"/>
      <c r="L591" s="233"/>
      <c r="M591" s="233"/>
      <c r="N591" s="233"/>
      <c r="O591" s="233"/>
      <c r="P591" s="233"/>
      <c r="Q591" s="233"/>
      <c r="R591" s="233"/>
      <c r="S591" s="233"/>
      <c r="T591" s="233"/>
      <c r="U591" s="233"/>
      <c r="V591" s="233"/>
      <c r="W591" s="233"/>
      <c r="X591" s="233"/>
      <c r="Y591" s="233"/>
      <c r="Z591" s="233"/>
      <c r="AA591" s="233"/>
      <c r="AB591" s="233"/>
      <c r="AC591" s="233"/>
      <c r="AD591" s="233"/>
      <c r="AE591" s="233"/>
      <c r="AF591" s="233"/>
      <c r="AG591" s="233"/>
      <c r="AH591" s="233"/>
      <c r="AI591" s="233"/>
      <c r="AJ591" s="233"/>
      <c r="AK591" s="233"/>
      <c r="AL591" s="233"/>
      <c r="AM591" s="233"/>
      <c r="AN591" s="233"/>
      <c r="AO591" s="233"/>
      <c r="AP591" s="233"/>
    </row>
    <row r="592">
      <c r="A592" s="234"/>
      <c r="B592" s="234"/>
      <c r="C592" s="233"/>
      <c r="D592" s="233"/>
      <c r="E592" s="233"/>
      <c r="F592" s="233"/>
      <c r="G592" s="233"/>
      <c r="H592" s="233"/>
      <c r="I592" s="233"/>
      <c r="J592" s="233"/>
      <c r="K592" s="233"/>
      <c r="L592" s="233"/>
      <c r="M592" s="233"/>
      <c r="N592" s="233"/>
      <c r="O592" s="233"/>
      <c r="P592" s="233"/>
      <c r="Q592" s="233"/>
      <c r="R592" s="233"/>
      <c r="S592" s="233"/>
      <c r="T592" s="233"/>
      <c r="U592" s="233"/>
      <c r="V592" s="233"/>
      <c r="W592" s="233"/>
      <c r="X592" s="233"/>
      <c r="Y592" s="233"/>
      <c r="Z592" s="233"/>
      <c r="AA592" s="233"/>
      <c r="AB592" s="233"/>
      <c r="AC592" s="233"/>
      <c r="AD592" s="233"/>
      <c r="AE592" s="233"/>
      <c r="AF592" s="233"/>
      <c r="AG592" s="233"/>
      <c r="AH592" s="233"/>
      <c r="AI592" s="233"/>
      <c r="AJ592" s="233"/>
      <c r="AK592" s="233"/>
      <c r="AL592" s="233"/>
      <c r="AM592" s="233"/>
      <c r="AN592" s="233"/>
      <c r="AO592" s="233"/>
      <c r="AP592" s="233"/>
    </row>
    <row r="593">
      <c r="A593" s="234"/>
      <c r="B593" s="234"/>
      <c r="C593" s="233"/>
      <c r="D593" s="233"/>
      <c r="E593" s="233"/>
      <c r="F593" s="233"/>
      <c r="G593" s="233"/>
      <c r="H593" s="233"/>
      <c r="I593" s="233"/>
      <c r="J593" s="233"/>
      <c r="K593" s="233"/>
      <c r="L593" s="233"/>
      <c r="M593" s="233"/>
      <c r="N593" s="233"/>
      <c r="O593" s="233"/>
      <c r="P593" s="233"/>
      <c r="Q593" s="233"/>
      <c r="R593" s="233"/>
      <c r="S593" s="233"/>
      <c r="T593" s="233"/>
      <c r="U593" s="233"/>
      <c r="V593" s="233"/>
      <c r="W593" s="233"/>
      <c r="X593" s="233"/>
      <c r="Y593" s="233"/>
      <c r="Z593" s="233"/>
      <c r="AA593" s="233"/>
      <c r="AB593" s="233"/>
      <c r="AC593" s="233"/>
      <c r="AD593" s="233"/>
      <c r="AE593" s="233"/>
      <c r="AF593" s="233"/>
      <c r="AG593" s="233"/>
      <c r="AH593" s="233"/>
      <c r="AI593" s="233"/>
      <c r="AJ593" s="233"/>
      <c r="AK593" s="233"/>
      <c r="AL593" s="233"/>
      <c r="AM593" s="233"/>
      <c r="AN593" s="233"/>
      <c r="AO593" s="233"/>
      <c r="AP593" s="233"/>
    </row>
    <row r="594">
      <c r="A594" s="234"/>
      <c r="B594" s="234"/>
      <c r="C594" s="233"/>
      <c r="D594" s="233"/>
      <c r="E594" s="233"/>
      <c r="F594" s="233"/>
      <c r="G594" s="233"/>
      <c r="H594" s="233"/>
      <c r="I594" s="233"/>
      <c r="J594" s="233"/>
      <c r="K594" s="233"/>
      <c r="L594" s="233"/>
      <c r="M594" s="233"/>
      <c r="N594" s="233"/>
      <c r="O594" s="233"/>
      <c r="P594" s="233"/>
      <c r="Q594" s="233"/>
      <c r="R594" s="233"/>
      <c r="S594" s="233"/>
      <c r="T594" s="233"/>
      <c r="U594" s="233"/>
      <c r="V594" s="233"/>
      <c r="W594" s="233"/>
      <c r="X594" s="233"/>
      <c r="Y594" s="233"/>
      <c r="Z594" s="233"/>
      <c r="AA594" s="233"/>
      <c r="AB594" s="233"/>
      <c r="AC594" s="233"/>
      <c r="AD594" s="233"/>
      <c r="AE594" s="233"/>
      <c r="AF594" s="233"/>
      <c r="AG594" s="233"/>
      <c r="AH594" s="233"/>
      <c r="AI594" s="233"/>
      <c r="AJ594" s="233"/>
      <c r="AK594" s="233"/>
      <c r="AL594" s="233"/>
      <c r="AM594" s="233"/>
      <c r="AN594" s="233"/>
      <c r="AO594" s="233"/>
      <c r="AP594" s="233"/>
    </row>
    <row r="595">
      <c r="A595" s="234"/>
      <c r="B595" s="234"/>
      <c r="C595" s="233"/>
      <c r="D595" s="233"/>
      <c r="E595" s="233"/>
      <c r="F595" s="233"/>
      <c r="G595" s="233"/>
      <c r="H595" s="233"/>
      <c r="I595" s="233"/>
      <c r="J595" s="233"/>
      <c r="K595" s="233"/>
      <c r="L595" s="233"/>
      <c r="M595" s="233"/>
      <c r="N595" s="233"/>
      <c r="O595" s="233"/>
      <c r="P595" s="233"/>
      <c r="Q595" s="233"/>
      <c r="R595" s="233"/>
      <c r="S595" s="233"/>
      <c r="T595" s="233"/>
      <c r="U595" s="233"/>
      <c r="V595" s="233"/>
      <c r="W595" s="233"/>
      <c r="X595" s="233"/>
      <c r="Y595" s="233"/>
      <c r="Z595" s="233"/>
      <c r="AA595" s="233"/>
      <c r="AB595" s="233"/>
      <c r="AC595" s="233"/>
      <c r="AD595" s="233"/>
      <c r="AE595" s="233"/>
      <c r="AF595" s="233"/>
      <c r="AG595" s="233"/>
      <c r="AH595" s="233"/>
      <c r="AI595" s="233"/>
      <c r="AJ595" s="233"/>
      <c r="AK595" s="233"/>
      <c r="AL595" s="233"/>
      <c r="AM595" s="233"/>
      <c r="AN595" s="233"/>
      <c r="AO595" s="233"/>
      <c r="AP595" s="233"/>
    </row>
    <row r="596">
      <c r="A596" s="234"/>
      <c r="B596" s="234"/>
      <c r="C596" s="233"/>
      <c r="D596" s="233"/>
      <c r="E596" s="233"/>
      <c r="F596" s="233"/>
      <c r="G596" s="233"/>
      <c r="H596" s="233"/>
      <c r="I596" s="233"/>
      <c r="J596" s="233"/>
      <c r="K596" s="233"/>
      <c r="L596" s="233"/>
      <c r="M596" s="233"/>
      <c r="N596" s="233"/>
      <c r="O596" s="233"/>
      <c r="P596" s="233"/>
      <c r="Q596" s="233"/>
      <c r="R596" s="233"/>
      <c r="S596" s="233"/>
      <c r="T596" s="233"/>
      <c r="U596" s="233"/>
      <c r="V596" s="233"/>
      <c r="W596" s="233"/>
      <c r="X596" s="233"/>
      <c r="Y596" s="233"/>
      <c r="Z596" s="233"/>
      <c r="AA596" s="233"/>
      <c r="AB596" s="233"/>
      <c r="AC596" s="233"/>
      <c r="AD596" s="233"/>
      <c r="AE596" s="233"/>
      <c r="AF596" s="233"/>
      <c r="AG596" s="233"/>
      <c r="AH596" s="233"/>
      <c r="AI596" s="233"/>
      <c r="AJ596" s="233"/>
      <c r="AK596" s="233"/>
      <c r="AL596" s="233"/>
      <c r="AM596" s="233"/>
      <c r="AN596" s="233"/>
      <c r="AO596" s="233"/>
      <c r="AP596" s="233"/>
    </row>
    <row r="597">
      <c r="A597" s="234"/>
      <c r="B597" s="234"/>
      <c r="C597" s="233"/>
      <c r="D597" s="233"/>
      <c r="E597" s="233"/>
      <c r="F597" s="233"/>
      <c r="G597" s="233"/>
      <c r="H597" s="233"/>
      <c r="I597" s="233"/>
      <c r="J597" s="233"/>
      <c r="K597" s="233"/>
      <c r="L597" s="233"/>
      <c r="M597" s="233"/>
      <c r="N597" s="233"/>
      <c r="O597" s="233"/>
      <c r="P597" s="233"/>
      <c r="Q597" s="233"/>
      <c r="R597" s="233"/>
      <c r="S597" s="233"/>
      <c r="T597" s="233"/>
      <c r="U597" s="233"/>
      <c r="V597" s="233"/>
      <c r="W597" s="233"/>
      <c r="X597" s="233"/>
      <c r="Y597" s="233"/>
      <c r="Z597" s="233"/>
      <c r="AA597" s="233"/>
      <c r="AB597" s="233"/>
      <c r="AC597" s="233"/>
      <c r="AD597" s="233"/>
      <c r="AE597" s="233"/>
      <c r="AF597" s="233"/>
      <c r="AG597" s="233"/>
      <c r="AH597" s="233"/>
      <c r="AI597" s="233"/>
      <c r="AJ597" s="233"/>
      <c r="AK597" s="233"/>
      <c r="AL597" s="233"/>
      <c r="AM597" s="233"/>
      <c r="AN597" s="233"/>
      <c r="AO597" s="233"/>
      <c r="AP597" s="233"/>
    </row>
    <row r="598">
      <c r="A598" s="234"/>
      <c r="B598" s="234"/>
      <c r="C598" s="233"/>
      <c r="D598" s="233"/>
      <c r="E598" s="233"/>
      <c r="F598" s="233"/>
      <c r="G598" s="233"/>
      <c r="H598" s="233"/>
      <c r="I598" s="233"/>
      <c r="J598" s="233"/>
      <c r="K598" s="233"/>
      <c r="L598" s="233"/>
      <c r="M598" s="233"/>
      <c r="N598" s="233"/>
      <c r="O598" s="233"/>
      <c r="P598" s="233"/>
      <c r="Q598" s="233"/>
      <c r="R598" s="233"/>
      <c r="S598" s="233"/>
      <c r="T598" s="233"/>
      <c r="U598" s="233"/>
      <c r="V598" s="233"/>
      <c r="W598" s="233"/>
      <c r="X598" s="233"/>
      <c r="Y598" s="233"/>
      <c r="Z598" s="233"/>
      <c r="AA598" s="233"/>
      <c r="AB598" s="233"/>
      <c r="AC598" s="233"/>
      <c r="AD598" s="233"/>
      <c r="AE598" s="233"/>
      <c r="AF598" s="233"/>
      <c r="AG598" s="233"/>
      <c r="AH598" s="233"/>
      <c r="AI598" s="233"/>
      <c r="AJ598" s="233"/>
      <c r="AK598" s="233"/>
      <c r="AL598" s="233"/>
      <c r="AM598" s="233"/>
      <c r="AN598" s="233"/>
      <c r="AO598" s="233"/>
      <c r="AP598" s="233"/>
    </row>
    <row r="599">
      <c r="A599" s="234"/>
      <c r="B599" s="234"/>
      <c r="C599" s="233"/>
      <c r="D599" s="233"/>
      <c r="E599" s="233"/>
      <c r="F599" s="233"/>
      <c r="G599" s="233"/>
      <c r="H599" s="233"/>
      <c r="I599" s="233"/>
      <c r="J599" s="233"/>
      <c r="K599" s="233"/>
      <c r="L599" s="233"/>
      <c r="M599" s="233"/>
      <c r="N599" s="233"/>
      <c r="O599" s="233"/>
      <c r="P599" s="233"/>
      <c r="Q599" s="233"/>
      <c r="R599" s="233"/>
      <c r="S599" s="233"/>
      <c r="T599" s="233"/>
      <c r="U599" s="233"/>
      <c r="V599" s="233"/>
      <c r="W599" s="233"/>
      <c r="X599" s="233"/>
      <c r="Y599" s="233"/>
      <c r="Z599" s="233"/>
      <c r="AA599" s="233"/>
      <c r="AB599" s="233"/>
      <c r="AC599" s="233"/>
      <c r="AD599" s="233"/>
      <c r="AE599" s="233"/>
      <c r="AF599" s="233"/>
      <c r="AG599" s="233"/>
      <c r="AH599" s="233"/>
      <c r="AI599" s="233"/>
      <c r="AJ599" s="233"/>
      <c r="AK599" s="233"/>
      <c r="AL599" s="233"/>
      <c r="AM599" s="233"/>
      <c r="AN599" s="233"/>
      <c r="AO599" s="233"/>
      <c r="AP599" s="233"/>
    </row>
    <row r="600">
      <c r="A600" s="234"/>
      <c r="B600" s="234"/>
      <c r="C600" s="233"/>
      <c r="D600" s="233"/>
      <c r="E600" s="233"/>
      <c r="F600" s="233"/>
      <c r="G600" s="233"/>
      <c r="H600" s="233"/>
      <c r="I600" s="233"/>
      <c r="J600" s="233"/>
      <c r="K600" s="233"/>
      <c r="L600" s="233"/>
      <c r="M600" s="233"/>
      <c r="N600" s="233"/>
      <c r="O600" s="233"/>
      <c r="P600" s="233"/>
      <c r="Q600" s="233"/>
      <c r="R600" s="233"/>
      <c r="S600" s="233"/>
      <c r="T600" s="233"/>
      <c r="U600" s="233"/>
      <c r="V600" s="233"/>
      <c r="W600" s="233"/>
      <c r="X600" s="233"/>
      <c r="Y600" s="233"/>
      <c r="Z600" s="233"/>
      <c r="AA600" s="233"/>
      <c r="AB600" s="233"/>
      <c r="AC600" s="233"/>
      <c r="AD600" s="233"/>
      <c r="AE600" s="233"/>
      <c r="AF600" s="233"/>
      <c r="AG600" s="233"/>
      <c r="AH600" s="233"/>
      <c r="AI600" s="233"/>
      <c r="AJ600" s="233"/>
      <c r="AK600" s="233"/>
      <c r="AL600" s="233"/>
      <c r="AM600" s="233"/>
      <c r="AN600" s="233"/>
      <c r="AO600" s="233"/>
      <c r="AP600" s="233"/>
    </row>
    <row r="601">
      <c r="A601" s="234"/>
      <c r="B601" s="234"/>
      <c r="C601" s="233"/>
      <c r="D601" s="233"/>
      <c r="E601" s="233"/>
      <c r="F601" s="233"/>
      <c r="G601" s="233"/>
      <c r="H601" s="233"/>
      <c r="I601" s="233"/>
      <c r="J601" s="233"/>
      <c r="K601" s="233"/>
      <c r="L601" s="233"/>
      <c r="M601" s="233"/>
      <c r="N601" s="233"/>
      <c r="O601" s="233"/>
      <c r="P601" s="233"/>
      <c r="Q601" s="233"/>
      <c r="R601" s="233"/>
      <c r="S601" s="233"/>
      <c r="T601" s="233"/>
      <c r="U601" s="233"/>
      <c r="V601" s="233"/>
      <c r="W601" s="233"/>
      <c r="X601" s="233"/>
      <c r="Y601" s="233"/>
      <c r="Z601" s="233"/>
      <c r="AA601" s="233"/>
      <c r="AB601" s="233"/>
      <c r="AC601" s="233"/>
      <c r="AD601" s="233"/>
      <c r="AE601" s="233"/>
      <c r="AF601" s="233"/>
      <c r="AG601" s="233"/>
      <c r="AH601" s="233"/>
      <c r="AI601" s="233"/>
      <c r="AJ601" s="233"/>
      <c r="AK601" s="233"/>
      <c r="AL601" s="233"/>
      <c r="AM601" s="233"/>
      <c r="AN601" s="233"/>
      <c r="AO601" s="233"/>
      <c r="AP601" s="233"/>
    </row>
    <row r="602">
      <c r="A602" s="234"/>
      <c r="B602" s="234"/>
      <c r="C602" s="233"/>
      <c r="D602" s="233"/>
      <c r="E602" s="233"/>
      <c r="F602" s="233"/>
      <c r="G602" s="233"/>
      <c r="H602" s="233"/>
      <c r="I602" s="233"/>
      <c r="J602" s="233"/>
      <c r="K602" s="233"/>
      <c r="L602" s="233"/>
      <c r="M602" s="233"/>
      <c r="N602" s="233"/>
      <c r="O602" s="233"/>
      <c r="P602" s="233"/>
      <c r="Q602" s="233"/>
      <c r="R602" s="233"/>
      <c r="S602" s="233"/>
      <c r="T602" s="233"/>
      <c r="U602" s="233"/>
      <c r="V602" s="233"/>
      <c r="W602" s="233"/>
      <c r="X602" s="233"/>
      <c r="Y602" s="233"/>
      <c r="Z602" s="233"/>
      <c r="AA602" s="233"/>
      <c r="AB602" s="233"/>
      <c r="AC602" s="233"/>
      <c r="AD602" s="233"/>
      <c r="AE602" s="233"/>
      <c r="AF602" s="233"/>
      <c r="AG602" s="233"/>
      <c r="AH602" s="233"/>
      <c r="AI602" s="233"/>
      <c r="AJ602" s="233"/>
      <c r="AK602" s="233"/>
      <c r="AL602" s="233"/>
      <c r="AM602" s="233"/>
      <c r="AN602" s="233"/>
      <c r="AO602" s="233"/>
      <c r="AP602" s="233"/>
    </row>
    <row r="603">
      <c r="A603" s="234"/>
      <c r="B603" s="234"/>
      <c r="C603" s="233"/>
      <c r="D603" s="233"/>
      <c r="E603" s="233"/>
      <c r="F603" s="233"/>
      <c r="G603" s="233"/>
      <c r="H603" s="233"/>
      <c r="I603" s="233"/>
      <c r="J603" s="233"/>
      <c r="K603" s="233"/>
      <c r="L603" s="233"/>
      <c r="M603" s="233"/>
      <c r="N603" s="233"/>
      <c r="O603" s="233"/>
      <c r="P603" s="233"/>
      <c r="Q603" s="233"/>
      <c r="R603" s="233"/>
      <c r="S603" s="233"/>
      <c r="T603" s="233"/>
      <c r="U603" s="233"/>
      <c r="V603" s="233"/>
      <c r="W603" s="233"/>
      <c r="X603" s="233"/>
      <c r="Y603" s="233"/>
      <c r="Z603" s="233"/>
      <c r="AA603" s="233"/>
      <c r="AB603" s="233"/>
      <c r="AC603" s="233"/>
      <c r="AD603" s="233"/>
      <c r="AE603" s="233"/>
      <c r="AF603" s="233"/>
      <c r="AG603" s="233"/>
      <c r="AH603" s="233"/>
      <c r="AI603" s="233"/>
      <c r="AJ603" s="233"/>
      <c r="AK603" s="233"/>
      <c r="AL603" s="233"/>
      <c r="AM603" s="233"/>
      <c r="AN603" s="233"/>
      <c r="AO603" s="233"/>
      <c r="AP603" s="233"/>
    </row>
    <row r="604">
      <c r="A604" s="234"/>
      <c r="B604" s="234"/>
      <c r="C604" s="233"/>
      <c r="D604" s="233"/>
      <c r="E604" s="233"/>
      <c r="F604" s="233"/>
      <c r="G604" s="233"/>
      <c r="H604" s="233"/>
      <c r="I604" s="233"/>
      <c r="J604" s="233"/>
      <c r="K604" s="233"/>
      <c r="L604" s="233"/>
      <c r="M604" s="233"/>
      <c r="N604" s="233"/>
      <c r="O604" s="233"/>
      <c r="P604" s="233"/>
      <c r="Q604" s="233"/>
      <c r="R604" s="233"/>
      <c r="S604" s="233"/>
      <c r="T604" s="233"/>
      <c r="U604" s="233"/>
      <c r="V604" s="233"/>
      <c r="W604" s="233"/>
      <c r="X604" s="233"/>
      <c r="Y604" s="233"/>
      <c r="Z604" s="233"/>
      <c r="AA604" s="233"/>
      <c r="AB604" s="233"/>
      <c r="AC604" s="233"/>
      <c r="AD604" s="233"/>
      <c r="AE604" s="233"/>
      <c r="AF604" s="233"/>
      <c r="AG604" s="233"/>
      <c r="AH604" s="233"/>
      <c r="AI604" s="233"/>
      <c r="AJ604" s="233"/>
      <c r="AK604" s="233"/>
      <c r="AL604" s="233"/>
      <c r="AM604" s="233"/>
      <c r="AN604" s="233"/>
      <c r="AO604" s="233"/>
      <c r="AP604" s="233"/>
    </row>
    <row r="605">
      <c r="A605" s="234"/>
      <c r="B605" s="234"/>
      <c r="C605" s="233"/>
      <c r="D605" s="233"/>
      <c r="E605" s="233"/>
      <c r="F605" s="233"/>
      <c r="G605" s="233"/>
      <c r="H605" s="233"/>
      <c r="I605" s="233"/>
      <c r="J605" s="233"/>
      <c r="K605" s="233"/>
      <c r="L605" s="233"/>
      <c r="M605" s="233"/>
      <c r="N605" s="233"/>
      <c r="O605" s="233"/>
      <c r="P605" s="233"/>
      <c r="Q605" s="233"/>
      <c r="R605" s="233"/>
      <c r="S605" s="233"/>
      <c r="T605" s="233"/>
      <c r="U605" s="233"/>
      <c r="V605" s="233"/>
      <c r="W605" s="233"/>
      <c r="X605" s="233"/>
      <c r="Y605" s="233"/>
      <c r="Z605" s="233"/>
      <c r="AA605" s="233"/>
      <c r="AB605" s="233"/>
      <c r="AC605" s="233"/>
      <c r="AD605" s="233"/>
      <c r="AE605" s="233"/>
      <c r="AF605" s="233"/>
      <c r="AG605" s="233"/>
      <c r="AH605" s="233"/>
      <c r="AI605" s="233"/>
      <c r="AJ605" s="233"/>
      <c r="AK605" s="233"/>
      <c r="AL605" s="233"/>
      <c r="AM605" s="233"/>
      <c r="AN605" s="233"/>
      <c r="AO605" s="233"/>
      <c r="AP605" s="233"/>
    </row>
    <row r="606">
      <c r="A606" s="234"/>
      <c r="B606" s="234"/>
      <c r="C606" s="233"/>
      <c r="D606" s="233"/>
      <c r="E606" s="233"/>
      <c r="F606" s="233"/>
      <c r="G606" s="233"/>
      <c r="H606" s="233"/>
      <c r="I606" s="233"/>
      <c r="J606" s="233"/>
      <c r="K606" s="233"/>
      <c r="L606" s="233"/>
      <c r="M606" s="233"/>
      <c r="N606" s="233"/>
      <c r="O606" s="233"/>
      <c r="P606" s="233"/>
      <c r="Q606" s="233"/>
      <c r="R606" s="233"/>
      <c r="S606" s="233"/>
      <c r="T606" s="233"/>
      <c r="U606" s="233"/>
      <c r="V606" s="233"/>
      <c r="W606" s="233"/>
      <c r="X606" s="233"/>
      <c r="Y606" s="233"/>
      <c r="Z606" s="233"/>
      <c r="AA606" s="233"/>
      <c r="AB606" s="233"/>
      <c r="AC606" s="233"/>
      <c r="AD606" s="233"/>
      <c r="AE606" s="233"/>
      <c r="AF606" s="233"/>
      <c r="AG606" s="233"/>
      <c r="AH606" s="233"/>
      <c r="AI606" s="233"/>
      <c r="AJ606" s="233"/>
      <c r="AK606" s="233"/>
      <c r="AL606" s="233"/>
      <c r="AM606" s="233"/>
      <c r="AN606" s="233"/>
      <c r="AO606" s="233"/>
      <c r="AP606" s="233"/>
    </row>
    <row r="607">
      <c r="A607" s="234"/>
      <c r="B607" s="234"/>
      <c r="C607" s="233"/>
      <c r="D607" s="233"/>
      <c r="E607" s="233"/>
      <c r="F607" s="233"/>
      <c r="G607" s="233"/>
      <c r="H607" s="233"/>
      <c r="I607" s="233"/>
      <c r="J607" s="233"/>
      <c r="K607" s="233"/>
      <c r="L607" s="233"/>
      <c r="M607" s="233"/>
      <c r="N607" s="233"/>
      <c r="O607" s="233"/>
      <c r="P607" s="233"/>
      <c r="Q607" s="233"/>
      <c r="R607" s="233"/>
      <c r="S607" s="233"/>
      <c r="T607" s="233"/>
      <c r="U607" s="233"/>
      <c r="V607" s="233"/>
      <c r="W607" s="233"/>
      <c r="X607" s="233"/>
      <c r="Y607" s="233"/>
      <c r="Z607" s="233"/>
      <c r="AA607" s="233"/>
      <c r="AB607" s="233"/>
      <c r="AC607" s="233"/>
      <c r="AD607" s="233"/>
      <c r="AE607" s="233"/>
      <c r="AF607" s="233"/>
      <c r="AG607" s="233"/>
      <c r="AH607" s="233"/>
      <c r="AI607" s="233"/>
      <c r="AJ607" s="233"/>
      <c r="AK607" s="233"/>
      <c r="AL607" s="233"/>
      <c r="AM607" s="233"/>
      <c r="AN607" s="233"/>
      <c r="AO607" s="233"/>
      <c r="AP607" s="233"/>
    </row>
    <row r="608">
      <c r="A608" s="234"/>
      <c r="B608" s="234"/>
      <c r="C608" s="233"/>
      <c r="D608" s="233"/>
      <c r="E608" s="233"/>
      <c r="F608" s="233"/>
      <c r="G608" s="233"/>
      <c r="H608" s="233"/>
      <c r="I608" s="233"/>
      <c r="J608" s="233"/>
      <c r="K608" s="233"/>
      <c r="L608" s="233"/>
      <c r="M608" s="233"/>
      <c r="N608" s="233"/>
      <c r="O608" s="233"/>
      <c r="P608" s="233"/>
      <c r="Q608" s="233"/>
      <c r="R608" s="233"/>
      <c r="S608" s="233"/>
      <c r="T608" s="233"/>
      <c r="U608" s="233"/>
      <c r="V608" s="233"/>
      <c r="W608" s="233"/>
      <c r="X608" s="233"/>
      <c r="Y608" s="233"/>
      <c r="Z608" s="233"/>
      <c r="AA608" s="233"/>
      <c r="AB608" s="233"/>
      <c r="AC608" s="233"/>
      <c r="AD608" s="233"/>
      <c r="AE608" s="233"/>
      <c r="AF608" s="233"/>
      <c r="AG608" s="233"/>
      <c r="AH608" s="233"/>
      <c r="AI608" s="233"/>
      <c r="AJ608" s="233"/>
      <c r="AK608" s="233"/>
      <c r="AL608" s="233"/>
      <c r="AM608" s="233"/>
      <c r="AN608" s="233"/>
      <c r="AO608" s="233"/>
      <c r="AP608" s="233"/>
    </row>
    <row r="609">
      <c r="A609" s="234"/>
      <c r="B609" s="234"/>
      <c r="C609" s="233"/>
      <c r="D609" s="233"/>
      <c r="E609" s="233"/>
      <c r="F609" s="233"/>
      <c r="G609" s="233"/>
      <c r="H609" s="233"/>
      <c r="I609" s="233"/>
      <c r="J609" s="233"/>
      <c r="K609" s="233"/>
      <c r="L609" s="233"/>
      <c r="M609" s="233"/>
      <c r="N609" s="233"/>
      <c r="O609" s="233"/>
      <c r="P609" s="233"/>
      <c r="Q609" s="233"/>
      <c r="R609" s="233"/>
      <c r="S609" s="233"/>
      <c r="T609" s="233"/>
      <c r="U609" s="233"/>
      <c r="V609" s="233"/>
      <c r="W609" s="233"/>
      <c r="X609" s="233"/>
      <c r="Y609" s="233"/>
      <c r="Z609" s="233"/>
      <c r="AA609" s="233"/>
      <c r="AB609" s="233"/>
      <c r="AC609" s="233"/>
      <c r="AD609" s="233"/>
      <c r="AE609" s="233"/>
      <c r="AF609" s="233"/>
      <c r="AG609" s="233"/>
      <c r="AH609" s="233"/>
      <c r="AI609" s="233"/>
      <c r="AJ609" s="233"/>
      <c r="AK609" s="233"/>
      <c r="AL609" s="233"/>
      <c r="AM609" s="233"/>
      <c r="AN609" s="233"/>
      <c r="AO609" s="233"/>
      <c r="AP609" s="233"/>
    </row>
    <row r="610">
      <c r="A610" s="234"/>
      <c r="B610" s="234"/>
      <c r="C610" s="233"/>
      <c r="D610" s="233"/>
      <c r="E610" s="233"/>
      <c r="F610" s="233"/>
      <c r="G610" s="233"/>
      <c r="H610" s="233"/>
      <c r="I610" s="233"/>
      <c r="J610" s="233"/>
      <c r="K610" s="233"/>
      <c r="L610" s="233"/>
      <c r="M610" s="233"/>
      <c r="N610" s="233"/>
      <c r="O610" s="233"/>
      <c r="P610" s="233"/>
      <c r="Q610" s="233"/>
      <c r="R610" s="233"/>
      <c r="S610" s="233"/>
      <c r="T610" s="233"/>
      <c r="U610" s="233"/>
      <c r="V610" s="233"/>
      <c r="W610" s="233"/>
      <c r="X610" s="233"/>
      <c r="Y610" s="233"/>
      <c r="Z610" s="233"/>
      <c r="AA610" s="233"/>
      <c r="AB610" s="233"/>
      <c r="AC610" s="233"/>
      <c r="AD610" s="233"/>
      <c r="AE610" s="233"/>
      <c r="AF610" s="233"/>
      <c r="AG610" s="233"/>
      <c r="AH610" s="233"/>
      <c r="AI610" s="233"/>
      <c r="AJ610" s="233"/>
      <c r="AK610" s="233"/>
      <c r="AL610" s="233"/>
      <c r="AM610" s="233"/>
      <c r="AN610" s="233"/>
      <c r="AO610" s="233"/>
      <c r="AP610" s="233"/>
    </row>
    <row r="611">
      <c r="A611" s="234"/>
      <c r="B611" s="234"/>
      <c r="C611" s="233"/>
      <c r="D611" s="233"/>
      <c r="E611" s="233"/>
      <c r="F611" s="233"/>
      <c r="G611" s="233"/>
      <c r="H611" s="233"/>
      <c r="I611" s="233"/>
      <c r="J611" s="233"/>
      <c r="K611" s="233"/>
      <c r="L611" s="233"/>
      <c r="M611" s="233"/>
      <c r="N611" s="233"/>
      <c r="O611" s="233"/>
      <c r="P611" s="233"/>
      <c r="Q611" s="233"/>
      <c r="R611" s="233"/>
      <c r="S611" s="233"/>
      <c r="T611" s="233"/>
      <c r="U611" s="233"/>
      <c r="V611" s="233"/>
      <c r="W611" s="233"/>
      <c r="X611" s="233"/>
      <c r="Y611" s="233"/>
      <c r="Z611" s="233"/>
      <c r="AA611" s="233"/>
      <c r="AB611" s="233"/>
      <c r="AC611" s="233"/>
      <c r="AD611" s="233"/>
      <c r="AE611" s="233"/>
      <c r="AF611" s="233"/>
      <c r="AG611" s="233"/>
      <c r="AH611" s="233"/>
      <c r="AI611" s="233"/>
      <c r="AJ611" s="233"/>
      <c r="AK611" s="233"/>
      <c r="AL611" s="233"/>
      <c r="AM611" s="233"/>
      <c r="AN611" s="233"/>
      <c r="AO611" s="233"/>
      <c r="AP611" s="233"/>
    </row>
    <row r="612">
      <c r="A612" s="234"/>
      <c r="B612" s="234"/>
      <c r="C612" s="233"/>
      <c r="D612" s="233"/>
      <c r="E612" s="233"/>
      <c r="F612" s="233"/>
      <c r="G612" s="233"/>
      <c r="H612" s="233"/>
      <c r="I612" s="233"/>
      <c r="J612" s="233"/>
      <c r="K612" s="233"/>
      <c r="L612" s="233"/>
      <c r="M612" s="233"/>
      <c r="N612" s="233"/>
      <c r="O612" s="233"/>
      <c r="P612" s="233"/>
      <c r="Q612" s="233"/>
      <c r="R612" s="233"/>
      <c r="S612" s="233"/>
      <c r="T612" s="233"/>
      <c r="U612" s="233"/>
      <c r="V612" s="233"/>
      <c r="W612" s="233"/>
      <c r="X612" s="233"/>
      <c r="Y612" s="233"/>
      <c r="Z612" s="233"/>
      <c r="AA612" s="233"/>
      <c r="AB612" s="233"/>
      <c r="AC612" s="233"/>
      <c r="AD612" s="233"/>
      <c r="AE612" s="233"/>
      <c r="AF612" s="233"/>
      <c r="AG612" s="233"/>
      <c r="AH612" s="233"/>
      <c r="AI612" s="233"/>
      <c r="AJ612" s="233"/>
      <c r="AK612" s="233"/>
      <c r="AL612" s="233"/>
      <c r="AM612" s="233"/>
      <c r="AN612" s="233"/>
      <c r="AO612" s="233"/>
      <c r="AP612" s="233"/>
    </row>
    <row r="613">
      <c r="A613" s="234"/>
      <c r="B613" s="234"/>
      <c r="C613" s="233"/>
      <c r="D613" s="233"/>
      <c r="E613" s="233"/>
      <c r="F613" s="233"/>
      <c r="G613" s="233"/>
      <c r="H613" s="233"/>
      <c r="I613" s="233"/>
      <c r="J613" s="233"/>
      <c r="K613" s="233"/>
      <c r="L613" s="233"/>
      <c r="M613" s="233"/>
      <c r="N613" s="233"/>
      <c r="O613" s="233"/>
      <c r="P613" s="233"/>
      <c r="Q613" s="233"/>
      <c r="R613" s="233"/>
      <c r="S613" s="233"/>
      <c r="T613" s="233"/>
      <c r="U613" s="233"/>
      <c r="V613" s="233"/>
      <c r="W613" s="233"/>
      <c r="X613" s="233"/>
      <c r="Y613" s="233"/>
      <c r="Z613" s="233"/>
      <c r="AA613" s="233"/>
      <c r="AB613" s="233"/>
      <c r="AC613" s="233"/>
      <c r="AD613" s="233"/>
      <c r="AE613" s="233"/>
      <c r="AF613" s="233"/>
      <c r="AG613" s="233"/>
      <c r="AH613" s="233"/>
      <c r="AI613" s="233"/>
      <c r="AJ613" s="233"/>
      <c r="AK613" s="233"/>
      <c r="AL613" s="233"/>
      <c r="AM613" s="233"/>
      <c r="AN613" s="233"/>
      <c r="AO613" s="233"/>
      <c r="AP613" s="233"/>
    </row>
    <row r="614">
      <c r="A614" s="234"/>
      <c r="B614" s="234"/>
      <c r="C614" s="233"/>
      <c r="D614" s="233"/>
      <c r="E614" s="233"/>
      <c r="F614" s="233"/>
      <c r="G614" s="233"/>
      <c r="H614" s="233"/>
      <c r="I614" s="233"/>
      <c r="J614" s="233"/>
      <c r="K614" s="233"/>
      <c r="L614" s="233"/>
      <c r="M614" s="233"/>
      <c r="N614" s="233"/>
      <c r="O614" s="233"/>
      <c r="P614" s="233"/>
      <c r="Q614" s="233"/>
      <c r="R614" s="233"/>
      <c r="S614" s="233"/>
      <c r="T614" s="233"/>
      <c r="U614" s="233"/>
      <c r="V614" s="233"/>
      <c r="W614" s="233"/>
      <c r="X614" s="233"/>
      <c r="Y614" s="233"/>
      <c r="Z614" s="233"/>
      <c r="AA614" s="233"/>
      <c r="AB614" s="233"/>
      <c r="AC614" s="233"/>
      <c r="AD614" s="233"/>
      <c r="AE614" s="233"/>
      <c r="AF614" s="233"/>
      <c r="AG614" s="233"/>
      <c r="AH614" s="233"/>
      <c r="AI614" s="233"/>
      <c r="AJ614" s="233"/>
      <c r="AK614" s="233"/>
      <c r="AL614" s="233"/>
      <c r="AM614" s="233"/>
      <c r="AN614" s="233"/>
      <c r="AO614" s="233"/>
      <c r="AP614" s="233"/>
    </row>
    <row r="615">
      <c r="A615" s="234"/>
      <c r="B615" s="234"/>
      <c r="C615" s="233"/>
      <c r="D615" s="233"/>
      <c r="E615" s="233"/>
      <c r="F615" s="233"/>
      <c r="G615" s="233"/>
      <c r="H615" s="233"/>
      <c r="I615" s="233"/>
      <c r="J615" s="233"/>
      <c r="K615" s="233"/>
      <c r="L615" s="233"/>
      <c r="M615" s="233"/>
      <c r="N615" s="233"/>
      <c r="O615" s="233"/>
      <c r="P615" s="233"/>
      <c r="Q615" s="233"/>
      <c r="R615" s="233"/>
      <c r="S615" s="233"/>
      <c r="T615" s="233"/>
      <c r="U615" s="233"/>
      <c r="V615" s="233"/>
      <c r="W615" s="233"/>
      <c r="X615" s="233"/>
      <c r="Y615" s="233"/>
      <c r="Z615" s="233"/>
      <c r="AA615" s="233"/>
      <c r="AB615" s="233"/>
      <c r="AC615" s="233"/>
      <c r="AD615" s="233"/>
      <c r="AE615" s="233"/>
      <c r="AF615" s="233"/>
      <c r="AG615" s="233"/>
      <c r="AH615" s="233"/>
      <c r="AI615" s="233"/>
      <c r="AJ615" s="233"/>
      <c r="AK615" s="233"/>
      <c r="AL615" s="233"/>
      <c r="AM615" s="233"/>
      <c r="AN615" s="233"/>
      <c r="AO615" s="233"/>
      <c r="AP615" s="233"/>
    </row>
    <row r="616">
      <c r="A616" s="234"/>
      <c r="B616" s="234"/>
      <c r="C616" s="233"/>
      <c r="D616" s="233"/>
      <c r="E616" s="233"/>
      <c r="F616" s="233"/>
      <c r="G616" s="233"/>
      <c r="H616" s="233"/>
      <c r="I616" s="233"/>
      <c r="J616" s="233"/>
      <c r="K616" s="233"/>
      <c r="L616" s="233"/>
      <c r="M616" s="233"/>
      <c r="N616" s="233"/>
      <c r="O616" s="233"/>
      <c r="P616" s="233"/>
      <c r="Q616" s="233"/>
      <c r="R616" s="233"/>
      <c r="S616" s="233"/>
      <c r="T616" s="233"/>
      <c r="U616" s="233"/>
      <c r="V616" s="233"/>
      <c r="W616" s="233"/>
      <c r="X616" s="233"/>
      <c r="Y616" s="233"/>
      <c r="Z616" s="233"/>
      <c r="AA616" s="233"/>
      <c r="AB616" s="233"/>
      <c r="AC616" s="233"/>
      <c r="AD616" s="233"/>
      <c r="AE616" s="233"/>
      <c r="AF616" s="233"/>
      <c r="AG616" s="233"/>
      <c r="AH616" s="233"/>
      <c r="AI616" s="233"/>
      <c r="AJ616" s="233"/>
      <c r="AK616" s="233"/>
      <c r="AL616" s="233"/>
      <c r="AM616" s="233"/>
      <c r="AN616" s="233"/>
      <c r="AO616" s="233"/>
      <c r="AP616" s="233"/>
    </row>
    <row r="617">
      <c r="A617" s="234"/>
      <c r="B617" s="234"/>
      <c r="C617" s="233"/>
      <c r="D617" s="233"/>
      <c r="E617" s="233"/>
      <c r="F617" s="233"/>
      <c r="G617" s="233"/>
      <c r="H617" s="233"/>
      <c r="I617" s="233"/>
      <c r="J617" s="233"/>
      <c r="K617" s="233"/>
      <c r="L617" s="233"/>
      <c r="M617" s="233"/>
      <c r="N617" s="233"/>
      <c r="O617" s="233"/>
      <c r="P617" s="233"/>
      <c r="Q617" s="233"/>
      <c r="R617" s="233"/>
      <c r="S617" s="233"/>
      <c r="T617" s="233"/>
      <c r="U617" s="233"/>
      <c r="V617" s="233"/>
      <c r="W617" s="233"/>
      <c r="X617" s="233"/>
      <c r="Y617" s="233"/>
      <c r="Z617" s="233"/>
      <c r="AA617" s="233"/>
      <c r="AB617" s="233"/>
      <c r="AC617" s="233"/>
      <c r="AD617" s="233"/>
      <c r="AE617" s="233"/>
      <c r="AF617" s="233"/>
      <c r="AG617" s="233"/>
      <c r="AH617" s="233"/>
      <c r="AI617" s="233"/>
      <c r="AJ617" s="233"/>
      <c r="AK617" s="233"/>
      <c r="AL617" s="233"/>
      <c r="AM617" s="233"/>
      <c r="AN617" s="233"/>
      <c r="AO617" s="233"/>
      <c r="AP617" s="233"/>
    </row>
    <row r="618">
      <c r="A618" s="234"/>
      <c r="B618" s="234"/>
      <c r="C618" s="233"/>
      <c r="D618" s="233"/>
      <c r="E618" s="233"/>
      <c r="F618" s="233"/>
      <c r="G618" s="233"/>
      <c r="H618" s="233"/>
      <c r="I618" s="233"/>
      <c r="J618" s="233"/>
      <c r="K618" s="233"/>
      <c r="L618" s="233"/>
      <c r="M618" s="233"/>
      <c r="N618" s="233"/>
      <c r="O618" s="233"/>
      <c r="P618" s="233"/>
      <c r="Q618" s="233"/>
      <c r="R618" s="233"/>
      <c r="S618" s="233"/>
      <c r="T618" s="233"/>
      <c r="U618" s="233"/>
      <c r="V618" s="233"/>
      <c r="W618" s="233"/>
      <c r="X618" s="233"/>
      <c r="Y618" s="233"/>
      <c r="Z618" s="233"/>
      <c r="AA618" s="233"/>
      <c r="AB618" s="233"/>
      <c r="AC618" s="233"/>
      <c r="AD618" s="233"/>
      <c r="AE618" s="233"/>
      <c r="AF618" s="233"/>
      <c r="AG618" s="233"/>
      <c r="AH618" s="233"/>
      <c r="AI618" s="233"/>
      <c r="AJ618" s="233"/>
      <c r="AK618" s="233"/>
      <c r="AL618" s="233"/>
      <c r="AM618" s="233"/>
      <c r="AN618" s="233"/>
      <c r="AO618" s="233"/>
      <c r="AP618" s="233"/>
    </row>
    <row r="619">
      <c r="A619" s="234"/>
      <c r="B619" s="234"/>
      <c r="C619" s="233"/>
      <c r="D619" s="233"/>
      <c r="E619" s="233"/>
      <c r="F619" s="233"/>
      <c r="G619" s="233"/>
      <c r="H619" s="233"/>
      <c r="I619" s="233"/>
      <c r="J619" s="233"/>
      <c r="K619" s="233"/>
      <c r="L619" s="233"/>
      <c r="M619" s="233"/>
      <c r="N619" s="233"/>
      <c r="O619" s="233"/>
      <c r="P619" s="233"/>
      <c r="Q619" s="233"/>
      <c r="R619" s="233"/>
      <c r="S619" s="233"/>
      <c r="T619" s="233"/>
      <c r="U619" s="233"/>
      <c r="V619" s="233"/>
      <c r="W619" s="233"/>
      <c r="X619" s="233"/>
      <c r="Y619" s="233"/>
      <c r="Z619" s="233"/>
      <c r="AA619" s="233"/>
      <c r="AB619" s="233"/>
      <c r="AC619" s="233"/>
      <c r="AD619" s="233"/>
      <c r="AE619" s="233"/>
      <c r="AF619" s="233"/>
      <c r="AG619" s="233"/>
      <c r="AH619" s="233"/>
      <c r="AI619" s="233"/>
      <c r="AJ619" s="233"/>
      <c r="AK619" s="233"/>
      <c r="AL619" s="233"/>
      <c r="AM619" s="233"/>
      <c r="AN619" s="233"/>
      <c r="AO619" s="233"/>
      <c r="AP619" s="233"/>
    </row>
    <row r="620">
      <c r="A620" s="234"/>
      <c r="B620" s="234"/>
      <c r="C620" s="233"/>
      <c r="D620" s="233"/>
      <c r="E620" s="233"/>
      <c r="F620" s="233"/>
      <c r="G620" s="233"/>
      <c r="H620" s="233"/>
      <c r="I620" s="233"/>
      <c r="J620" s="233"/>
      <c r="K620" s="233"/>
      <c r="L620" s="233"/>
      <c r="M620" s="233"/>
      <c r="N620" s="233"/>
      <c r="O620" s="233"/>
      <c r="P620" s="233"/>
      <c r="Q620" s="233"/>
      <c r="R620" s="233"/>
      <c r="S620" s="233"/>
      <c r="T620" s="233"/>
      <c r="U620" s="233"/>
      <c r="V620" s="233"/>
      <c r="W620" s="233"/>
      <c r="X620" s="233"/>
      <c r="Y620" s="233"/>
      <c r="Z620" s="233"/>
      <c r="AA620" s="233"/>
      <c r="AB620" s="233"/>
      <c r="AC620" s="233"/>
      <c r="AD620" s="233"/>
      <c r="AE620" s="233"/>
      <c r="AF620" s="233"/>
      <c r="AG620" s="233"/>
      <c r="AH620" s="233"/>
      <c r="AI620" s="233"/>
      <c r="AJ620" s="233"/>
      <c r="AK620" s="233"/>
      <c r="AL620" s="233"/>
      <c r="AM620" s="233"/>
      <c r="AN620" s="233"/>
      <c r="AO620" s="233"/>
      <c r="AP620" s="233"/>
    </row>
    <row r="621">
      <c r="A621" s="234"/>
      <c r="B621" s="234"/>
      <c r="C621" s="233"/>
      <c r="D621" s="233"/>
      <c r="E621" s="233"/>
      <c r="F621" s="233"/>
      <c r="G621" s="233"/>
      <c r="H621" s="233"/>
      <c r="I621" s="233"/>
      <c r="J621" s="233"/>
      <c r="K621" s="233"/>
      <c r="L621" s="233"/>
      <c r="M621" s="233"/>
      <c r="N621" s="233"/>
      <c r="O621" s="233"/>
      <c r="P621" s="233"/>
      <c r="Q621" s="233"/>
      <c r="R621" s="233"/>
      <c r="S621" s="233"/>
      <c r="T621" s="233"/>
      <c r="U621" s="233"/>
      <c r="V621" s="233"/>
      <c r="W621" s="233"/>
      <c r="X621" s="233"/>
      <c r="Y621" s="233"/>
      <c r="Z621" s="233"/>
      <c r="AA621" s="233"/>
      <c r="AB621" s="233"/>
      <c r="AC621" s="233"/>
      <c r="AD621" s="233"/>
      <c r="AE621" s="233"/>
      <c r="AF621" s="233"/>
      <c r="AG621" s="233"/>
      <c r="AH621" s="233"/>
      <c r="AI621" s="233"/>
      <c r="AJ621" s="233"/>
      <c r="AK621" s="233"/>
      <c r="AL621" s="233"/>
      <c r="AM621" s="233"/>
      <c r="AN621" s="233"/>
      <c r="AO621" s="233"/>
      <c r="AP621" s="233"/>
    </row>
    <row r="622">
      <c r="A622" s="234"/>
      <c r="B622" s="234"/>
      <c r="C622" s="233"/>
      <c r="D622" s="233"/>
      <c r="E622" s="233"/>
      <c r="F622" s="233"/>
      <c r="G622" s="233"/>
      <c r="H622" s="233"/>
      <c r="I622" s="233"/>
      <c r="J622" s="233"/>
      <c r="K622" s="233"/>
      <c r="L622" s="233"/>
      <c r="M622" s="233"/>
      <c r="N622" s="233"/>
      <c r="O622" s="233"/>
      <c r="P622" s="233"/>
      <c r="Q622" s="233"/>
      <c r="R622" s="233"/>
      <c r="S622" s="233"/>
      <c r="T622" s="233"/>
      <c r="U622" s="233"/>
      <c r="V622" s="233"/>
      <c r="W622" s="233"/>
      <c r="X622" s="233"/>
      <c r="Y622" s="233"/>
      <c r="Z622" s="233"/>
      <c r="AA622" s="233"/>
      <c r="AB622" s="233"/>
      <c r="AC622" s="233"/>
      <c r="AD622" s="233"/>
      <c r="AE622" s="233"/>
      <c r="AF622" s="233"/>
      <c r="AG622" s="233"/>
      <c r="AH622" s="233"/>
      <c r="AI622" s="233"/>
      <c r="AJ622" s="233"/>
      <c r="AK622" s="233"/>
      <c r="AL622" s="233"/>
      <c r="AM622" s="233"/>
      <c r="AN622" s="233"/>
      <c r="AO622" s="233"/>
      <c r="AP622" s="233"/>
    </row>
    <row r="623">
      <c r="A623" s="234"/>
      <c r="B623" s="234"/>
      <c r="C623" s="233"/>
      <c r="D623" s="233"/>
      <c r="E623" s="233"/>
      <c r="F623" s="233"/>
      <c r="G623" s="233"/>
      <c r="H623" s="233"/>
      <c r="I623" s="233"/>
      <c r="J623" s="233"/>
      <c r="K623" s="233"/>
      <c r="L623" s="233"/>
      <c r="M623" s="233"/>
      <c r="N623" s="233"/>
      <c r="O623" s="233"/>
      <c r="P623" s="233"/>
      <c r="Q623" s="233"/>
      <c r="R623" s="233"/>
      <c r="S623" s="233"/>
      <c r="T623" s="233"/>
      <c r="U623" s="233"/>
      <c r="V623" s="233"/>
      <c r="W623" s="233"/>
      <c r="X623" s="233"/>
      <c r="Y623" s="233"/>
      <c r="Z623" s="233"/>
      <c r="AA623" s="233"/>
      <c r="AB623" s="233"/>
      <c r="AC623" s="233"/>
      <c r="AD623" s="233"/>
      <c r="AE623" s="233"/>
      <c r="AF623" s="233"/>
      <c r="AG623" s="233"/>
      <c r="AH623" s="233"/>
      <c r="AI623" s="233"/>
      <c r="AJ623" s="233"/>
      <c r="AK623" s="233"/>
      <c r="AL623" s="233"/>
      <c r="AM623" s="233"/>
      <c r="AN623" s="233"/>
      <c r="AO623" s="233"/>
      <c r="AP623" s="233"/>
    </row>
    <row r="624">
      <c r="A624" s="234"/>
      <c r="B624" s="234"/>
      <c r="C624" s="233"/>
      <c r="D624" s="233"/>
      <c r="E624" s="233"/>
      <c r="F624" s="233"/>
      <c r="G624" s="233"/>
      <c r="H624" s="233"/>
      <c r="I624" s="233"/>
      <c r="J624" s="233"/>
      <c r="K624" s="233"/>
      <c r="L624" s="233"/>
      <c r="M624" s="233"/>
      <c r="N624" s="233"/>
      <c r="O624" s="233"/>
      <c r="P624" s="233"/>
      <c r="Q624" s="233"/>
      <c r="R624" s="233"/>
      <c r="S624" s="233"/>
      <c r="T624" s="233"/>
      <c r="U624" s="233"/>
      <c r="V624" s="233"/>
      <c r="W624" s="233"/>
      <c r="X624" s="233"/>
      <c r="Y624" s="233"/>
      <c r="Z624" s="233"/>
      <c r="AA624" s="233"/>
      <c r="AB624" s="233"/>
      <c r="AC624" s="233"/>
      <c r="AD624" s="233"/>
      <c r="AE624" s="233"/>
      <c r="AF624" s="233"/>
      <c r="AG624" s="233"/>
      <c r="AH624" s="233"/>
      <c r="AI624" s="233"/>
      <c r="AJ624" s="233"/>
      <c r="AK624" s="233"/>
      <c r="AL624" s="233"/>
      <c r="AM624" s="233"/>
      <c r="AN624" s="233"/>
      <c r="AO624" s="233"/>
      <c r="AP624" s="233"/>
    </row>
    <row r="625">
      <c r="A625" s="234"/>
      <c r="B625" s="234"/>
      <c r="C625" s="233"/>
      <c r="D625" s="233"/>
      <c r="E625" s="233"/>
      <c r="F625" s="233"/>
      <c r="G625" s="233"/>
      <c r="H625" s="233"/>
      <c r="I625" s="233"/>
      <c r="J625" s="233"/>
      <c r="K625" s="233"/>
      <c r="L625" s="233"/>
      <c r="M625" s="233"/>
      <c r="N625" s="233"/>
      <c r="O625" s="233"/>
      <c r="P625" s="233"/>
      <c r="Q625" s="233"/>
      <c r="R625" s="233"/>
      <c r="S625" s="233"/>
      <c r="T625" s="233"/>
      <c r="U625" s="233"/>
      <c r="V625" s="233"/>
      <c r="W625" s="233"/>
      <c r="X625" s="233"/>
      <c r="Y625" s="233"/>
      <c r="Z625" s="233"/>
      <c r="AA625" s="233"/>
      <c r="AB625" s="233"/>
      <c r="AC625" s="233"/>
      <c r="AD625" s="233"/>
      <c r="AE625" s="233"/>
      <c r="AF625" s="233"/>
      <c r="AG625" s="233"/>
      <c r="AH625" s="233"/>
      <c r="AI625" s="233"/>
      <c r="AJ625" s="233"/>
      <c r="AK625" s="233"/>
      <c r="AL625" s="233"/>
      <c r="AM625" s="233"/>
      <c r="AN625" s="233"/>
      <c r="AO625" s="233"/>
      <c r="AP625" s="233"/>
    </row>
    <row r="626">
      <c r="A626" s="234"/>
      <c r="B626" s="234"/>
      <c r="C626" s="233"/>
      <c r="D626" s="233"/>
      <c r="E626" s="233"/>
      <c r="F626" s="233"/>
      <c r="G626" s="233"/>
      <c r="H626" s="233"/>
      <c r="I626" s="233"/>
      <c r="J626" s="233"/>
      <c r="K626" s="233"/>
      <c r="L626" s="233"/>
      <c r="M626" s="233"/>
      <c r="N626" s="233"/>
      <c r="O626" s="233"/>
      <c r="P626" s="233"/>
      <c r="Q626" s="233"/>
      <c r="R626" s="233"/>
      <c r="S626" s="233"/>
      <c r="T626" s="233"/>
      <c r="U626" s="233"/>
      <c r="V626" s="233"/>
      <c r="W626" s="233"/>
      <c r="X626" s="233"/>
      <c r="Y626" s="233"/>
      <c r="Z626" s="233"/>
      <c r="AA626" s="233"/>
      <c r="AB626" s="233"/>
      <c r="AC626" s="233"/>
      <c r="AD626" s="233"/>
      <c r="AE626" s="233"/>
      <c r="AF626" s="233"/>
      <c r="AG626" s="233"/>
      <c r="AH626" s="233"/>
      <c r="AI626" s="233"/>
      <c r="AJ626" s="233"/>
      <c r="AK626" s="233"/>
      <c r="AL626" s="233"/>
      <c r="AM626" s="233"/>
      <c r="AN626" s="233"/>
      <c r="AO626" s="233"/>
      <c r="AP626" s="233"/>
    </row>
    <row r="627">
      <c r="A627" s="234"/>
      <c r="B627" s="234"/>
      <c r="C627" s="233"/>
      <c r="D627" s="233"/>
      <c r="E627" s="233"/>
      <c r="F627" s="233"/>
      <c r="G627" s="233"/>
      <c r="H627" s="233"/>
      <c r="I627" s="233"/>
      <c r="J627" s="233"/>
      <c r="K627" s="233"/>
      <c r="L627" s="233"/>
      <c r="M627" s="233"/>
      <c r="N627" s="233"/>
      <c r="O627" s="233"/>
      <c r="P627" s="233"/>
      <c r="Q627" s="233"/>
      <c r="R627" s="233"/>
      <c r="S627" s="233"/>
      <c r="T627" s="233"/>
      <c r="U627" s="233"/>
      <c r="V627" s="233"/>
      <c r="W627" s="233"/>
      <c r="X627" s="233"/>
      <c r="Y627" s="233"/>
      <c r="Z627" s="233"/>
      <c r="AA627" s="233"/>
      <c r="AB627" s="233"/>
      <c r="AC627" s="233"/>
      <c r="AD627" s="233"/>
      <c r="AE627" s="233"/>
      <c r="AF627" s="233"/>
      <c r="AG627" s="233"/>
      <c r="AH627" s="233"/>
      <c r="AI627" s="233"/>
      <c r="AJ627" s="233"/>
      <c r="AK627" s="233"/>
      <c r="AL627" s="233"/>
      <c r="AM627" s="233"/>
      <c r="AN627" s="233"/>
      <c r="AO627" s="233"/>
      <c r="AP627" s="233"/>
    </row>
    <row r="628">
      <c r="A628" s="234"/>
      <c r="B628" s="234"/>
      <c r="C628" s="233"/>
      <c r="D628" s="233"/>
      <c r="E628" s="233"/>
      <c r="F628" s="233"/>
      <c r="G628" s="233"/>
      <c r="H628" s="233"/>
      <c r="I628" s="233"/>
      <c r="J628" s="233"/>
      <c r="K628" s="233"/>
      <c r="L628" s="233"/>
      <c r="M628" s="233"/>
      <c r="N628" s="233"/>
      <c r="O628" s="233"/>
      <c r="P628" s="233"/>
      <c r="Q628" s="233"/>
      <c r="R628" s="233"/>
      <c r="S628" s="233"/>
      <c r="T628" s="233"/>
      <c r="U628" s="233"/>
      <c r="V628" s="233"/>
      <c r="W628" s="233"/>
      <c r="X628" s="233"/>
      <c r="Y628" s="233"/>
      <c r="Z628" s="233"/>
      <c r="AA628" s="233"/>
      <c r="AB628" s="233"/>
      <c r="AC628" s="233"/>
      <c r="AD628" s="233"/>
      <c r="AE628" s="233"/>
      <c r="AF628" s="233"/>
      <c r="AG628" s="233"/>
      <c r="AH628" s="233"/>
      <c r="AI628" s="233"/>
      <c r="AJ628" s="233"/>
      <c r="AK628" s="233"/>
      <c r="AL628" s="233"/>
      <c r="AM628" s="233"/>
      <c r="AN628" s="233"/>
      <c r="AO628" s="233"/>
      <c r="AP628" s="233"/>
    </row>
    <row r="629">
      <c r="A629" s="234"/>
      <c r="B629" s="234"/>
      <c r="C629" s="233"/>
      <c r="D629" s="233"/>
      <c r="E629" s="233"/>
      <c r="F629" s="233"/>
      <c r="G629" s="233"/>
      <c r="H629" s="233"/>
      <c r="I629" s="233"/>
      <c r="J629" s="233"/>
      <c r="K629" s="233"/>
      <c r="L629" s="233"/>
      <c r="M629" s="233"/>
      <c r="N629" s="233"/>
      <c r="O629" s="233"/>
      <c r="P629" s="233"/>
      <c r="Q629" s="233"/>
      <c r="R629" s="233"/>
      <c r="S629" s="233"/>
      <c r="T629" s="233"/>
      <c r="U629" s="233"/>
      <c r="V629" s="233"/>
      <c r="W629" s="233"/>
      <c r="X629" s="233"/>
      <c r="Y629" s="233"/>
      <c r="Z629" s="233"/>
      <c r="AA629" s="233"/>
      <c r="AB629" s="233"/>
      <c r="AC629" s="233"/>
      <c r="AD629" s="233"/>
      <c r="AE629" s="233"/>
      <c r="AF629" s="233"/>
      <c r="AG629" s="233"/>
      <c r="AH629" s="233"/>
      <c r="AI629" s="233"/>
      <c r="AJ629" s="233"/>
      <c r="AK629" s="233"/>
      <c r="AL629" s="233"/>
      <c r="AM629" s="233"/>
      <c r="AN629" s="233"/>
      <c r="AO629" s="233"/>
      <c r="AP629" s="233"/>
    </row>
    <row r="630">
      <c r="A630" s="234"/>
      <c r="B630" s="234"/>
      <c r="C630" s="233"/>
      <c r="D630" s="233"/>
      <c r="E630" s="233"/>
      <c r="F630" s="233"/>
      <c r="G630" s="233"/>
      <c r="H630" s="233"/>
      <c r="I630" s="233"/>
      <c r="J630" s="233"/>
      <c r="K630" s="233"/>
      <c r="L630" s="233"/>
      <c r="M630" s="233"/>
      <c r="N630" s="233"/>
      <c r="O630" s="233"/>
      <c r="P630" s="233"/>
      <c r="Q630" s="233"/>
      <c r="R630" s="233"/>
      <c r="S630" s="233"/>
      <c r="T630" s="233"/>
      <c r="U630" s="233"/>
      <c r="V630" s="233"/>
      <c r="W630" s="233"/>
      <c r="X630" s="233"/>
      <c r="Y630" s="233"/>
      <c r="Z630" s="233"/>
      <c r="AA630" s="233"/>
      <c r="AB630" s="233"/>
      <c r="AC630" s="233"/>
      <c r="AD630" s="233"/>
      <c r="AE630" s="233"/>
      <c r="AF630" s="233"/>
      <c r="AG630" s="233"/>
      <c r="AH630" s="233"/>
      <c r="AI630" s="233"/>
      <c r="AJ630" s="233"/>
      <c r="AK630" s="233"/>
      <c r="AL630" s="233"/>
      <c r="AM630" s="233"/>
      <c r="AN630" s="233"/>
      <c r="AO630" s="233"/>
      <c r="AP630" s="233"/>
    </row>
    <row r="631">
      <c r="A631" s="234"/>
      <c r="B631" s="234"/>
      <c r="C631" s="233"/>
      <c r="D631" s="233"/>
      <c r="E631" s="233"/>
      <c r="F631" s="233"/>
      <c r="G631" s="233"/>
      <c r="H631" s="233"/>
      <c r="I631" s="233"/>
      <c r="J631" s="233"/>
      <c r="K631" s="233"/>
      <c r="L631" s="233"/>
      <c r="M631" s="233"/>
      <c r="N631" s="233"/>
      <c r="O631" s="233"/>
      <c r="P631" s="233"/>
      <c r="Q631" s="233"/>
      <c r="R631" s="233"/>
      <c r="S631" s="233"/>
      <c r="T631" s="233"/>
      <c r="U631" s="233"/>
      <c r="V631" s="233"/>
      <c r="W631" s="233"/>
      <c r="X631" s="233"/>
      <c r="Y631" s="233"/>
      <c r="Z631" s="233"/>
      <c r="AA631" s="233"/>
      <c r="AB631" s="233"/>
      <c r="AC631" s="233"/>
      <c r="AD631" s="233"/>
      <c r="AE631" s="233"/>
      <c r="AF631" s="233"/>
      <c r="AG631" s="233"/>
      <c r="AH631" s="233"/>
      <c r="AI631" s="233"/>
      <c r="AJ631" s="233"/>
      <c r="AK631" s="233"/>
      <c r="AL631" s="233"/>
      <c r="AM631" s="233"/>
      <c r="AN631" s="233"/>
      <c r="AO631" s="233"/>
      <c r="AP631" s="233"/>
    </row>
    <row r="632">
      <c r="A632" s="234"/>
      <c r="B632" s="234"/>
      <c r="C632" s="233"/>
      <c r="D632" s="233"/>
      <c r="E632" s="233"/>
      <c r="F632" s="233"/>
      <c r="G632" s="233"/>
      <c r="H632" s="233"/>
      <c r="I632" s="233"/>
      <c r="J632" s="233"/>
      <c r="K632" s="233"/>
      <c r="L632" s="233"/>
      <c r="M632" s="233"/>
      <c r="N632" s="233"/>
      <c r="O632" s="233"/>
      <c r="P632" s="233"/>
      <c r="Q632" s="233"/>
      <c r="R632" s="233"/>
      <c r="S632" s="233"/>
      <c r="T632" s="233"/>
      <c r="U632" s="233"/>
      <c r="V632" s="233"/>
      <c r="W632" s="233"/>
      <c r="X632" s="233"/>
      <c r="Y632" s="233"/>
      <c r="Z632" s="233"/>
      <c r="AA632" s="233"/>
      <c r="AB632" s="233"/>
      <c r="AC632" s="233"/>
      <c r="AD632" s="233"/>
      <c r="AE632" s="233"/>
      <c r="AF632" s="233"/>
      <c r="AG632" s="233"/>
      <c r="AH632" s="233"/>
      <c r="AI632" s="233"/>
      <c r="AJ632" s="233"/>
      <c r="AK632" s="233"/>
      <c r="AL632" s="233"/>
      <c r="AM632" s="233"/>
      <c r="AN632" s="233"/>
      <c r="AO632" s="233"/>
      <c r="AP632" s="233"/>
    </row>
    <row r="633">
      <c r="A633" s="234"/>
      <c r="B633" s="234"/>
      <c r="C633" s="233"/>
      <c r="D633" s="233"/>
      <c r="E633" s="233"/>
      <c r="F633" s="233"/>
      <c r="G633" s="233"/>
      <c r="H633" s="233"/>
      <c r="I633" s="233"/>
      <c r="J633" s="233"/>
      <c r="K633" s="233"/>
      <c r="L633" s="233"/>
      <c r="M633" s="233"/>
      <c r="N633" s="233"/>
      <c r="O633" s="233"/>
      <c r="P633" s="233"/>
      <c r="Q633" s="233"/>
      <c r="R633" s="233"/>
      <c r="S633" s="233"/>
      <c r="T633" s="233"/>
      <c r="U633" s="233"/>
      <c r="V633" s="233"/>
      <c r="W633" s="233"/>
      <c r="X633" s="233"/>
      <c r="Y633" s="233"/>
      <c r="Z633" s="233"/>
      <c r="AA633" s="233"/>
      <c r="AB633" s="233"/>
      <c r="AC633" s="233"/>
      <c r="AD633" s="233"/>
      <c r="AE633" s="233"/>
      <c r="AF633" s="233"/>
      <c r="AG633" s="233"/>
      <c r="AH633" s="233"/>
      <c r="AI633" s="233"/>
      <c r="AJ633" s="233"/>
      <c r="AK633" s="233"/>
      <c r="AL633" s="233"/>
      <c r="AM633" s="233"/>
      <c r="AN633" s="233"/>
      <c r="AO633" s="233"/>
      <c r="AP633" s="233"/>
    </row>
    <row r="634">
      <c r="A634" s="234"/>
      <c r="B634" s="234"/>
      <c r="C634" s="233"/>
      <c r="D634" s="233"/>
      <c r="E634" s="233"/>
      <c r="F634" s="233"/>
      <c r="G634" s="233"/>
      <c r="H634" s="233"/>
      <c r="I634" s="233"/>
      <c r="J634" s="233"/>
      <c r="K634" s="233"/>
      <c r="L634" s="233"/>
      <c r="M634" s="233"/>
      <c r="N634" s="233"/>
      <c r="O634" s="233"/>
      <c r="P634" s="233"/>
      <c r="Q634" s="233"/>
      <c r="R634" s="233"/>
      <c r="S634" s="233"/>
      <c r="T634" s="233"/>
      <c r="U634" s="233"/>
      <c r="V634" s="233"/>
      <c r="W634" s="233"/>
      <c r="X634" s="233"/>
      <c r="Y634" s="233"/>
      <c r="Z634" s="233"/>
      <c r="AA634" s="233"/>
      <c r="AB634" s="233"/>
      <c r="AC634" s="233"/>
      <c r="AD634" s="233"/>
      <c r="AE634" s="233"/>
      <c r="AF634" s="233"/>
      <c r="AG634" s="233"/>
      <c r="AH634" s="233"/>
      <c r="AI634" s="233"/>
      <c r="AJ634" s="233"/>
      <c r="AK634" s="233"/>
      <c r="AL634" s="233"/>
      <c r="AM634" s="233"/>
      <c r="AN634" s="233"/>
      <c r="AO634" s="233"/>
      <c r="AP634" s="233"/>
    </row>
    <row r="635">
      <c r="A635" s="234"/>
      <c r="B635" s="234"/>
      <c r="C635" s="233"/>
      <c r="D635" s="233"/>
      <c r="E635" s="233"/>
      <c r="F635" s="233"/>
      <c r="G635" s="233"/>
      <c r="H635" s="233"/>
      <c r="I635" s="233"/>
      <c r="J635" s="233"/>
      <c r="K635" s="233"/>
      <c r="L635" s="233"/>
      <c r="M635" s="233"/>
      <c r="N635" s="233"/>
      <c r="O635" s="233"/>
      <c r="P635" s="233"/>
      <c r="Q635" s="233"/>
      <c r="R635" s="233"/>
      <c r="S635" s="233"/>
      <c r="T635" s="233"/>
      <c r="U635" s="233"/>
      <c r="V635" s="233"/>
      <c r="W635" s="233"/>
      <c r="X635" s="233"/>
      <c r="Y635" s="233"/>
      <c r="Z635" s="233"/>
      <c r="AA635" s="233"/>
      <c r="AB635" s="233"/>
      <c r="AC635" s="233"/>
      <c r="AD635" s="233"/>
      <c r="AE635" s="233"/>
      <c r="AF635" s="233"/>
      <c r="AG635" s="233"/>
      <c r="AH635" s="233"/>
      <c r="AI635" s="233"/>
      <c r="AJ635" s="233"/>
      <c r="AK635" s="233"/>
      <c r="AL635" s="233"/>
      <c r="AM635" s="233"/>
      <c r="AN635" s="233"/>
      <c r="AO635" s="233"/>
      <c r="AP635" s="233"/>
    </row>
    <row r="636">
      <c r="A636" s="234"/>
      <c r="B636" s="234"/>
      <c r="C636" s="233"/>
      <c r="D636" s="233"/>
      <c r="E636" s="233"/>
      <c r="F636" s="233"/>
      <c r="G636" s="233"/>
      <c r="H636" s="233"/>
      <c r="I636" s="233"/>
      <c r="J636" s="233"/>
      <c r="K636" s="233"/>
      <c r="L636" s="233"/>
      <c r="M636" s="233"/>
      <c r="N636" s="233"/>
      <c r="O636" s="233"/>
      <c r="P636" s="233"/>
      <c r="Q636" s="233"/>
      <c r="R636" s="233"/>
      <c r="S636" s="233"/>
      <c r="T636" s="233"/>
      <c r="U636" s="233"/>
      <c r="V636" s="233"/>
      <c r="W636" s="233"/>
      <c r="X636" s="233"/>
      <c r="Y636" s="233"/>
      <c r="Z636" s="233"/>
      <c r="AA636" s="233"/>
      <c r="AB636" s="233"/>
      <c r="AC636" s="233"/>
      <c r="AD636" s="233"/>
      <c r="AE636" s="233"/>
      <c r="AF636" s="233"/>
      <c r="AG636" s="233"/>
      <c r="AH636" s="233"/>
      <c r="AI636" s="233"/>
      <c r="AJ636" s="233"/>
      <c r="AK636" s="233"/>
      <c r="AL636" s="233"/>
      <c r="AM636" s="233"/>
      <c r="AN636" s="233"/>
      <c r="AO636" s="233"/>
      <c r="AP636" s="233"/>
    </row>
    <row r="637">
      <c r="A637" s="234"/>
      <c r="B637" s="234"/>
      <c r="C637" s="233"/>
      <c r="D637" s="233"/>
      <c r="E637" s="233"/>
      <c r="F637" s="233"/>
      <c r="G637" s="233"/>
      <c r="H637" s="233"/>
      <c r="I637" s="233"/>
      <c r="J637" s="233"/>
      <c r="K637" s="233"/>
      <c r="L637" s="233"/>
      <c r="M637" s="233"/>
      <c r="N637" s="233"/>
      <c r="O637" s="233"/>
      <c r="P637" s="233"/>
      <c r="Q637" s="233"/>
      <c r="R637" s="233"/>
      <c r="S637" s="233"/>
      <c r="T637" s="233"/>
      <c r="U637" s="233"/>
      <c r="V637" s="233"/>
      <c r="W637" s="233"/>
      <c r="X637" s="233"/>
      <c r="Y637" s="233"/>
      <c r="Z637" s="233"/>
      <c r="AA637" s="233"/>
      <c r="AB637" s="233"/>
      <c r="AC637" s="233"/>
      <c r="AD637" s="233"/>
      <c r="AE637" s="233"/>
      <c r="AF637" s="233"/>
      <c r="AG637" s="233"/>
      <c r="AH637" s="233"/>
      <c r="AI637" s="233"/>
      <c r="AJ637" s="233"/>
      <c r="AK637" s="233"/>
      <c r="AL637" s="233"/>
      <c r="AM637" s="233"/>
      <c r="AN637" s="233"/>
      <c r="AO637" s="233"/>
      <c r="AP637" s="233"/>
    </row>
    <row r="638">
      <c r="A638" s="234"/>
      <c r="B638" s="234"/>
      <c r="C638" s="233"/>
      <c r="D638" s="233"/>
      <c r="E638" s="233"/>
      <c r="F638" s="233"/>
      <c r="G638" s="233"/>
      <c r="H638" s="233"/>
      <c r="I638" s="233"/>
      <c r="J638" s="233"/>
      <c r="K638" s="233"/>
      <c r="L638" s="233"/>
      <c r="M638" s="233"/>
      <c r="N638" s="233"/>
      <c r="O638" s="233"/>
      <c r="P638" s="233"/>
      <c r="Q638" s="233"/>
      <c r="R638" s="233"/>
      <c r="S638" s="233"/>
      <c r="T638" s="233"/>
      <c r="U638" s="233"/>
      <c r="V638" s="233"/>
      <c r="W638" s="233"/>
      <c r="X638" s="233"/>
      <c r="Y638" s="233"/>
      <c r="Z638" s="233"/>
      <c r="AA638" s="233"/>
      <c r="AB638" s="233"/>
      <c r="AC638" s="233"/>
      <c r="AD638" s="233"/>
      <c r="AE638" s="233"/>
      <c r="AF638" s="233"/>
      <c r="AG638" s="233"/>
      <c r="AH638" s="233"/>
      <c r="AI638" s="233"/>
      <c r="AJ638" s="233"/>
      <c r="AK638" s="233"/>
      <c r="AL638" s="233"/>
      <c r="AM638" s="233"/>
      <c r="AN638" s="233"/>
      <c r="AO638" s="233"/>
      <c r="AP638" s="233"/>
    </row>
    <row r="639">
      <c r="A639" s="234"/>
      <c r="B639" s="234"/>
      <c r="C639" s="233"/>
      <c r="D639" s="233"/>
      <c r="E639" s="233"/>
      <c r="F639" s="233"/>
      <c r="G639" s="233"/>
      <c r="H639" s="233"/>
      <c r="I639" s="233"/>
      <c r="J639" s="233"/>
      <c r="K639" s="233"/>
      <c r="L639" s="233"/>
      <c r="M639" s="233"/>
      <c r="N639" s="233"/>
      <c r="O639" s="233"/>
      <c r="P639" s="233"/>
      <c r="Q639" s="233"/>
      <c r="R639" s="233"/>
      <c r="S639" s="233"/>
      <c r="T639" s="233"/>
      <c r="U639" s="233"/>
      <c r="V639" s="233"/>
      <c r="W639" s="233"/>
      <c r="X639" s="233"/>
      <c r="Y639" s="233"/>
      <c r="Z639" s="233"/>
      <c r="AA639" s="233"/>
      <c r="AB639" s="233"/>
      <c r="AC639" s="233"/>
      <c r="AD639" s="233"/>
      <c r="AE639" s="233"/>
      <c r="AF639" s="233"/>
      <c r="AG639" s="233"/>
      <c r="AH639" s="233"/>
      <c r="AI639" s="233"/>
      <c r="AJ639" s="233"/>
      <c r="AK639" s="233"/>
      <c r="AL639" s="233"/>
      <c r="AM639" s="233"/>
      <c r="AN639" s="233"/>
      <c r="AO639" s="233"/>
      <c r="AP639" s="233"/>
    </row>
    <row r="640">
      <c r="A640" s="234"/>
      <c r="B640" s="234"/>
      <c r="C640" s="233"/>
      <c r="D640" s="233"/>
      <c r="E640" s="233"/>
      <c r="F640" s="233"/>
      <c r="G640" s="233"/>
      <c r="H640" s="233"/>
      <c r="I640" s="233"/>
      <c r="J640" s="233"/>
      <c r="K640" s="233"/>
      <c r="L640" s="233"/>
      <c r="M640" s="233"/>
      <c r="N640" s="233"/>
      <c r="O640" s="233"/>
      <c r="P640" s="233"/>
      <c r="Q640" s="233"/>
      <c r="R640" s="233"/>
      <c r="S640" s="233"/>
      <c r="T640" s="233"/>
      <c r="U640" s="233"/>
      <c r="V640" s="233"/>
      <c r="W640" s="233"/>
      <c r="X640" s="233"/>
      <c r="Y640" s="233"/>
      <c r="Z640" s="233"/>
      <c r="AA640" s="233"/>
      <c r="AB640" s="233"/>
      <c r="AC640" s="233"/>
      <c r="AD640" s="233"/>
      <c r="AE640" s="233"/>
      <c r="AF640" s="233"/>
      <c r="AG640" s="233"/>
      <c r="AH640" s="233"/>
      <c r="AI640" s="233"/>
      <c r="AJ640" s="233"/>
      <c r="AK640" s="233"/>
      <c r="AL640" s="233"/>
      <c r="AM640" s="233"/>
      <c r="AN640" s="233"/>
      <c r="AO640" s="233"/>
      <c r="AP640" s="233"/>
    </row>
    <row r="641">
      <c r="A641" s="234"/>
      <c r="B641" s="234"/>
      <c r="C641" s="233"/>
      <c r="D641" s="233"/>
      <c r="E641" s="233"/>
      <c r="F641" s="233"/>
      <c r="G641" s="233"/>
      <c r="H641" s="233"/>
      <c r="I641" s="233"/>
      <c r="J641" s="233"/>
      <c r="K641" s="233"/>
      <c r="L641" s="233"/>
      <c r="M641" s="233"/>
      <c r="N641" s="233"/>
      <c r="O641" s="233"/>
      <c r="P641" s="233"/>
      <c r="Q641" s="233"/>
      <c r="R641" s="233"/>
      <c r="S641" s="233"/>
      <c r="T641" s="233"/>
      <c r="U641" s="233"/>
      <c r="V641" s="233"/>
      <c r="W641" s="233"/>
      <c r="X641" s="233"/>
      <c r="Y641" s="233"/>
      <c r="Z641" s="233"/>
      <c r="AA641" s="233"/>
      <c r="AB641" s="233"/>
      <c r="AC641" s="233"/>
      <c r="AD641" s="233"/>
      <c r="AE641" s="233"/>
      <c r="AF641" s="233"/>
      <c r="AG641" s="233"/>
      <c r="AH641" s="233"/>
      <c r="AI641" s="233"/>
      <c r="AJ641" s="233"/>
      <c r="AK641" s="233"/>
      <c r="AL641" s="233"/>
      <c r="AM641" s="233"/>
      <c r="AN641" s="233"/>
      <c r="AO641" s="233"/>
      <c r="AP641" s="233"/>
    </row>
    <row r="642">
      <c r="A642" s="234"/>
      <c r="B642" s="234"/>
      <c r="C642" s="233"/>
      <c r="D642" s="233"/>
      <c r="E642" s="233"/>
      <c r="F642" s="233"/>
      <c r="G642" s="233"/>
      <c r="H642" s="233"/>
      <c r="I642" s="233"/>
      <c r="J642" s="233"/>
      <c r="K642" s="233"/>
      <c r="L642" s="233"/>
      <c r="M642" s="233"/>
      <c r="N642" s="233"/>
      <c r="O642" s="233"/>
      <c r="P642" s="233"/>
      <c r="Q642" s="233"/>
      <c r="R642" s="233"/>
      <c r="S642" s="233"/>
      <c r="T642" s="233"/>
      <c r="U642" s="233"/>
      <c r="V642" s="233"/>
      <c r="W642" s="233"/>
      <c r="X642" s="233"/>
      <c r="Y642" s="233"/>
      <c r="Z642" s="233"/>
      <c r="AA642" s="233"/>
      <c r="AB642" s="233"/>
      <c r="AC642" s="233"/>
      <c r="AD642" s="233"/>
      <c r="AE642" s="233"/>
      <c r="AF642" s="233"/>
      <c r="AG642" s="233"/>
      <c r="AH642" s="233"/>
      <c r="AI642" s="233"/>
      <c r="AJ642" s="233"/>
      <c r="AK642" s="233"/>
      <c r="AL642" s="233"/>
      <c r="AM642" s="233"/>
      <c r="AN642" s="233"/>
      <c r="AO642" s="233"/>
      <c r="AP642" s="233"/>
    </row>
    <row r="643">
      <c r="A643" s="234"/>
      <c r="B643" s="234"/>
      <c r="C643" s="233"/>
      <c r="D643" s="233"/>
      <c r="E643" s="233"/>
      <c r="F643" s="233"/>
      <c r="G643" s="233"/>
      <c r="H643" s="233"/>
      <c r="I643" s="233"/>
      <c r="J643" s="233"/>
      <c r="K643" s="233"/>
      <c r="L643" s="233"/>
      <c r="M643" s="233"/>
      <c r="N643" s="233"/>
      <c r="O643" s="233"/>
      <c r="P643" s="233"/>
      <c r="Q643" s="233"/>
      <c r="R643" s="233"/>
      <c r="S643" s="233"/>
      <c r="T643" s="233"/>
      <c r="U643" s="233"/>
      <c r="V643" s="233"/>
      <c r="W643" s="233"/>
      <c r="X643" s="233"/>
      <c r="Y643" s="233"/>
      <c r="Z643" s="233"/>
      <c r="AA643" s="233"/>
      <c r="AB643" s="233"/>
      <c r="AC643" s="233"/>
      <c r="AD643" s="233"/>
      <c r="AE643" s="233"/>
      <c r="AF643" s="233"/>
      <c r="AG643" s="233"/>
      <c r="AH643" s="233"/>
      <c r="AI643" s="233"/>
      <c r="AJ643" s="233"/>
      <c r="AK643" s="233"/>
      <c r="AL643" s="233"/>
      <c r="AM643" s="233"/>
      <c r="AN643" s="233"/>
      <c r="AO643" s="233"/>
      <c r="AP643" s="233"/>
    </row>
    <row r="644">
      <c r="A644" s="234"/>
      <c r="B644" s="234"/>
      <c r="C644" s="233"/>
      <c r="D644" s="233"/>
      <c r="E644" s="233"/>
      <c r="F644" s="233"/>
      <c r="G644" s="233"/>
      <c r="H644" s="233"/>
      <c r="I644" s="233"/>
      <c r="J644" s="233"/>
      <c r="K644" s="233"/>
      <c r="L644" s="233"/>
      <c r="M644" s="233"/>
      <c r="N644" s="233"/>
      <c r="O644" s="233"/>
      <c r="P644" s="233"/>
      <c r="Q644" s="233"/>
      <c r="R644" s="233"/>
      <c r="S644" s="233"/>
      <c r="T644" s="233"/>
      <c r="U644" s="233"/>
      <c r="V644" s="233"/>
      <c r="W644" s="233"/>
      <c r="X644" s="233"/>
      <c r="Y644" s="233"/>
      <c r="Z644" s="233"/>
      <c r="AA644" s="233"/>
      <c r="AB644" s="233"/>
      <c r="AC644" s="233"/>
      <c r="AD644" s="233"/>
      <c r="AE644" s="233"/>
      <c r="AF644" s="233"/>
      <c r="AG644" s="233"/>
      <c r="AH644" s="233"/>
      <c r="AI644" s="233"/>
      <c r="AJ644" s="233"/>
      <c r="AK644" s="233"/>
      <c r="AL644" s="233"/>
      <c r="AM644" s="233"/>
      <c r="AN644" s="233"/>
      <c r="AO644" s="233"/>
      <c r="AP644" s="233"/>
    </row>
    <row r="645">
      <c r="A645" s="234"/>
      <c r="B645" s="234"/>
      <c r="C645" s="233"/>
      <c r="D645" s="233"/>
      <c r="E645" s="233"/>
      <c r="F645" s="233"/>
      <c r="G645" s="233"/>
      <c r="H645" s="233"/>
      <c r="I645" s="233"/>
      <c r="J645" s="233"/>
      <c r="K645" s="233"/>
      <c r="L645" s="233"/>
      <c r="M645" s="233"/>
      <c r="N645" s="233"/>
      <c r="O645" s="233"/>
      <c r="P645" s="233"/>
      <c r="Q645" s="233"/>
      <c r="R645" s="233"/>
      <c r="S645" s="233"/>
      <c r="T645" s="233"/>
      <c r="U645" s="233"/>
      <c r="V645" s="233"/>
      <c r="W645" s="233"/>
      <c r="X645" s="233"/>
      <c r="Y645" s="233"/>
      <c r="Z645" s="233"/>
      <c r="AA645" s="233"/>
      <c r="AB645" s="233"/>
      <c r="AC645" s="233"/>
      <c r="AD645" s="233"/>
      <c r="AE645" s="233"/>
      <c r="AF645" s="233"/>
      <c r="AG645" s="233"/>
      <c r="AH645" s="233"/>
      <c r="AI645" s="233"/>
      <c r="AJ645" s="233"/>
      <c r="AK645" s="233"/>
      <c r="AL645" s="233"/>
      <c r="AM645" s="233"/>
      <c r="AN645" s="233"/>
      <c r="AO645" s="233"/>
      <c r="AP645" s="233"/>
    </row>
    <row r="646">
      <c r="A646" s="234"/>
      <c r="B646" s="234"/>
      <c r="C646" s="233"/>
      <c r="D646" s="233"/>
      <c r="E646" s="233"/>
      <c r="F646" s="233"/>
      <c r="G646" s="233"/>
      <c r="H646" s="233"/>
      <c r="I646" s="233"/>
      <c r="J646" s="233"/>
      <c r="K646" s="233"/>
      <c r="L646" s="233"/>
      <c r="M646" s="233"/>
      <c r="N646" s="233"/>
      <c r="O646" s="233"/>
      <c r="P646" s="233"/>
      <c r="Q646" s="233"/>
      <c r="R646" s="233"/>
      <c r="S646" s="233"/>
      <c r="T646" s="233"/>
      <c r="U646" s="233"/>
      <c r="V646" s="233"/>
      <c r="W646" s="233"/>
      <c r="X646" s="233"/>
      <c r="Y646" s="233"/>
      <c r="Z646" s="233"/>
      <c r="AA646" s="233"/>
      <c r="AB646" s="233"/>
      <c r="AC646" s="233"/>
      <c r="AD646" s="233"/>
      <c r="AE646" s="233"/>
      <c r="AF646" s="233"/>
      <c r="AG646" s="233"/>
      <c r="AH646" s="233"/>
      <c r="AI646" s="233"/>
      <c r="AJ646" s="233"/>
      <c r="AK646" s="233"/>
      <c r="AL646" s="233"/>
      <c r="AM646" s="233"/>
      <c r="AN646" s="233"/>
      <c r="AO646" s="233"/>
      <c r="AP646" s="233"/>
    </row>
    <row r="647">
      <c r="A647" s="234"/>
      <c r="B647" s="234"/>
      <c r="C647" s="233"/>
      <c r="D647" s="233"/>
      <c r="E647" s="233"/>
      <c r="F647" s="233"/>
      <c r="G647" s="233"/>
      <c r="H647" s="233"/>
      <c r="I647" s="233"/>
      <c r="J647" s="233"/>
      <c r="K647" s="233"/>
      <c r="L647" s="233"/>
      <c r="M647" s="233"/>
      <c r="N647" s="233"/>
      <c r="O647" s="233"/>
      <c r="P647" s="233"/>
      <c r="Q647" s="233"/>
      <c r="R647" s="233"/>
      <c r="S647" s="233"/>
      <c r="T647" s="233"/>
      <c r="U647" s="233"/>
      <c r="V647" s="233"/>
      <c r="W647" s="233"/>
      <c r="X647" s="233"/>
      <c r="Y647" s="233"/>
      <c r="Z647" s="233"/>
      <c r="AA647" s="233"/>
      <c r="AB647" s="233"/>
      <c r="AC647" s="233"/>
      <c r="AD647" s="233"/>
      <c r="AE647" s="233"/>
      <c r="AF647" s="233"/>
      <c r="AG647" s="233"/>
      <c r="AH647" s="233"/>
      <c r="AI647" s="233"/>
      <c r="AJ647" s="233"/>
      <c r="AK647" s="233"/>
      <c r="AL647" s="233"/>
      <c r="AM647" s="233"/>
      <c r="AN647" s="233"/>
      <c r="AO647" s="233"/>
      <c r="AP647" s="233"/>
    </row>
    <row r="648">
      <c r="A648" s="234"/>
      <c r="B648" s="234"/>
      <c r="C648" s="233"/>
      <c r="D648" s="233"/>
      <c r="E648" s="233"/>
      <c r="F648" s="233"/>
      <c r="G648" s="233"/>
      <c r="H648" s="233"/>
      <c r="I648" s="233"/>
      <c r="J648" s="233"/>
      <c r="K648" s="233"/>
      <c r="L648" s="233"/>
      <c r="M648" s="233"/>
      <c r="N648" s="233"/>
      <c r="O648" s="233"/>
      <c r="P648" s="233"/>
      <c r="Q648" s="233"/>
      <c r="R648" s="233"/>
      <c r="S648" s="233"/>
      <c r="T648" s="233"/>
      <c r="U648" s="233"/>
      <c r="V648" s="233"/>
      <c r="W648" s="233"/>
      <c r="X648" s="233"/>
      <c r="Y648" s="233"/>
      <c r="Z648" s="233"/>
      <c r="AA648" s="233"/>
      <c r="AB648" s="233"/>
      <c r="AC648" s="233"/>
      <c r="AD648" s="233"/>
      <c r="AE648" s="233"/>
      <c r="AF648" s="233"/>
      <c r="AG648" s="233"/>
      <c r="AH648" s="233"/>
      <c r="AI648" s="233"/>
      <c r="AJ648" s="233"/>
      <c r="AK648" s="233"/>
      <c r="AL648" s="233"/>
      <c r="AM648" s="233"/>
      <c r="AN648" s="233"/>
      <c r="AO648" s="233"/>
      <c r="AP648" s="233"/>
    </row>
    <row r="649">
      <c r="A649" s="234"/>
      <c r="B649" s="234"/>
      <c r="C649" s="233"/>
      <c r="D649" s="233"/>
      <c r="E649" s="233"/>
      <c r="F649" s="233"/>
      <c r="G649" s="233"/>
      <c r="H649" s="233"/>
      <c r="I649" s="233"/>
      <c r="J649" s="233"/>
      <c r="K649" s="233"/>
      <c r="L649" s="233"/>
      <c r="M649" s="233"/>
      <c r="N649" s="233"/>
      <c r="O649" s="233"/>
      <c r="P649" s="233"/>
      <c r="Q649" s="233"/>
      <c r="R649" s="233"/>
      <c r="S649" s="233"/>
      <c r="T649" s="233"/>
      <c r="U649" s="233"/>
      <c r="V649" s="233"/>
      <c r="W649" s="233"/>
      <c r="X649" s="233"/>
      <c r="Y649" s="233"/>
      <c r="Z649" s="233"/>
      <c r="AA649" s="233"/>
      <c r="AB649" s="233"/>
      <c r="AC649" s="233"/>
      <c r="AD649" s="233"/>
      <c r="AE649" s="233"/>
      <c r="AF649" s="233"/>
      <c r="AG649" s="233"/>
      <c r="AH649" s="233"/>
      <c r="AI649" s="233"/>
      <c r="AJ649" s="233"/>
      <c r="AK649" s="233"/>
      <c r="AL649" s="233"/>
      <c r="AM649" s="233"/>
      <c r="AN649" s="233"/>
      <c r="AO649" s="233"/>
      <c r="AP649" s="233"/>
    </row>
    <row r="650">
      <c r="A650" s="234"/>
      <c r="B650" s="234"/>
      <c r="C650" s="233"/>
      <c r="D650" s="233"/>
      <c r="E650" s="233"/>
      <c r="F650" s="233"/>
      <c r="G650" s="233"/>
      <c r="H650" s="233"/>
      <c r="I650" s="233"/>
      <c r="J650" s="233"/>
      <c r="K650" s="233"/>
      <c r="L650" s="233"/>
      <c r="M650" s="233"/>
      <c r="N650" s="233"/>
      <c r="O650" s="233"/>
      <c r="P650" s="233"/>
      <c r="Q650" s="233"/>
      <c r="R650" s="233"/>
      <c r="S650" s="233"/>
      <c r="T650" s="233"/>
      <c r="U650" s="233"/>
      <c r="V650" s="233"/>
      <c r="W650" s="233"/>
      <c r="X650" s="233"/>
      <c r="Y650" s="233"/>
      <c r="Z650" s="233"/>
      <c r="AA650" s="233"/>
      <c r="AB650" s="233"/>
      <c r="AC650" s="233"/>
      <c r="AD650" s="233"/>
      <c r="AE650" s="233"/>
      <c r="AF650" s="233"/>
      <c r="AG650" s="233"/>
      <c r="AH650" s="233"/>
      <c r="AI650" s="233"/>
      <c r="AJ650" s="233"/>
      <c r="AK650" s="233"/>
      <c r="AL650" s="233"/>
      <c r="AM650" s="233"/>
      <c r="AN650" s="233"/>
      <c r="AO650" s="233"/>
      <c r="AP650" s="233"/>
    </row>
    <row r="651">
      <c r="A651" s="234"/>
      <c r="B651" s="234"/>
      <c r="C651" s="233"/>
      <c r="D651" s="233"/>
      <c r="E651" s="233"/>
      <c r="F651" s="233"/>
      <c r="G651" s="233"/>
      <c r="H651" s="233"/>
      <c r="I651" s="233"/>
      <c r="J651" s="233"/>
      <c r="K651" s="233"/>
      <c r="L651" s="233"/>
      <c r="M651" s="233"/>
      <c r="N651" s="233"/>
      <c r="O651" s="233"/>
      <c r="P651" s="233"/>
      <c r="Q651" s="233"/>
      <c r="R651" s="233"/>
      <c r="S651" s="233"/>
      <c r="T651" s="233"/>
      <c r="U651" s="233"/>
      <c r="V651" s="233"/>
      <c r="W651" s="233"/>
      <c r="X651" s="233"/>
      <c r="Y651" s="233"/>
      <c r="Z651" s="233"/>
      <c r="AA651" s="233"/>
      <c r="AB651" s="233"/>
      <c r="AC651" s="233"/>
      <c r="AD651" s="233"/>
      <c r="AE651" s="233"/>
      <c r="AF651" s="233"/>
      <c r="AG651" s="233"/>
      <c r="AH651" s="233"/>
      <c r="AI651" s="233"/>
      <c r="AJ651" s="233"/>
      <c r="AK651" s="233"/>
      <c r="AL651" s="233"/>
      <c r="AM651" s="233"/>
      <c r="AN651" s="233"/>
      <c r="AO651" s="233"/>
      <c r="AP651" s="233"/>
    </row>
    <row r="652">
      <c r="A652" s="234"/>
      <c r="B652" s="234"/>
      <c r="C652" s="233"/>
      <c r="D652" s="233"/>
      <c r="E652" s="233"/>
      <c r="F652" s="233"/>
      <c r="G652" s="233"/>
      <c r="H652" s="233"/>
      <c r="I652" s="233"/>
      <c r="J652" s="233"/>
      <c r="K652" s="233"/>
      <c r="L652" s="233"/>
      <c r="M652" s="233"/>
      <c r="N652" s="233"/>
      <c r="O652" s="233"/>
      <c r="P652" s="233"/>
      <c r="Q652" s="233"/>
      <c r="R652" s="233"/>
      <c r="S652" s="233"/>
      <c r="T652" s="233"/>
      <c r="U652" s="233"/>
      <c r="V652" s="233"/>
      <c r="W652" s="233"/>
      <c r="X652" s="233"/>
      <c r="Y652" s="233"/>
      <c r="Z652" s="233"/>
      <c r="AA652" s="233"/>
      <c r="AB652" s="233"/>
      <c r="AC652" s="233"/>
      <c r="AD652" s="233"/>
      <c r="AE652" s="233"/>
      <c r="AF652" s="233"/>
      <c r="AG652" s="233"/>
      <c r="AH652" s="233"/>
      <c r="AI652" s="233"/>
      <c r="AJ652" s="233"/>
      <c r="AK652" s="233"/>
      <c r="AL652" s="233"/>
      <c r="AM652" s="233"/>
      <c r="AN652" s="233"/>
      <c r="AO652" s="233"/>
      <c r="AP652" s="233"/>
    </row>
    <row r="653">
      <c r="A653" s="234"/>
      <c r="B653" s="234"/>
      <c r="C653" s="233"/>
      <c r="D653" s="233"/>
      <c r="E653" s="233"/>
      <c r="F653" s="233"/>
      <c r="G653" s="233"/>
      <c r="H653" s="233"/>
      <c r="I653" s="233"/>
      <c r="J653" s="233"/>
      <c r="K653" s="233"/>
      <c r="L653" s="233"/>
      <c r="M653" s="233"/>
      <c r="N653" s="233"/>
      <c r="O653" s="233"/>
      <c r="P653" s="233"/>
      <c r="Q653" s="233"/>
      <c r="R653" s="233"/>
      <c r="S653" s="233"/>
      <c r="T653" s="233"/>
      <c r="U653" s="233"/>
      <c r="V653" s="233"/>
      <c r="W653" s="233"/>
      <c r="X653" s="233"/>
      <c r="Y653" s="233"/>
      <c r="Z653" s="233"/>
      <c r="AA653" s="233"/>
      <c r="AB653" s="233"/>
      <c r="AC653" s="233"/>
      <c r="AD653" s="233"/>
      <c r="AE653" s="233"/>
      <c r="AF653" s="233"/>
      <c r="AG653" s="233"/>
      <c r="AH653" s="233"/>
      <c r="AI653" s="233"/>
      <c r="AJ653" s="233"/>
      <c r="AK653" s="233"/>
      <c r="AL653" s="233"/>
      <c r="AM653" s="233"/>
      <c r="AN653" s="233"/>
      <c r="AO653" s="233"/>
      <c r="AP653" s="233"/>
    </row>
    <row r="654">
      <c r="A654" s="234"/>
      <c r="B654" s="234"/>
      <c r="C654" s="233"/>
      <c r="D654" s="233"/>
      <c r="E654" s="233"/>
      <c r="F654" s="233"/>
      <c r="G654" s="233"/>
      <c r="H654" s="233"/>
      <c r="I654" s="233"/>
      <c r="J654" s="233"/>
      <c r="K654" s="233"/>
      <c r="L654" s="233"/>
      <c r="M654" s="233"/>
      <c r="N654" s="233"/>
      <c r="O654" s="233"/>
      <c r="P654" s="233"/>
      <c r="Q654" s="233"/>
      <c r="R654" s="233"/>
      <c r="S654" s="233"/>
      <c r="T654" s="233"/>
      <c r="U654" s="233"/>
      <c r="V654" s="233"/>
      <c r="W654" s="233"/>
      <c r="X654" s="233"/>
      <c r="Y654" s="233"/>
      <c r="Z654" s="233"/>
      <c r="AA654" s="233"/>
      <c r="AB654" s="233"/>
      <c r="AC654" s="233"/>
      <c r="AD654" s="233"/>
      <c r="AE654" s="233"/>
      <c r="AF654" s="233"/>
      <c r="AG654" s="233"/>
      <c r="AH654" s="233"/>
      <c r="AI654" s="233"/>
      <c r="AJ654" s="233"/>
      <c r="AK654" s="233"/>
      <c r="AL654" s="233"/>
      <c r="AM654" s="233"/>
      <c r="AN654" s="233"/>
      <c r="AO654" s="233"/>
      <c r="AP654" s="233"/>
    </row>
    <row r="655">
      <c r="A655" s="234"/>
      <c r="B655" s="234"/>
      <c r="C655" s="233"/>
      <c r="D655" s="233"/>
      <c r="E655" s="233"/>
      <c r="F655" s="233"/>
      <c r="G655" s="233"/>
      <c r="H655" s="233"/>
      <c r="I655" s="233"/>
      <c r="J655" s="233"/>
      <c r="K655" s="233"/>
      <c r="L655" s="233"/>
      <c r="M655" s="233"/>
      <c r="N655" s="233"/>
      <c r="O655" s="233"/>
      <c r="P655" s="233"/>
      <c r="Q655" s="233"/>
      <c r="R655" s="233"/>
      <c r="S655" s="233"/>
      <c r="T655" s="233"/>
      <c r="U655" s="233"/>
      <c r="V655" s="233"/>
      <c r="W655" s="233"/>
      <c r="X655" s="233"/>
      <c r="Y655" s="233"/>
      <c r="Z655" s="233"/>
      <c r="AA655" s="233"/>
      <c r="AB655" s="233"/>
      <c r="AC655" s="233"/>
      <c r="AD655" s="233"/>
      <c r="AE655" s="233"/>
      <c r="AF655" s="233"/>
      <c r="AG655" s="233"/>
      <c r="AH655" s="233"/>
      <c r="AI655" s="233"/>
      <c r="AJ655" s="233"/>
      <c r="AK655" s="233"/>
      <c r="AL655" s="233"/>
      <c r="AM655" s="233"/>
      <c r="AN655" s="233"/>
      <c r="AO655" s="233"/>
      <c r="AP655" s="233"/>
    </row>
    <row r="656">
      <c r="A656" s="234"/>
      <c r="B656" s="234"/>
      <c r="C656" s="233"/>
      <c r="D656" s="233"/>
      <c r="E656" s="233"/>
      <c r="F656" s="233"/>
      <c r="G656" s="233"/>
      <c r="H656" s="233"/>
      <c r="I656" s="233"/>
      <c r="J656" s="233"/>
      <c r="K656" s="233"/>
      <c r="L656" s="233"/>
      <c r="M656" s="233"/>
      <c r="N656" s="233"/>
      <c r="O656" s="233"/>
      <c r="P656" s="233"/>
      <c r="Q656" s="233"/>
      <c r="R656" s="233"/>
      <c r="S656" s="233"/>
      <c r="T656" s="233"/>
      <c r="U656" s="233"/>
      <c r="V656" s="233"/>
      <c r="W656" s="233"/>
      <c r="X656" s="233"/>
      <c r="Y656" s="233"/>
      <c r="Z656" s="233"/>
      <c r="AA656" s="233"/>
      <c r="AB656" s="233"/>
      <c r="AC656" s="233"/>
      <c r="AD656" s="233"/>
      <c r="AE656" s="233"/>
      <c r="AF656" s="233"/>
      <c r="AG656" s="233"/>
      <c r="AH656" s="233"/>
      <c r="AI656" s="233"/>
      <c r="AJ656" s="233"/>
      <c r="AK656" s="233"/>
      <c r="AL656" s="233"/>
      <c r="AM656" s="233"/>
      <c r="AN656" s="233"/>
      <c r="AO656" s="233"/>
      <c r="AP656" s="233"/>
    </row>
    <row r="657">
      <c r="A657" s="234"/>
      <c r="B657" s="234"/>
      <c r="C657" s="233"/>
      <c r="D657" s="233"/>
      <c r="E657" s="233"/>
      <c r="F657" s="233"/>
      <c r="G657" s="233"/>
      <c r="H657" s="233"/>
      <c r="I657" s="233"/>
      <c r="J657" s="233"/>
      <c r="K657" s="233"/>
      <c r="L657" s="233"/>
      <c r="M657" s="233"/>
      <c r="N657" s="233"/>
      <c r="O657" s="233"/>
      <c r="P657" s="233"/>
      <c r="Q657" s="233"/>
      <c r="R657" s="233"/>
      <c r="S657" s="233"/>
      <c r="T657" s="233"/>
      <c r="U657" s="233"/>
      <c r="V657" s="233"/>
      <c r="W657" s="233"/>
      <c r="X657" s="233"/>
      <c r="Y657" s="233"/>
      <c r="Z657" s="233"/>
      <c r="AA657" s="233"/>
      <c r="AB657" s="233"/>
      <c r="AC657" s="233"/>
      <c r="AD657" s="233"/>
      <c r="AE657" s="233"/>
      <c r="AF657" s="233"/>
      <c r="AG657" s="233"/>
      <c r="AH657" s="233"/>
      <c r="AI657" s="233"/>
      <c r="AJ657" s="233"/>
      <c r="AK657" s="233"/>
      <c r="AL657" s="233"/>
      <c r="AM657" s="233"/>
      <c r="AN657" s="233"/>
      <c r="AO657" s="233"/>
      <c r="AP657" s="233"/>
    </row>
    <row r="658">
      <c r="A658" s="234"/>
      <c r="B658" s="234"/>
      <c r="C658" s="233"/>
      <c r="D658" s="233"/>
      <c r="E658" s="233"/>
      <c r="F658" s="233"/>
      <c r="G658" s="233"/>
      <c r="H658" s="233"/>
      <c r="I658" s="233"/>
      <c r="J658" s="233"/>
      <c r="K658" s="233"/>
      <c r="L658" s="233"/>
      <c r="M658" s="233"/>
      <c r="N658" s="233"/>
      <c r="O658" s="233"/>
      <c r="P658" s="233"/>
      <c r="Q658" s="233"/>
      <c r="R658" s="233"/>
      <c r="S658" s="233"/>
      <c r="T658" s="233"/>
      <c r="U658" s="233"/>
      <c r="V658" s="233"/>
      <c r="W658" s="233"/>
      <c r="X658" s="233"/>
      <c r="Y658" s="233"/>
      <c r="Z658" s="233"/>
      <c r="AA658" s="233"/>
      <c r="AB658" s="233"/>
      <c r="AC658" s="233"/>
      <c r="AD658" s="233"/>
      <c r="AE658" s="233"/>
      <c r="AF658" s="233"/>
      <c r="AG658" s="233"/>
      <c r="AH658" s="233"/>
      <c r="AI658" s="233"/>
      <c r="AJ658" s="233"/>
      <c r="AK658" s="233"/>
      <c r="AL658" s="233"/>
      <c r="AM658" s="233"/>
      <c r="AN658" s="233"/>
      <c r="AO658" s="233"/>
      <c r="AP658" s="233"/>
    </row>
    <row r="659">
      <c r="A659" s="234"/>
      <c r="B659" s="234"/>
      <c r="C659" s="233"/>
      <c r="D659" s="233"/>
      <c r="E659" s="233"/>
      <c r="F659" s="233"/>
      <c r="G659" s="233"/>
      <c r="H659" s="233"/>
      <c r="I659" s="233"/>
      <c r="J659" s="233"/>
      <c r="K659" s="233"/>
      <c r="L659" s="233"/>
      <c r="M659" s="233"/>
      <c r="N659" s="233"/>
      <c r="O659" s="233"/>
      <c r="P659" s="233"/>
      <c r="Q659" s="233"/>
      <c r="R659" s="233"/>
      <c r="S659" s="233"/>
      <c r="T659" s="233"/>
      <c r="U659" s="233"/>
      <c r="V659" s="233"/>
      <c r="W659" s="233"/>
      <c r="X659" s="233"/>
      <c r="Y659" s="233"/>
      <c r="Z659" s="233"/>
      <c r="AA659" s="233"/>
      <c r="AB659" s="233"/>
      <c r="AC659" s="233"/>
      <c r="AD659" s="233"/>
      <c r="AE659" s="233"/>
      <c r="AF659" s="233"/>
      <c r="AG659" s="233"/>
      <c r="AH659" s="233"/>
      <c r="AI659" s="233"/>
      <c r="AJ659" s="233"/>
      <c r="AK659" s="233"/>
      <c r="AL659" s="233"/>
      <c r="AM659" s="233"/>
      <c r="AN659" s="233"/>
      <c r="AO659" s="233"/>
      <c r="AP659" s="233"/>
    </row>
    <row r="660">
      <c r="A660" s="234"/>
      <c r="B660" s="234"/>
      <c r="C660" s="233"/>
      <c r="D660" s="233"/>
      <c r="E660" s="233"/>
      <c r="F660" s="233"/>
      <c r="G660" s="233"/>
      <c r="H660" s="233"/>
      <c r="I660" s="233"/>
      <c r="J660" s="233"/>
      <c r="K660" s="233"/>
      <c r="L660" s="233"/>
      <c r="M660" s="233"/>
      <c r="N660" s="233"/>
      <c r="O660" s="233"/>
      <c r="P660" s="233"/>
      <c r="Q660" s="233"/>
      <c r="R660" s="233"/>
      <c r="S660" s="233"/>
      <c r="T660" s="233"/>
      <c r="U660" s="233"/>
      <c r="V660" s="233"/>
      <c r="W660" s="233"/>
      <c r="X660" s="233"/>
      <c r="Y660" s="233"/>
      <c r="Z660" s="233"/>
      <c r="AA660" s="233"/>
      <c r="AB660" s="233"/>
      <c r="AC660" s="233"/>
      <c r="AD660" s="233"/>
      <c r="AE660" s="233"/>
      <c r="AF660" s="233"/>
      <c r="AG660" s="233"/>
      <c r="AH660" s="233"/>
      <c r="AI660" s="233"/>
      <c r="AJ660" s="233"/>
      <c r="AK660" s="233"/>
      <c r="AL660" s="233"/>
      <c r="AM660" s="233"/>
      <c r="AN660" s="233"/>
      <c r="AO660" s="233"/>
      <c r="AP660" s="233"/>
    </row>
    <row r="661">
      <c r="A661" s="234"/>
      <c r="B661" s="234"/>
      <c r="C661" s="233"/>
      <c r="D661" s="233"/>
      <c r="E661" s="233"/>
      <c r="F661" s="233"/>
      <c r="G661" s="233"/>
      <c r="H661" s="233"/>
      <c r="I661" s="233"/>
      <c r="J661" s="233"/>
      <c r="K661" s="233"/>
      <c r="L661" s="233"/>
      <c r="M661" s="233"/>
      <c r="N661" s="233"/>
      <c r="O661" s="233"/>
      <c r="P661" s="233"/>
      <c r="Q661" s="233"/>
      <c r="R661" s="233"/>
      <c r="S661" s="233"/>
      <c r="T661" s="233"/>
      <c r="U661" s="233"/>
      <c r="V661" s="233"/>
      <c r="W661" s="233"/>
      <c r="X661" s="233"/>
      <c r="Y661" s="233"/>
      <c r="Z661" s="233"/>
      <c r="AA661" s="233"/>
      <c r="AB661" s="233"/>
      <c r="AC661" s="233"/>
      <c r="AD661" s="233"/>
      <c r="AE661" s="233"/>
      <c r="AF661" s="233"/>
      <c r="AG661" s="233"/>
      <c r="AH661" s="233"/>
      <c r="AI661" s="233"/>
      <c r="AJ661" s="233"/>
      <c r="AK661" s="233"/>
      <c r="AL661" s="233"/>
      <c r="AM661" s="233"/>
      <c r="AN661" s="233"/>
      <c r="AO661" s="233"/>
      <c r="AP661" s="233"/>
    </row>
    <row r="662">
      <c r="A662" s="234"/>
      <c r="B662" s="234"/>
      <c r="C662" s="233"/>
      <c r="D662" s="233"/>
      <c r="E662" s="233"/>
      <c r="F662" s="233"/>
      <c r="G662" s="233"/>
      <c r="H662" s="233"/>
      <c r="I662" s="233"/>
      <c r="J662" s="233"/>
      <c r="K662" s="233"/>
      <c r="L662" s="233"/>
      <c r="M662" s="233"/>
      <c r="N662" s="233"/>
      <c r="O662" s="233"/>
      <c r="P662" s="233"/>
      <c r="Q662" s="233"/>
      <c r="R662" s="233"/>
      <c r="S662" s="233"/>
      <c r="T662" s="233"/>
      <c r="U662" s="233"/>
      <c r="V662" s="233"/>
      <c r="W662" s="233"/>
      <c r="X662" s="233"/>
      <c r="Y662" s="233"/>
      <c r="Z662" s="233"/>
      <c r="AA662" s="233"/>
      <c r="AB662" s="233"/>
      <c r="AC662" s="233"/>
      <c r="AD662" s="233"/>
      <c r="AE662" s="233"/>
      <c r="AF662" s="233"/>
      <c r="AG662" s="233"/>
      <c r="AH662" s="233"/>
      <c r="AI662" s="233"/>
      <c r="AJ662" s="233"/>
      <c r="AK662" s="233"/>
      <c r="AL662" s="233"/>
      <c r="AM662" s="233"/>
      <c r="AN662" s="233"/>
      <c r="AO662" s="233"/>
      <c r="AP662" s="233"/>
    </row>
    <row r="663">
      <c r="A663" s="234"/>
      <c r="B663" s="234"/>
      <c r="C663" s="233"/>
      <c r="D663" s="233"/>
      <c r="E663" s="233"/>
      <c r="F663" s="233"/>
      <c r="G663" s="233"/>
      <c r="H663" s="233"/>
      <c r="I663" s="233"/>
      <c r="J663" s="233"/>
      <c r="K663" s="233"/>
      <c r="L663" s="233"/>
      <c r="M663" s="233"/>
      <c r="N663" s="233"/>
      <c r="O663" s="233"/>
      <c r="P663" s="233"/>
      <c r="Q663" s="233"/>
      <c r="R663" s="233"/>
      <c r="S663" s="233"/>
      <c r="T663" s="233"/>
      <c r="U663" s="233"/>
      <c r="V663" s="233"/>
      <c r="W663" s="233"/>
      <c r="X663" s="233"/>
      <c r="Y663" s="233"/>
      <c r="Z663" s="233"/>
      <c r="AA663" s="233"/>
      <c r="AB663" s="233"/>
      <c r="AC663" s="233"/>
      <c r="AD663" s="233"/>
      <c r="AE663" s="233"/>
      <c r="AF663" s="233"/>
      <c r="AG663" s="233"/>
      <c r="AH663" s="233"/>
      <c r="AI663" s="233"/>
      <c r="AJ663" s="233"/>
      <c r="AK663" s="233"/>
      <c r="AL663" s="233"/>
      <c r="AM663" s="233"/>
      <c r="AN663" s="233"/>
      <c r="AO663" s="233"/>
      <c r="AP663" s="233"/>
    </row>
    <row r="664">
      <c r="A664" s="234"/>
      <c r="B664" s="234"/>
      <c r="C664" s="233"/>
      <c r="D664" s="233"/>
      <c r="E664" s="233"/>
      <c r="F664" s="233"/>
      <c r="G664" s="233"/>
      <c r="H664" s="233"/>
      <c r="I664" s="233"/>
      <c r="J664" s="233"/>
      <c r="K664" s="233"/>
      <c r="L664" s="233"/>
      <c r="M664" s="233"/>
      <c r="N664" s="233"/>
      <c r="O664" s="233"/>
      <c r="P664" s="233"/>
      <c r="Q664" s="233"/>
      <c r="R664" s="233"/>
      <c r="S664" s="233"/>
      <c r="T664" s="233"/>
      <c r="U664" s="233"/>
      <c r="V664" s="233"/>
      <c r="W664" s="233"/>
      <c r="X664" s="233"/>
      <c r="Y664" s="233"/>
      <c r="Z664" s="233"/>
      <c r="AA664" s="233"/>
      <c r="AB664" s="233"/>
      <c r="AC664" s="233"/>
      <c r="AD664" s="233"/>
      <c r="AE664" s="233"/>
      <c r="AF664" s="233"/>
      <c r="AG664" s="233"/>
      <c r="AH664" s="233"/>
      <c r="AI664" s="233"/>
      <c r="AJ664" s="233"/>
      <c r="AK664" s="233"/>
      <c r="AL664" s="233"/>
      <c r="AM664" s="233"/>
      <c r="AN664" s="233"/>
      <c r="AO664" s="233"/>
      <c r="AP664" s="233"/>
    </row>
    <row r="665">
      <c r="A665" s="234"/>
      <c r="B665" s="234"/>
      <c r="C665" s="233"/>
      <c r="D665" s="233"/>
      <c r="E665" s="233"/>
      <c r="F665" s="233"/>
      <c r="G665" s="233"/>
      <c r="H665" s="233"/>
      <c r="I665" s="233"/>
      <c r="J665" s="233"/>
      <c r="K665" s="233"/>
      <c r="L665" s="233"/>
      <c r="M665" s="233"/>
      <c r="N665" s="233"/>
      <c r="O665" s="233"/>
      <c r="P665" s="233"/>
      <c r="Q665" s="233"/>
      <c r="R665" s="233"/>
      <c r="S665" s="233"/>
      <c r="T665" s="233"/>
      <c r="U665" s="233"/>
      <c r="V665" s="233"/>
      <c r="W665" s="233"/>
      <c r="X665" s="233"/>
      <c r="Y665" s="233"/>
      <c r="Z665" s="233"/>
      <c r="AA665" s="233"/>
      <c r="AB665" s="233"/>
      <c r="AC665" s="233"/>
      <c r="AD665" s="233"/>
      <c r="AE665" s="233"/>
      <c r="AF665" s="233"/>
      <c r="AG665" s="233"/>
      <c r="AH665" s="233"/>
      <c r="AI665" s="233"/>
      <c r="AJ665" s="233"/>
      <c r="AK665" s="233"/>
      <c r="AL665" s="233"/>
      <c r="AM665" s="233"/>
      <c r="AN665" s="233"/>
      <c r="AO665" s="233"/>
      <c r="AP665" s="233"/>
    </row>
    <row r="666">
      <c r="A666" s="234"/>
      <c r="B666" s="234"/>
      <c r="C666" s="233"/>
      <c r="D666" s="233"/>
      <c r="E666" s="233"/>
      <c r="F666" s="233"/>
      <c r="G666" s="233"/>
      <c r="H666" s="233"/>
      <c r="I666" s="233"/>
      <c r="J666" s="233"/>
      <c r="K666" s="233"/>
      <c r="L666" s="233"/>
      <c r="M666" s="233"/>
      <c r="N666" s="233"/>
      <c r="O666" s="233"/>
      <c r="P666" s="233"/>
      <c r="Q666" s="233"/>
      <c r="R666" s="233"/>
      <c r="S666" s="233"/>
      <c r="T666" s="233"/>
      <c r="U666" s="233"/>
      <c r="V666" s="233"/>
      <c r="W666" s="233"/>
      <c r="X666" s="233"/>
      <c r="Y666" s="233"/>
      <c r="Z666" s="233"/>
      <c r="AA666" s="233"/>
      <c r="AB666" s="233"/>
      <c r="AC666" s="233"/>
      <c r="AD666" s="233"/>
      <c r="AE666" s="233"/>
      <c r="AF666" s="233"/>
      <c r="AG666" s="233"/>
      <c r="AH666" s="233"/>
      <c r="AI666" s="233"/>
      <c r="AJ666" s="233"/>
      <c r="AK666" s="233"/>
      <c r="AL666" s="233"/>
      <c r="AM666" s="233"/>
      <c r="AN666" s="233"/>
      <c r="AO666" s="233"/>
      <c r="AP666" s="233"/>
    </row>
    <row r="667">
      <c r="A667" s="234"/>
      <c r="B667" s="234"/>
      <c r="C667" s="233"/>
      <c r="D667" s="233"/>
      <c r="E667" s="233"/>
      <c r="F667" s="233"/>
      <c r="G667" s="233"/>
      <c r="H667" s="233"/>
      <c r="I667" s="233"/>
      <c r="J667" s="233"/>
      <c r="K667" s="233"/>
      <c r="L667" s="233"/>
      <c r="M667" s="233"/>
      <c r="N667" s="233"/>
      <c r="O667" s="233"/>
      <c r="P667" s="233"/>
      <c r="Q667" s="233"/>
      <c r="R667" s="233"/>
      <c r="S667" s="233"/>
      <c r="T667" s="233"/>
      <c r="U667" s="233"/>
      <c r="V667" s="233"/>
      <c r="W667" s="233"/>
      <c r="X667" s="233"/>
      <c r="Y667" s="233"/>
      <c r="Z667" s="233"/>
      <c r="AA667" s="233"/>
      <c r="AB667" s="233"/>
      <c r="AC667" s="233"/>
      <c r="AD667" s="233"/>
      <c r="AE667" s="233"/>
      <c r="AF667" s="233"/>
      <c r="AG667" s="233"/>
      <c r="AH667" s="233"/>
      <c r="AI667" s="233"/>
      <c r="AJ667" s="233"/>
      <c r="AK667" s="233"/>
      <c r="AL667" s="233"/>
      <c r="AM667" s="233"/>
      <c r="AN667" s="233"/>
      <c r="AO667" s="233"/>
      <c r="AP667" s="233"/>
    </row>
    <row r="668">
      <c r="A668" s="234"/>
      <c r="B668" s="234"/>
      <c r="C668" s="233"/>
      <c r="D668" s="233"/>
      <c r="E668" s="233"/>
      <c r="F668" s="233"/>
      <c r="G668" s="233"/>
      <c r="H668" s="233"/>
      <c r="I668" s="233"/>
      <c r="J668" s="233"/>
      <c r="K668" s="233"/>
      <c r="L668" s="233"/>
      <c r="M668" s="233"/>
      <c r="N668" s="233"/>
      <c r="O668" s="233"/>
      <c r="P668" s="233"/>
      <c r="Q668" s="233"/>
      <c r="R668" s="233"/>
      <c r="S668" s="233"/>
      <c r="T668" s="233"/>
      <c r="U668" s="233"/>
      <c r="V668" s="233"/>
      <c r="W668" s="233"/>
      <c r="X668" s="233"/>
      <c r="Y668" s="233"/>
      <c r="Z668" s="233"/>
      <c r="AA668" s="233"/>
      <c r="AB668" s="233"/>
      <c r="AC668" s="233"/>
      <c r="AD668" s="233"/>
      <c r="AE668" s="233"/>
      <c r="AF668" s="233"/>
      <c r="AG668" s="233"/>
      <c r="AH668" s="233"/>
      <c r="AI668" s="233"/>
      <c r="AJ668" s="233"/>
      <c r="AK668" s="233"/>
      <c r="AL668" s="233"/>
      <c r="AM668" s="233"/>
      <c r="AN668" s="233"/>
      <c r="AO668" s="233"/>
      <c r="AP668" s="233"/>
    </row>
    <row r="669">
      <c r="A669" s="234"/>
      <c r="B669" s="234"/>
      <c r="C669" s="233"/>
      <c r="D669" s="233"/>
      <c r="E669" s="233"/>
      <c r="F669" s="233"/>
      <c r="G669" s="233"/>
      <c r="H669" s="233"/>
      <c r="I669" s="233"/>
      <c r="J669" s="233"/>
      <c r="K669" s="233"/>
      <c r="L669" s="233"/>
      <c r="M669" s="233"/>
      <c r="N669" s="233"/>
      <c r="O669" s="233"/>
      <c r="P669" s="233"/>
      <c r="Q669" s="233"/>
      <c r="R669" s="233"/>
      <c r="S669" s="233"/>
      <c r="T669" s="233"/>
      <c r="U669" s="233"/>
      <c r="V669" s="233"/>
      <c r="W669" s="233"/>
      <c r="X669" s="233"/>
      <c r="Y669" s="233"/>
      <c r="Z669" s="233"/>
      <c r="AA669" s="233"/>
      <c r="AB669" s="233"/>
      <c r="AC669" s="233"/>
      <c r="AD669" s="233"/>
      <c r="AE669" s="233"/>
      <c r="AF669" s="233"/>
      <c r="AG669" s="233"/>
      <c r="AH669" s="233"/>
      <c r="AI669" s="233"/>
      <c r="AJ669" s="233"/>
      <c r="AK669" s="233"/>
      <c r="AL669" s="233"/>
      <c r="AM669" s="233"/>
      <c r="AN669" s="233"/>
      <c r="AO669" s="233"/>
      <c r="AP669" s="233"/>
    </row>
    <row r="670">
      <c r="A670" s="234"/>
      <c r="B670" s="234"/>
      <c r="C670" s="233"/>
      <c r="D670" s="233"/>
      <c r="E670" s="233"/>
      <c r="F670" s="233"/>
      <c r="G670" s="233"/>
      <c r="H670" s="233"/>
      <c r="I670" s="233"/>
      <c r="J670" s="233"/>
      <c r="K670" s="233"/>
      <c r="L670" s="233"/>
      <c r="M670" s="233"/>
      <c r="N670" s="233"/>
      <c r="O670" s="233"/>
      <c r="P670" s="233"/>
      <c r="Q670" s="233"/>
      <c r="R670" s="233"/>
      <c r="S670" s="233"/>
      <c r="T670" s="233"/>
      <c r="U670" s="233"/>
      <c r="V670" s="233"/>
      <c r="W670" s="233"/>
      <c r="X670" s="233"/>
      <c r="Y670" s="233"/>
      <c r="Z670" s="233"/>
      <c r="AA670" s="233"/>
      <c r="AB670" s="233"/>
      <c r="AC670" s="233"/>
      <c r="AD670" s="233"/>
      <c r="AE670" s="233"/>
      <c r="AF670" s="233"/>
      <c r="AG670" s="233"/>
      <c r="AH670" s="233"/>
      <c r="AI670" s="233"/>
      <c r="AJ670" s="233"/>
      <c r="AK670" s="233"/>
      <c r="AL670" s="233"/>
      <c r="AM670" s="233"/>
      <c r="AN670" s="233"/>
      <c r="AO670" s="233"/>
      <c r="AP670" s="233"/>
    </row>
    <row r="671">
      <c r="A671" s="234"/>
      <c r="B671" s="234"/>
      <c r="C671" s="233"/>
      <c r="D671" s="233"/>
      <c r="E671" s="233"/>
      <c r="F671" s="233"/>
      <c r="G671" s="233"/>
      <c r="H671" s="233"/>
      <c r="I671" s="233"/>
      <c r="J671" s="233"/>
      <c r="K671" s="233"/>
      <c r="L671" s="233"/>
      <c r="M671" s="233"/>
      <c r="N671" s="233"/>
      <c r="O671" s="233"/>
      <c r="P671" s="233"/>
      <c r="Q671" s="233"/>
      <c r="R671" s="233"/>
      <c r="S671" s="233"/>
      <c r="T671" s="233"/>
      <c r="U671" s="233"/>
      <c r="V671" s="233"/>
      <c r="W671" s="233"/>
      <c r="X671" s="233"/>
      <c r="Y671" s="233"/>
      <c r="Z671" s="233"/>
      <c r="AA671" s="233"/>
      <c r="AB671" s="233"/>
      <c r="AC671" s="233"/>
      <c r="AD671" s="233"/>
      <c r="AE671" s="233"/>
      <c r="AF671" s="233"/>
      <c r="AG671" s="233"/>
      <c r="AH671" s="233"/>
      <c r="AI671" s="233"/>
      <c r="AJ671" s="233"/>
      <c r="AK671" s="233"/>
      <c r="AL671" s="233"/>
      <c r="AM671" s="233"/>
      <c r="AN671" s="233"/>
      <c r="AO671" s="233"/>
      <c r="AP671" s="233"/>
    </row>
    <row r="672">
      <c r="A672" s="234"/>
      <c r="B672" s="234"/>
      <c r="C672" s="233"/>
      <c r="D672" s="233"/>
      <c r="E672" s="233"/>
      <c r="F672" s="233"/>
      <c r="G672" s="233"/>
      <c r="H672" s="233"/>
      <c r="I672" s="233"/>
      <c r="J672" s="233"/>
      <c r="K672" s="233"/>
      <c r="L672" s="233"/>
      <c r="M672" s="233"/>
      <c r="N672" s="233"/>
      <c r="O672" s="233"/>
      <c r="P672" s="233"/>
      <c r="Q672" s="233"/>
      <c r="R672" s="233"/>
      <c r="S672" s="233"/>
      <c r="T672" s="233"/>
      <c r="U672" s="233"/>
      <c r="V672" s="233"/>
      <c r="W672" s="233"/>
      <c r="X672" s="233"/>
      <c r="Y672" s="233"/>
      <c r="Z672" s="233"/>
      <c r="AA672" s="233"/>
      <c r="AB672" s="233"/>
      <c r="AC672" s="233"/>
      <c r="AD672" s="233"/>
      <c r="AE672" s="233"/>
      <c r="AF672" s="233"/>
      <c r="AG672" s="233"/>
      <c r="AH672" s="233"/>
      <c r="AI672" s="233"/>
      <c r="AJ672" s="233"/>
      <c r="AK672" s="233"/>
      <c r="AL672" s="233"/>
      <c r="AM672" s="233"/>
      <c r="AN672" s="233"/>
      <c r="AO672" s="233"/>
      <c r="AP672" s="233"/>
    </row>
    <row r="673">
      <c r="A673" s="234"/>
      <c r="B673" s="234"/>
      <c r="C673" s="233"/>
      <c r="D673" s="233"/>
      <c r="E673" s="233"/>
      <c r="F673" s="233"/>
      <c r="G673" s="233"/>
      <c r="H673" s="233"/>
      <c r="I673" s="233"/>
      <c r="J673" s="233"/>
      <c r="K673" s="233"/>
      <c r="L673" s="233"/>
      <c r="M673" s="233"/>
      <c r="N673" s="233"/>
      <c r="O673" s="233"/>
      <c r="P673" s="233"/>
      <c r="Q673" s="233"/>
      <c r="R673" s="233"/>
      <c r="S673" s="233"/>
      <c r="T673" s="233"/>
      <c r="U673" s="233"/>
      <c r="V673" s="233"/>
      <c r="W673" s="233"/>
      <c r="X673" s="233"/>
      <c r="Y673" s="233"/>
      <c r="Z673" s="233"/>
      <c r="AA673" s="233"/>
      <c r="AB673" s="233"/>
      <c r="AC673" s="233"/>
      <c r="AD673" s="233"/>
      <c r="AE673" s="233"/>
      <c r="AF673" s="233"/>
      <c r="AG673" s="233"/>
      <c r="AH673" s="233"/>
      <c r="AI673" s="233"/>
      <c r="AJ673" s="233"/>
      <c r="AK673" s="233"/>
      <c r="AL673" s="233"/>
      <c r="AM673" s="233"/>
      <c r="AN673" s="233"/>
      <c r="AO673" s="233"/>
      <c r="AP673" s="233"/>
    </row>
    <row r="674">
      <c r="A674" s="234"/>
      <c r="B674" s="234"/>
      <c r="C674" s="233"/>
      <c r="D674" s="233"/>
      <c r="E674" s="233"/>
      <c r="F674" s="233"/>
      <c r="G674" s="233"/>
      <c r="H674" s="233"/>
      <c r="I674" s="233"/>
      <c r="J674" s="233"/>
      <c r="K674" s="233"/>
      <c r="L674" s="233"/>
      <c r="M674" s="233"/>
      <c r="N674" s="233"/>
      <c r="O674" s="233"/>
      <c r="P674" s="233"/>
      <c r="Q674" s="233"/>
      <c r="R674" s="233"/>
      <c r="S674" s="233"/>
      <c r="T674" s="233"/>
      <c r="U674" s="233"/>
      <c r="V674" s="233"/>
      <c r="W674" s="233"/>
      <c r="X674" s="233"/>
      <c r="Y674" s="233"/>
      <c r="Z674" s="233"/>
      <c r="AA674" s="233"/>
      <c r="AB674" s="233"/>
      <c r="AC674" s="233"/>
      <c r="AD674" s="233"/>
      <c r="AE674" s="233"/>
      <c r="AF674" s="233"/>
      <c r="AG674" s="233"/>
      <c r="AH674" s="233"/>
      <c r="AI674" s="233"/>
      <c r="AJ674" s="233"/>
      <c r="AK674" s="233"/>
      <c r="AL674" s="233"/>
      <c r="AM674" s="233"/>
      <c r="AN674" s="233"/>
      <c r="AO674" s="233"/>
      <c r="AP674" s="233"/>
    </row>
    <row r="675">
      <c r="A675" s="234"/>
      <c r="B675" s="234"/>
      <c r="C675" s="233"/>
      <c r="D675" s="233"/>
      <c r="E675" s="233"/>
      <c r="F675" s="233"/>
      <c r="G675" s="233"/>
      <c r="H675" s="233"/>
      <c r="I675" s="233"/>
      <c r="J675" s="233"/>
      <c r="K675" s="233"/>
      <c r="L675" s="233"/>
      <c r="M675" s="233"/>
      <c r="N675" s="233"/>
      <c r="O675" s="233"/>
      <c r="P675" s="233"/>
      <c r="Q675" s="233"/>
      <c r="R675" s="233"/>
      <c r="S675" s="233"/>
      <c r="T675" s="233"/>
      <c r="U675" s="233"/>
      <c r="V675" s="233"/>
      <c r="W675" s="233"/>
      <c r="X675" s="233"/>
      <c r="Y675" s="233"/>
      <c r="Z675" s="233"/>
      <c r="AA675" s="233"/>
      <c r="AB675" s="233"/>
      <c r="AC675" s="233"/>
      <c r="AD675" s="233"/>
      <c r="AE675" s="233"/>
      <c r="AF675" s="233"/>
      <c r="AG675" s="233"/>
      <c r="AH675" s="233"/>
      <c r="AI675" s="233"/>
      <c r="AJ675" s="233"/>
      <c r="AK675" s="233"/>
      <c r="AL675" s="233"/>
      <c r="AM675" s="233"/>
      <c r="AN675" s="233"/>
      <c r="AO675" s="233"/>
      <c r="AP675" s="233"/>
    </row>
    <row r="676">
      <c r="A676" s="234"/>
      <c r="B676" s="234"/>
      <c r="C676" s="233"/>
      <c r="D676" s="233"/>
      <c r="E676" s="233"/>
      <c r="F676" s="233"/>
      <c r="G676" s="233"/>
      <c r="H676" s="233"/>
      <c r="I676" s="233"/>
      <c r="J676" s="233"/>
      <c r="K676" s="233"/>
      <c r="L676" s="233"/>
      <c r="M676" s="233"/>
      <c r="N676" s="233"/>
      <c r="O676" s="233"/>
      <c r="P676" s="233"/>
      <c r="Q676" s="233"/>
      <c r="R676" s="233"/>
      <c r="S676" s="233"/>
      <c r="T676" s="233"/>
      <c r="U676" s="233"/>
      <c r="V676" s="233"/>
      <c r="W676" s="233"/>
      <c r="X676" s="233"/>
      <c r="Y676" s="233"/>
      <c r="Z676" s="233"/>
      <c r="AA676" s="233"/>
      <c r="AB676" s="233"/>
      <c r="AC676" s="233"/>
      <c r="AD676" s="233"/>
      <c r="AE676" s="233"/>
      <c r="AF676" s="233"/>
      <c r="AG676" s="233"/>
      <c r="AH676" s="233"/>
      <c r="AI676" s="233"/>
      <c r="AJ676" s="233"/>
      <c r="AK676" s="233"/>
      <c r="AL676" s="233"/>
      <c r="AM676" s="233"/>
      <c r="AN676" s="233"/>
      <c r="AO676" s="233"/>
      <c r="AP676" s="233"/>
    </row>
    <row r="677">
      <c r="A677" s="234"/>
      <c r="B677" s="234"/>
      <c r="C677" s="233"/>
      <c r="D677" s="233"/>
      <c r="E677" s="233"/>
      <c r="F677" s="233"/>
      <c r="G677" s="233"/>
      <c r="H677" s="233"/>
      <c r="I677" s="233"/>
      <c r="J677" s="233"/>
      <c r="K677" s="233"/>
      <c r="L677" s="233"/>
      <c r="M677" s="233"/>
      <c r="N677" s="233"/>
      <c r="O677" s="233"/>
      <c r="P677" s="233"/>
      <c r="Q677" s="233"/>
      <c r="R677" s="233"/>
      <c r="S677" s="233"/>
      <c r="T677" s="233"/>
      <c r="U677" s="233"/>
      <c r="V677" s="233"/>
      <c r="W677" s="233"/>
      <c r="X677" s="233"/>
      <c r="Y677" s="233"/>
      <c r="Z677" s="233"/>
      <c r="AA677" s="233"/>
      <c r="AB677" s="233"/>
      <c r="AC677" s="233"/>
      <c r="AD677" s="233"/>
      <c r="AE677" s="233"/>
      <c r="AF677" s="233"/>
      <c r="AG677" s="233"/>
      <c r="AH677" s="233"/>
      <c r="AI677" s="233"/>
      <c r="AJ677" s="233"/>
      <c r="AK677" s="233"/>
      <c r="AL677" s="233"/>
      <c r="AM677" s="233"/>
      <c r="AN677" s="233"/>
      <c r="AO677" s="233"/>
      <c r="AP677" s="233"/>
    </row>
    <row r="678">
      <c r="A678" s="234"/>
      <c r="B678" s="234"/>
      <c r="C678" s="233"/>
      <c r="D678" s="233"/>
      <c r="E678" s="233"/>
      <c r="F678" s="233"/>
      <c r="G678" s="233"/>
      <c r="H678" s="233"/>
      <c r="I678" s="233"/>
      <c r="J678" s="233"/>
      <c r="K678" s="233"/>
      <c r="L678" s="233"/>
      <c r="M678" s="233"/>
      <c r="N678" s="233"/>
      <c r="O678" s="233"/>
      <c r="P678" s="233"/>
      <c r="Q678" s="233"/>
      <c r="R678" s="233"/>
      <c r="S678" s="233"/>
      <c r="T678" s="233"/>
      <c r="U678" s="233"/>
      <c r="V678" s="233"/>
      <c r="W678" s="233"/>
      <c r="X678" s="233"/>
      <c r="Y678" s="233"/>
      <c r="Z678" s="233"/>
      <c r="AA678" s="233"/>
      <c r="AB678" s="233"/>
      <c r="AC678" s="233"/>
      <c r="AD678" s="233"/>
      <c r="AE678" s="233"/>
      <c r="AF678" s="233"/>
      <c r="AG678" s="233"/>
      <c r="AH678" s="233"/>
      <c r="AI678" s="233"/>
      <c r="AJ678" s="233"/>
      <c r="AK678" s="233"/>
      <c r="AL678" s="233"/>
      <c r="AM678" s="233"/>
      <c r="AN678" s="233"/>
      <c r="AO678" s="233"/>
      <c r="AP678" s="233"/>
    </row>
    <row r="679">
      <c r="A679" s="234"/>
      <c r="B679" s="234"/>
      <c r="C679" s="233"/>
      <c r="D679" s="233"/>
      <c r="E679" s="233"/>
      <c r="F679" s="233"/>
      <c r="G679" s="233"/>
      <c r="H679" s="233"/>
      <c r="I679" s="233"/>
      <c r="J679" s="233"/>
      <c r="K679" s="233"/>
      <c r="L679" s="233"/>
      <c r="M679" s="233"/>
      <c r="N679" s="233"/>
      <c r="O679" s="233"/>
      <c r="P679" s="233"/>
      <c r="Q679" s="233"/>
      <c r="R679" s="233"/>
      <c r="S679" s="233"/>
      <c r="T679" s="233"/>
      <c r="U679" s="233"/>
      <c r="V679" s="233"/>
      <c r="W679" s="233"/>
      <c r="X679" s="233"/>
      <c r="Y679" s="233"/>
      <c r="Z679" s="233"/>
      <c r="AA679" s="233"/>
      <c r="AB679" s="233"/>
      <c r="AC679" s="233"/>
      <c r="AD679" s="233"/>
      <c r="AE679" s="233"/>
      <c r="AF679" s="233"/>
      <c r="AG679" s="233"/>
      <c r="AH679" s="233"/>
      <c r="AI679" s="233"/>
      <c r="AJ679" s="233"/>
      <c r="AK679" s="233"/>
      <c r="AL679" s="233"/>
      <c r="AM679" s="233"/>
      <c r="AN679" s="233"/>
      <c r="AO679" s="233"/>
      <c r="AP679" s="233"/>
    </row>
    <row r="680">
      <c r="A680" s="234"/>
      <c r="B680" s="234"/>
      <c r="C680" s="233"/>
      <c r="D680" s="233"/>
      <c r="E680" s="233"/>
      <c r="F680" s="233"/>
      <c r="G680" s="233"/>
      <c r="H680" s="233"/>
      <c r="I680" s="233"/>
      <c r="J680" s="233"/>
      <c r="K680" s="233"/>
      <c r="L680" s="233"/>
      <c r="M680" s="233"/>
      <c r="N680" s="233"/>
      <c r="O680" s="233"/>
      <c r="P680" s="233"/>
      <c r="Q680" s="233"/>
      <c r="R680" s="233"/>
      <c r="S680" s="233"/>
      <c r="T680" s="233"/>
      <c r="U680" s="233"/>
      <c r="V680" s="233"/>
      <c r="W680" s="233"/>
      <c r="X680" s="233"/>
      <c r="Y680" s="233"/>
      <c r="Z680" s="233"/>
      <c r="AA680" s="233"/>
      <c r="AB680" s="233"/>
      <c r="AC680" s="233"/>
      <c r="AD680" s="233"/>
      <c r="AE680" s="233"/>
      <c r="AF680" s="233"/>
      <c r="AG680" s="233"/>
      <c r="AH680" s="233"/>
      <c r="AI680" s="233"/>
      <c r="AJ680" s="233"/>
      <c r="AK680" s="233"/>
      <c r="AL680" s="233"/>
      <c r="AM680" s="233"/>
      <c r="AN680" s="233"/>
      <c r="AO680" s="233"/>
      <c r="AP680" s="233"/>
    </row>
    <row r="681">
      <c r="A681" s="234"/>
      <c r="B681" s="234"/>
      <c r="C681" s="233"/>
      <c r="D681" s="233"/>
      <c r="E681" s="233"/>
      <c r="F681" s="233"/>
      <c r="G681" s="233"/>
      <c r="H681" s="233"/>
      <c r="I681" s="233"/>
      <c r="J681" s="233"/>
      <c r="K681" s="233"/>
      <c r="L681" s="233"/>
      <c r="M681" s="233"/>
      <c r="N681" s="233"/>
      <c r="O681" s="233"/>
      <c r="P681" s="233"/>
      <c r="Q681" s="233"/>
      <c r="R681" s="233"/>
      <c r="S681" s="233"/>
      <c r="T681" s="233"/>
      <c r="U681" s="233"/>
      <c r="V681" s="233"/>
      <c r="W681" s="233"/>
      <c r="X681" s="233"/>
      <c r="Y681" s="233"/>
      <c r="Z681" s="233"/>
      <c r="AA681" s="233"/>
      <c r="AB681" s="233"/>
      <c r="AC681" s="233"/>
      <c r="AD681" s="233"/>
      <c r="AE681" s="233"/>
      <c r="AF681" s="233"/>
      <c r="AG681" s="233"/>
      <c r="AH681" s="233"/>
      <c r="AI681" s="233"/>
      <c r="AJ681" s="233"/>
      <c r="AK681" s="233"/>
      <c r="AL681" s="233"/>
      <c r="AM681" s="233"/>
      <c r="AN681" s="233"/>
      <c r="AO681" s="233"/>
      <c r="AP681" s="233"/>
    </row>
    <row r="682">
      <c r="A682" s="234"/>
      <c r="B682" s="234"/>
      <c r="C682" s="233"/>
      <c r="D682" s="233"/>
      <c r="E682" s="233"/>
      <c r="F682" s="233"/>
      <c r="G682" s="233"/>
      <c r="H682" s="233"/>
      <c r="I682" s="233"/>
      <c r="J682" s="233"/>
      <c r="K682" s="233"/>
      <c r="L682" s="233"/>
      <c r="M682" s="233"/>
      <c r="N682" s="233"/>
      <c r="O682" s="233"/>
      <c r="P682" s="233"/>
      <c r="Q682" s="233"/>
      <c r="R682" s="233"/>
      <c r="S682" s="233"/>
      <c r="T682" s="233"/>
      <c r="U682" s="233"/>
      <c r="V682" s="233"/>
      <c r="W682" s="233"/>
      <c r="X682" s="233"/>
      <c r="Y682" s="233"/>
      <c r="Z682" s="233"/>
      <c r="AA682" s="233"/>
      <c r="AB682" s="233"/>
      <c r="AC682" s="233"/>
      <c r="AD682" s="233"/>
      <c r="AE682" s="233"/>
      <c r="AF682" s="233"/>
      <c r="AG682" s="233"/>
      <c r="AH682" s="233"/>
      <c r="AI682" s="233"/>
      <c r="AJ682" s="233"/>
      <c r="AK682" s="233"/>
      <c r="AL682" s="233"/>
      <c r="AM682" s="233"/>
      <c r="AN682" s="233"/>
      <c r="AO682" s="233"/>
      <c r="AP682" s="233"/>
    </row>
    <row r="683">
      <c r="A683" s="234"/>
      <c r="B683" s="234"/>
      <c r="C683" s="233"/>
      <c r="D683" s="233"/>
      <c r="E683" s="233"/>
      <c r="F683" s="233"/>
      <c r="G683" s="233"/>
      <c r="H683" s="233"/>
      <c r="I683" s="233"/>
      <c r="J683" s="233"/>
      <c r="K683" s="233"/>
      <c r="L683" s="233"/>
      <c r="M683" s="233"/>
      <c r="N683" s="233"/>
      <c r="O683" s="233"/>
      <c r="P683" s="233"/>
      <c r="Q683" s="233"/>
      <c r="R683" s="233"/>
      <c r="S683" s="233"/>
      <c r="T683" s="233"/>
      <c r="U683" s="233"/>
      <c r="V683" s="233"/>
      <c r="W683" s="233"/>
      <c r="X683" s="233"/>
      <c r="Y683" s="233"/>
      <c r="Z683" s="233"/>
      <c r="AA683" s="233"/>
      <c r="AB683" s="233"/>
      <c r="AC683" s="233"/>
      <c r="AD683" s="233"/>
      <c r="AE683" s="233"/>
      <c r="AF683" s="233"/>
      <c r="AG683" s="233"/>
      <c r="AH683" s="233"/>
      <c r="AI683" s="233"/>
      <c r="AJ683" s="233"/>
      <c r="AK683" s="233"/>
      <c r="AL683" s="233"/>
      <c r="AM683" s="233"/>
      <c r="AN683" s="233"/>
      <c r="AO683" s="233"/>
      <c r="AP683" s="233"/>
    </row>
    <row r="684">
      <c r="A684" s="234"/>
      <c r="B684" s="234"/>
      <c r="C684" s="233"/>
      <c r="D684" s="233"/>
      <c r="E684" s="233"/>
      <c r="F684" s="233"/>
      <c r="G684" s="233"/>
      <c r="H684" s="233"/>
      <c r="I684" s="233"/>
      <c r="J684" s="233"/>
      <c r="K684" s="233"/>
      <c r="L684" s="233"/>
      <c r="M684" s="233"/>
      <c r="N684" s="233"/>
      <c r="O684" s="233"/>
      <c r="P684" s="233"/>
      <c r="Q684" s="233"/>
      <c r="R684" s="233"/>
      <c r="S684" s="233"/>
      <c r="T684" s="233"/>
      <c r="U684" s="233"/>
      <c r="V684" s="233"/>
      <c r="W684" s="233"/>
      <c r="X684" s="233"/>
      <c r="Y684" s="233"/>
      <c r="Z684" s="233"/>
      <c r="AA684" s="233"/>
      <c r="AB684" s="233"/>
      <c r="AC684" s="233"/>
      <c r="AD684" s="233"/>
      <c r="AE684" s="233"/>
      <c r="AF684" s="233"/>
      <c r="AG684" s="233"/>
      <c r="AH684" s="233"/>
      <c r="AI684" s="233"/>
      <c r="AJ684" s="233"/>
      <c r="AK684" s="233"/>
      <c r="AL684" s="233"/>
      <c r="AM684" s="233"/>
      <c r="AN684" s="233"/>
      <c r="AO684" s="233"/>
      <c r="AP684" s="233"/>
    </row>
    <row r="685">
      <c r="A685" s="234"/>
      <c r="B685" s="234"/>
      <c r="C685" s="233"/>
      <c r="D685" s="233"/>
      <c r="E685" s="233"/>
      <c r="F685" s="233"/>
      <c r="G685" s="233"/>
      <c r="H685" s="233"/>
      <c r="I685" s="233"/>
      <c r="J685" s="233"/>
      <c r="K685" s="233"/>
      <c r="L685" s="233"/>
      <c r="M685" s="233"/>
      <c r="N685" s="233"/>
      <c r="O685" s="233"/>
      <c r="P685" s="233"/>
      <c r="Q685" s="233"/>
      <c r="R685" s="233"/>
      <c r="S685" s="233"/>
      <c r="T685" s="233"/>
      <c r="U685" s="233"/>
      <c r="V685" s="233"/>
      <c r="W685" s="233"/>
      <c r="X685" s="233"/>
      <c r="Y685" s="233"/>
      <c r="Z685" s="233"/>
      <c r="AA685" s="233"/>
      <c r="AB685" s="233"/>
      <c r="AC685" s="233"/>
      <c r="AD685" s="233"/>
      <c r="AE685" s="233"/>
      <c r="AF685" s="233"/>
      <c r="AG685" s="233"/>
      <c r="AH685" s="233"/>
      <c r="AI685" s="233"/>
      <c r="AJ685" s="233"/>
      <c r="AK685" s="233"/>
      <c r="AL685" s="233"/>
      <c r="AM685" s="233"/>
      <c r="AN685" s="233"/>
      <c r="AO685" s="233"/>
      <c r="AP685" s="233"/>
    </row>
    <row r="686">
      <c r="A686" s="234"/>
      <c r="B686" s="234"/>
      <c r="C686" s="233"/>
      <c r="D686" s="233"/>
      <c r="E686" s="233"/>
      <c r="F686" s="233"/>
      <c r="G686" s="233"/>
      <c r="H686" s="233"/>
      <c r="I686" s="233"/>
      <c r="J686" s="233"/>
      <c r="K686" s="233"/>
      <c r="L686" s="233"/>
      <c r="M686" s="233"/>
      <c r="N686" s="233"/>
      <c r="O686" s="233"/>
      <c r="P686" s="233"/>
      <c r="Q686" s="233"/>
      <c r="R686" s="233"/>
      <c r="S686" s="233"/>
      <c r="T686" s="233"/>
      <c r="U686" s="233"/>
      <c r="V686" s="233"/>
      <c r="W686" s="233"/>
      <c r="X686" s="233"/>
      <c r="Y686" s="233"/>
      <c r="Z686" s="233"/>
      <c r="AA686" s="233"/>
      <c r="AB686" s="233"/>
      <c r="AC686" s="233"/>
      <c r="AD686" s="233"/>
      <c r="AE686" s="233"/>
      <c r="AF686" s="233"/>
      <c r="AG686" s="233"/>
      <c r="AH686" s="233"/>
      <c r="AI686" s="233"/>
      <c r="AJ686" s="233"/>
      <c r="AK686" s="233"/>
      <c r="AL686" s="233"/>
      <c r="AM686" s="233"/>
      <c r="AN686" s="233"/>
      <c r="AO686" s="233"/>
      <c r="AP686" s="233"/>
    </row>
    <row r="687">
      <c r="A687" s="234"/>
      <c r="B687" s="234"/>
      <c r="C687" s="233"/>
      <c r="D687" s="233"/>
      <c r="E687" s="233"/>
      <c r="F687" s="233"/>
      <c r="G687" s="233"/>
      <c r="H687" s="233"/>
      <c r="I687" s="233"/>
      <c r="J687" s="233"/>
      <c r="K687" s="233"/>
      <c r="L687" s="233"/>
      <c r="M687" s="233"/>
      <c r="N687" s="233"/>
      <c r="O687" s="233"/>
      <c r="P687" s="233"/>
      <c r="Q687" s="233"/>
      <c r="R687" s="233"/>
      <c r="S687" s="233"/>
      <c r="T687" s="233"/>
      <c r="U687" s="233"/>
      <c r="V687" s="233"/>
      <c r="W687" s="233"/>
      <c r="X687" s="233"/>
      <c r="Y687" s="233"/>
      <c r="Z687" s="233"/>
      <c r="AA687" s="233"/>
      <c r="AB687" s="233"/>
      <c r="AC687" s="233"/>
      <c r="AD687" s="233"/>
      <c r="AE687" s="233"/>
      <c r="AF687" s="233"/>
      <c r="AG687" s="233"/>
      <c r="AH687" s="233"/>
      <c r="AI687" s="233"/>
      <c r="AJ687" s="233"/>
      <c r="AK687" s="233"/>
      <c r="AL687" s="233"/>
      <c r="AM687" s="233"/>
      <c r="AN687" s="233"/>
      <c r="AO687" s="233"/>
      <c r="AP687" s="233"/>
    </row>
    <row r="688">
      <c r="A688" s="234"/>
      <c r="B688" s="234"/>
      <c r="C688" s="233"/>
      <c r="D688" s="233"/>
      <c r="E688" s="233"/>
      <c r="F688" s="233"/>
      <c r="G688" s="233"/>
      <c r="H688" s="233"/>
      <c r="I688" s="233"/>
      <c r="J688" s="233"/>
      <c r="K688" s="233"/>
      <c r="L688" s="233"/>
      <c r="M688" s="233"/>
      <c r="N688" s="233"/>
      <c r="O688" s="233"/>
      <c r="P688" s="233"/>
      <c r="Q688" s="233"/>
      <c r="R688" s="233"/>
      <c r="S688" s="233"/>
      <c r="T688" s="233"/>
      <c r="U688" s="233"/>
      <c r="V688" s="233"/>
      <c r="W688" s="233"/>
      <c r="X688" s="233"/>
      <c r="Y688" s="233"/>
      <c r="Z688" s="233"/>
      <c r="AA688" s="233"/>
      <c r="AB688" s="233"/>
      <c r="AC688" s="233"/>
      <c r="AD688" s="233"/>
      <c r="AE688" s="233"/>
      <c r="AF688" s="233"/>
      <c r="AG688" s="233"/>
      <c r="AH688" s="233"/>
      <c r="AI688" s="233"/>
      <c r="AJ688" s="233"/>
      <c r="AK688" s="233"/>
      <c r="AL688" s="233"/>
      <c r="AM688" s="233"/>
      <c r="AN688" s="233"/>
      <c r="AO688" s="233"/>
      <c r="AP688" s="233"/>
    </row>
    <row r="689">
      <c r="A689" s="234"/>
      <c r="B689" s="234"/>
      <c r="C689" s="233"/>
      <c r="D689" s="233"/>
      <c r="E689" s="233"/>
      <c r="F689" s="233"/>
      <c r="G689" s="233"/>
      <c r="H689" s="233"/>
      <c r="I689" s="233"/>
      <c r="J689" s="233"/>
      <c r="K689" s="233"/>
      <c r="L689" s="233"/>
      <c r="M689" s="233"/>
      <c r="N689" s="233"/>
      <c r="O689" s="233"/>
      <c r="P689" s="233"/>
      <c r="Q689" s="233"/>
      <c r="R689" s="233"/>
      <c r="S689" s="233"/>
      <c r="T689" s="233"/>
      <c r="U689" s="233"/>
      <c r="V689" s="233"/>
      <c r="W689" s="233"/>
      <c r="X689" s="233"/>
      <c r="Y689" s="233"/>
      <c r="Z689" s="233"/>
      <c r="AA689" s="233"/>
      <c r="AB689" s="233"/>
      <c r="AC689" s="233"/>
      <c r="AD689" s="233"/>
      <c r="AE689" s="233"/>
      <c r="AF689" s="233"/>
      <c r="AG689" s="233"/>
      <c r="AH689" s="233"/>
      <c r="AI689" s="233"/>
      <c r="AJ689" s="233"/>
      <c r="AK689" s="233"/>
      <c r="AL689" s="233"/>
      <c r="AM689" s="233"/>
      <c r="AN689" s="233"/>
      <c r="AO689" s="233"/>
      <c r="AP689" s="233"/>
    </row>
    <row r="690">
      <c r="A690" s="234"/>
      <c r="B690" s="234"/>
      <c r="C690" s="233"/>
      <c r="D690" s="233"/>
      <c r="E690" s="233"/>
      <c r="F690" s="233"/>
      <c r="G690" s="233"/>
      <c r="H690" s="233"/>
      <c r="I690" s="233"/>
      <c r="J690" s="233"/>
      <c r="K690" s="233"/>
      <c r="L690" s="233"/>
      <c r="M690" s="233"/>
      <c r="N690" s="233"/>
      <c r="O690" s="233"/>
      <c r="P690" s="233"/>
      <c r="Q690" s="233"/>
      <c r="R690" s="233"/>
      <c r="S690" s="233"/>
      <c r="T690" s="233"/>
      <c r="U690" s="233"/>
      <c r="V690" s="233"/>
      <c r="W690" s="233"/>
      <c r="X690" s="233"/>
      <c r="Y690" s="233"/>
      <c r="Z690" s="233"/>
      <c r="AA690" s="233"/>
      <c r="AB690" s="233"/>
      <c r="AC690" s="233"/>
      <c r="AD690" s="233"/>
      <c r="AE690" s="233"/>
      <c r="AF690" s="233"/>
      <c r="AG690" s="233"/>
      <c r="AH690" s="233"/>
      <c r="AI690" s="233"/>
      <c r="AJ690" s="233"/>
      <c r="AK690" s="233"/>
      <c r="AL690" s="233"/>
      <c r="AM690" s="233"/>
      <c r="AN690" s="233"/>
      <c r="AO690" s="233"/>
      <c r="AP690" s="233"/>
    </row>
    <row r="691">
      <c r="A691" s="234"/>
      <c r="B691" s="234"/>
      <c r="C691" s="233"/>
      <c r="D691" s="233"/>
      <c r="E691" s="233"/>
      <c r="F691" s="233"/>
      <c r="G691" s="233"/>
      <c r="H691" s="233"/>
      <c r="I691" s="233"/>
      <c r="J691" s="233"/>
      <c r="K691" s="233"/>
      <c r="L691" s="233"/>
      <c r="M691" s="233"/>
      <c r="N691" s="233"/>
      <c r="O691" s="233"/>
      <c r="P691" s="233"/>
      <c r="Q691" s="233"/>
      <c r="R691" s="233"/>
      <c r="S691" s="233"/>
      <c r="T691" s="233"/>
      <c r="U691" s="233"/>
      <c r="V691" s="233"/>
      <c r="W691" s="233"/>
      <c r="X691" s="233"/>
      <c r="Y691" s="233"/>
      <c r="Z691" s="233"/>
      <c r="AA691" s="233"/>
      <c r="AB691" s="233"/>
      <c r="AC691" s="233"/>
      <c r="AD691" s="233"/>
      <c r="AE691" s="233"/>
      <c r="AF691" s="233"/>
      <c r="AG691" s="233"/>
      <c r="AH691" s="233"/>
      <c r="AI691" s="233"/>
      <c r="AJ691" s="233"/>
      <c r="AK691" s="233"/>
      <c r="AL691" s="233"/>
      <c r="AM691" s="233"/>
      <c r="AN691" s="233"/>
      <c r="AO691" s="233"/>
      <c r="AP691" s="233"/>
    </row>
    <row r="692">
      <c r="A692" s="234"/>
      <c r="B692" s="234"/>
      <c r="C692" s="233"/>
      <c r="D692" s="233"/>
      <c r="E692" s="233"/>
      <c r="F692" s="233"/>
      <c r="G692" s="233"/>
      <c r="H692" s="233"/>
      <c r="I692" s="233"/>
      <c r="J692" s="233"/>
      <c r="K692" s="233"/>
      <c r="L692" s="233"/>
      <c r="M692" s="233"/>
      <c r="N692" s="233"/>
      <c r="O692" s="233"/>
      <c r="P692" s="233"/>
      <c r="Q692" s="233"/>
      <c r="R692" s="233"/>
      <c r="S692" s="233"/>
      <c r="T692" s="233"/>
      <c r="U692" s="233"/>
      <c r="V692" s="233"/>
      <c r="W692" s="233"/>
      <c r="X692" s="233"/>
      <c r="Y692" s="233"/>
      <c r="Z692" s="233"/>
      <c r="AA692" s="233"/>
      <c r="AB692" s="233"/>
      <c r="AC692" s="233"/>
      <c r="AD692" s="233"/>
      <c r="AE692" s="233"/>
      <c r="AF692" s="233"/>
      <c r="AG692" s="233"/>
      <c r="AH692" s="233"/>
      <c r="AI692" s="233"/>
      <c r="AJ692" s="233"/>
      <c r="AK692" s="233"/>
      <c r="AL692" s="233"/>
      <c r="AM692" s="233"/>
      <c r="AN692" s="233"/>
      <c r="AO692" s="233"/>
      <c r="AP692" s="233"/>
    </row>
    <row r="693">
      <c r="A693" s="234"/>
      <c r="B693" s="234"/>
      <c r="C693" s="233"/>
      <c r="D693" s="233"/>
      <c r="E693" s="233"/>
      <c r="F693" s="233"/>
      <c r="G693" s="233"/>
      <c r="H693" s="233"/>
      <c r="I693" s="233"/>
      <c r="J693" s="233"/>
      <c r="K693" s="233"/>
      <c r="L693" s="233"/>
      <c r="M693" s="233"/>
      <c r="N693" s="233"/>
      <c r="O693" s="233"/>
      <c r="P693" s="233"/>
      <c r="Q693" s="233"/>
      <c r="R693" s="233"/>
      <c r="S693" s="233"/>
      <c r="T693" s="233"/>
      <c r="U693" s="233"/>
      <c r="V693" s="233"/>
      <c r="W693" s="233"/>
      <c r="X693" s="233"/>
      <c r="Y693" s="233"/>
      <c r="Z693" s="233"/>
      <c r="AA693" s="233"/>
      <c r="AB693" s="233"/>
      <c r="AC693" s="233"/>
      <c r="AD693" s="233"/>
      <c r="AE693" s="233"/>
      <c r="AF693" s="233"/>
      <c r="AG693" s="233"/>
      <c r="AH693" s="233"/>
      <c r="AI693" s="233"/>
      <c r="AJ693" s="233"/>
      <c r="AK693" s="233"/>
      <c r="AL693" s="233"/>
      <c r="AM693" s="233"/>
      <c r="AN693" s="233"/>
      <c r="AO693" s="233"/>
      <c r="AP693" s="233"/>
    </row>
    <row r="694">
      <c r="A694" s="234"/>
      <c r="B694" s="234"/>
      <c r="C694" s="233"/>
      <c r="D694" s="233"/>
      <c r="E694" s="233"/>
      <c r="F694" s="233"/>
      <c r="G694" s="233"/>
      <c r="H694" s="233"/>
      <c r="I694" s="233"/>
      <c r="J694" s="233"/>
      <c r="K694" s="233"/>
      <c r="L694" s="233"/>
      <c r="M694" s="233"/>
      <c r="N694" s="233"/>
      <c r="O694" s="233"/>
      <c r="P694" s="233"/>
      <c r="Q694" s="233"/>
      <c r="R694" s="233"/>
      <c r="S694" s="233"/>
      <c r="T694" s="233"/>
      <c r="U694" s="233"/>
      <c r="V694" s="233"/>
      <c r="W694" s="233"/>
      <c r="X694" s="233"/>
      <c r="Y694" s="233"/>
      <c r="Z694" s="233"/>
      <c r="AA694" s="233"/>
      <c r="AB694" s="233"/>
      <c r="AC694" s="233"/>
      <c r="AD694" s="233"/>
      <c r="AE694" s="233"/>
      <c r="AF694" s="233"/>
      <c r="AG694" s="233"/>
      <c r="AH694" s="233"/>
      <c r="AI694" s="233"/>
      <c r="AJ694" s="233"/>
      <c r="AK694" s="233"/>
      <c r="AL694" s="233"/>
      <c r="AM694" s="233"/>
      <c r="AN694" s="233"/>
      <c r="AO694" s="233"/>
      <c r="AP694" s="233"/>
    </row>
    <row r="695">
      <c r="A695" s="234"/>
      <c r="B695" s="234"/>
      <c r="C695" s="233"/>
      <c r="D695" s="233"/>
      <c r="E695" s="233"/>
      <c r="F695" s="233"/>
      <c r="G695" s="233"/>
      <c r="H695" s="233"/>
      <c r="I695" s="233"/>
      <c r="J695" s="233"/>
      <c r="K695" s="233"/>
      <c r="L695" s="233"/>
      <c r="M695" s="233"/>
      <c r="N695" s="233"/>
      <c r="O695" s="233"/>
      <c r="P695" s="233"/>
      <c r="Q695" s="233"/>
      <c r="R695" s="233"/>
      <c r="S695" s="233"/>
      <c r="T695" s="233"/>
      <c r="U695" s="233"/>
      <c r="V695" s="233"/>
      <c r="W695" s="233"/>
      <c r="X695" s="233"/>
      <c r="Y695" s="233"/>
      <c r="Z695" s="233"/>
      <c r="AA695" s="233"/>
      <c r="AB695" s="233"/>
      <c r="AC695" s="233"/>
      <c r="AD695" s="233"/>
      <c r="AE695" s="233"/>
      <c r="AF695" s="233"/>
      <c r="AG695" s="233"/>
      <c r="AH695" s="233"/>
      <c r="AI695" s="233"/>
      <c r="AJ695" s="233"/>
      <c r="AK695" s="233"/>
      <c r="AL695" s="233"/>
      <c r="AM695" s="233"/>
      <c r="AN695" s="233"/>
      <c r="AO695" s="233"/>
      <c r="AP695" s="233"/>
    </row>
    <row r="696">
      <c r="A696" s="234"/>
      <c r="B696" s="234"/>
      <c r="C696" s="233"/>
      <c r="D696" s="233"/>
      <c r="E696" s="233"/>
      <c r="F696" s="233"/>
      <c r="G696" s="233"/>
      <c r="H696" s="233"/>
      <c r="I696" s="233"/>
      <c r="J696" s="233"/>
      <c r="K696" s="233"/>
      <c r="L696" s="233"/>
      <c r="M696" s="233"/>
      <c r="N696" s="233"/>
      <c r="O696" s="233"/>
      <c r="P696" s="233"/>
      <c r="Q696" s="233"/>
      <c r="R696" s="233"/>
      <c r="S696" s="233"/>
      <c r="T696" s="233"/>
      <c r="U696" s="233"/>
      <c r="V696" s="233"/>
      <c r="W696" s="233"/>
      <c r="X696" s="233"/>
      <c r="Y696" s="233"/>
      <c r="Z696" s="233"/>
      <c r="AA696" s="233"/>
      <c r="AB696" s="233"/>
      <c r="AC696" s="233"/>
      <c r="AD696" s="233"/>
      <c r="AE696" s="233"/>
      <c r="AF696" s="233"/>
      <c r="AG696" s="233"/>
      <c r="AH696" s="233"/>
      <c r="AI696" s="233"/>
      <c r="AJ696" s="233"/>
      <c r="AK696" s="233"/>
      <c r="AL696" s="233"/>
      <c r="AM696" s="233"/>
      <c r="AN696" s="233"/>
      <c r="AO696" s="233"/>
      <c r="AP696" s="233"/>
    </row>
    <row r="697">
      <c r="A697" s="234"/>
      <c r="B697" s="234"/>
      <c r="C697" s="233"/>
      <c r="D697" s="233"/>
      <c r="E697" s="233"/>
      <c r="F697" s="233"/>
      <c r="G697" s="233"/>
      <c r="H697" s="233"/>
      <c r="I697" s="233"/>
      <c r="J697" s="233"/>
      <c r="K697" s="233"/>
      <c r="L697" s="233"/>
      <c r="M697" s="233"/>
      <c r="N697" s="233"/>
      <c r="O697" s="233"/>
      <c r="P697" s="233"/>
      <c r="Q697" s="233"/>
      <c r="R697" s="233"/>
      <c r="S697" s="233"/>
      <c r="T697" s="233"/>
      <c r="U697" s="233"/>
      <c r="V697" s="233"/>
      <c r="W697" s="233"/>
      <c r="X697" s="233"/>
      <c r="Y697" s="233"/>
      <c r="Z697" s="233"/>
      <c r="AA697" s="233"/>
      <c r="AB697" s="233"/>
      <c r="AC697" s="233"/>
      <c r="AD697" s="233"/>
      <c r="AE697" s="233"/>
      <c r="AF697" s="233"/>
      <c r="AG697" s="233"/>
      <c r="AH697" s="233"/>
      <c r="AI697" s="233"/>
      <c r="AJ697" s="233"/>
      <c r="AK697" s="233"/>
      <c r="AL697" s="233"/>
      <c r="AM697" s="233"/>
      <c r="AN697" s="233"/>
      <c r="AO697" s="233"/>
      <c r="AP697" s="233"/>
    </row>
    <row r="698">
      <c r="A698" s="234"/>
      <c r="B698" s="234"/>
      <c r="C698" s="233"/>
      <c r="D698" s="233"/>
      <c r="E698" s="233"/>
      <c r="F698" s="233"/>
      <c r="G698" s="233"/>
      <c r="H698" s="233"/>
      <c r="I698" s="233"/>
      <c r="J698" s="233"/>
      <c r="K698" s="233"/>
      <c r="L698" s="233"/>
      <c r="M698" s="233"/>
      <c r="N698" s="233"/>
      <c r="O698" s="233"/>
      <c r="P698" s="233"/>
      <c r="Q698" s="233"/>
      <c r="R698" s="233"/>
      <c r="S698" s="233"/>
      <c r="T698" s="233"/>
      <c r="U698" s="233"/>
      <c r="V698" s="233"/>
      <c r="W698" s="233"/>
      <c r="X698" s="233"/>
      <c r="Y698" s="233"/>
      <c r="Z698" s="233"/>
      <c r="AA698" s="233"/>
      <c r="AB698" s="233"/>
      <c r="AC698" s="233"/>
      <c r="AD698" s="233"/>
      <c r="AE698" s="233"/>
      <c r="AF698" s="233"/>
      <c r="AG698" s="233"/>
      <c r="AH698" s="233"/>
      <c r="AI698" s="233"/>
      <c r="AJ698" s="233"/>
      <c r="AK698" s="233"/>
      <c r="AL698" s="233"/>
      <c r="AM698" s="233"/>
      <c r="AN698" s="233"/>
      <c r="AO698" s="233"/>
      <c r="AP698" s="233"/>
    </row>
    <row r="699">
      <c r="A699" s="234"/>
      <c r="B699" s="234"/>
      <c r="C699" s="233"/>
      <c r="D699" s="233"/>
      <c r="E699" s="233"/>
      <c r="F699" s="233"/>
      <c r="G699" s="233"/>
      <c r="H699" s="233"/>
      <c r="I699" s="233"/>
      <c r="J699" s="233"/>
      <c r="K699" s="233"/>
      <c r="L699" s="233"/>
      <c r="M699" s="233"/>
      <c r="N699" s="233"/>
      <c r="O699" s="233"/>
      <c r="P699" s="233"/>
      <c r="Q699" s="233"/>
      <c r="R699" s="233"/>
      <c r="S699" s="233"/>
      <c r="T699" s="233"/>
      <c r="U699" s="233"/>
      <c r="V699" s="233"/>
      <c r="W699" s="233"/>
      <c r="X699" s="233"/>
      <c r="Y699" s="233"/>
      <c r="Z699" s="233"/>
      <c r="AA699" s="233"/>
      <c r="AB699" s="233"/>
      <c r="AC699" s="233"/>
      <c r="AD699" s="233"/>
      <c r="AE699" s="233"/>
      <c r="AF699" s="233"/>
      <c r="AG699" s="233"/>
      <c r="AH699" s="233"/>
      <c r="AI699" s="233"/>
      <c r="AJ699" s="233"/>
      <c r="AK699" s="233"/>
      <c r="AL699" s="233"/>
      <c r="AM699" s="233"/>
      <c r="AN699" s="233"/>
      <c r="AO699" s="233"/>
      <c r="AP699" s="233"/>
    </row>
    <row r="700">
      <c r="A700" s="234"/>
      <c r="B700" s="234"/>
      <c r="C700" s="233"/>
      <c r="D700" s="233"/>
      <c r="E700" s="233"/>
      <c r="F700" s="233"/>
      <c r="G700" s="233"/>
      <c r="H700" s="233"/>
      <c r="I700" s="233"/>
      <c r="J700" s="233"/>
      <c r="K700" s="233"/>
      <c r="L700" s="233"/>
      <c r="M700" s="233"/>
      <c r="N700" s="233"/>
      <c r="O700" s="233"/>
      <c r="P700" s="233"/>
      <c r="Q700" s="233"/>
      <c r="R700" s="233"/>
      <c r="S700" s="233"/>
      <c r="T700" s="233"/>
      <c r="U700" s="233"/>
      <c r="V700" s="233"/>
      <c r="W700" s="233"/>
      <c r="X700" s="233"/>
      <c r="Y700" s="233"/>
      <c r="Z700" s="233"/>
      <c r="AA700" s="233"/>
      <c r="AB700" s="233"/>
      <c r="AC700" s="233"/>
      <c r="AD700" s="233"/>
      <c r="AE700" s="233"/>
      <c r="AF700" s="233"/>
      <c r="AG700" s="233"/>
      <c r="AH700" s="233"/>
      <c r="AI700" s="233"/>
      <c r="AJ700" s="233"/>
      <c r="AK700" s="233"/>
      <c r="AL700" s="233"/>
      <c r="AM700" s="233"/>
      <c r="AN700" s="233"/>
      <c r="AO700" s="233"/>
      <c r="AP700" s="233"/>
    </row>
    <row r="701">
      <c r="A701" s="234"/>
      <c r="B701" s="234"/>
      <c r="C701" s="233"/>
      <c r="D701" s="233"/>
      <c r="E701" s="233"/>
      <c r="F701" s="233"/>
      <c r="G701" s="233"/>
      <c r="H701" s="233"/>
      <c r="I701" s="233"/>
      <c r="J701" s="233"/>
      <c r="K701" s="233"/>
      <c r="L701" s="233"/>
      <c r="M701" s="233"/>
      <c r="N701" s="233"/>
      <c r="O701" s="233"/>
      <c r="P701" s="233"/>
      <c r="Q701" s="233"/>
      <c r="R701" s="233"/>
      <c r="S701" s="233"/>
      <c r="T701" s="233"/>
      <c r="U701" s="233"/>
      <c r="V701" s="233"/>
      <c r="W701" s="233"/>
      <c r="X701" s="233"/>
      <c r="Y701" s="233"/>
      <c r="Z701" s="233"/>
      <c r="AA701" s="233"/>
      <c r="AB701" s="233"/>
      <c r="AC701" s="233"/>
      <c r="AD701" s="233"/>
      <c r="AE701" s="233"/>
      <c r="AF701" s="233"/>
      <c r="AG701" s="233"/>
      <c r="AH701" s="233"/>
      <c r="AI701" s="233"/>
      <c r="AJ701" s="233"/>
      <c r="AK701" s="233"/>
      <c r="AL701" s="233"/>
      <c r="AM701" s="233"/>
      <c r="AN701" s="233"/>
      <c r="AO701" s="233"/>
      <c r="AP701" s="233"/>
    </row>
    <row r="702">
      <c r="A702" s="234"/>
      <c r="B702" s="234"/>
      <c r="C702" s="233"/>
      <c r="D702" s="233"/>
      <c r="E702" s="233"/>
      <c r="F702" s="233"/>
      <c r="G702" s="233"/>
      <c r="H702" s="233"/>
      <c r="I702" s="233"/>
      <c r="J702" s="233"/>
      <c r="K702" s="233"/>
      <c r="L702" s="233"/>
      <c r="M702" s="233"/>
      <c r="N702" s="233"/>
      <c r="O702" s="233"/>
      <c r="P702" s="233"/>
      <c r="Q702" s="233"/>
      <c r="R702" s="233"/>
      <c r="S702" s="233"/>
      <c r="T702" s="233"/>
      <c r="U702" s="233"/>
      <c r="V702" s="233"/>
      <c r="W702" s="233"/>
      <c r="X702" s="233"/>
      <c r="Y702" s="233"/>
      <c r="Z702" s="233"/>
      <c r="AA702" s="233"/>
      <c r="AB702" s="233"/>
      <c r="AC702" s="233"/>
      <c r="AD702" s="233"/>
      <c r="AE702" s="233"/>
      <c r="AF702" s="233"/>
      <c r="AG702" s="233"/>
      <c r="AH702" s="233"/>
      <c r="AI702" s="233"/>
      <c r="AJ702" s="233"/>
      <c r="AK702" s="233"/>
      <c r="AL702" s="233"/>
      <c r="AM702" s="233"/>
      <c r="AN702" s="233"/>
      <c r="AO702" s="233"/>
      <c r="AP702" s="233"/>
    </row>
    <row r="703">
      <c r="A703" s="234"/>
      <c r="B703" s="234"/>
      <c r="C703" s="233"/>
      <c r="D703" s="233"/>
      <c r="E703" s="233"/>
      <c r="F703" s="233"/>
      <c r="G703" s="233"/>
      <c r="H703" s="233"/>
      <c r="I703" s="233"/>
      <c r="J703" s="233"/>
      <c r="K703" s="233"/>
      <c r="L703" s="233"/>
      <c r="M703" s="233"/>
      <c r="N703" s="233"/>
      <c r="O703" s="233"/>
      <c r="P703" s="233"/>
      <c r="Q703" s="233"/>
      <c r="R703" s="233"/>
      <c r="S703" s="233"/>
      <c r="T703" s="233"/>
      <c r="U703" s="233"/>
      <c r="V703" s="233"/>
      <c r="W703" s="233"/>
      <c r="X703" s="233"/>
      <c r="Y703" s="233"/>
      <c r="Z703" s="233"/>
      <c r="AA703" s="233"/>
      <c r="AB703" s="233"/>
      <c r="AC703" s="233"/>
      <c r="AD703" s="233"/>
      <c r="AE703" s="233"/>
      <c r="AF703" s="233"/>
      <c r="AG703" s="233"/>
      <c r="AH703" s="233"/>
      <c r="AI703" s="233"/>
      <c r="AJ703" s="233"/>
      <c r="AK703" s="233"/>
      <c r="AL703" s="233"/>
      <c r="AM703" s="233"/>
      <c r="AN703" s="233"/>
      <c r="AO703" s="233"/>
      <c r="AP703" s="233"/>
    </row>
    <row r="704">
      <c r="A704" s="234"/>
      <c r="B704" s="234"/>
      <c r="C704" s="233"/>
      <c r="D704" s="233"/>
      <c r="E704" s="233"/>
      <c r="F704" s="233"/>
      <c r="G704" s="233"/>
      <c r="H704" s="233"/>
      <c r="I704" s="233"/>
      <c r="J704" s="233"/>
      <c r="K704" s="233"/>
      <c r="L704" s="233"/>
      <c r="M704" s="233"/>
      <c r="N704" s="233"/>
      <c r="O704" s="233"/>
      <c r="P704" s="233"/>
      <c r="Q704" s="233"/>
      <c r="R704" s="233"/>
      <c r="S704" s="233"/>
      <c r="T704" s="233"/>
      <c r="U704" s="233"/>
      <c r="V704" s="233"/>
      <c r="W704" s="233"/>
      <c r="X704" s="233"/>
      <c r="Y704" s="233"/>
      <c r="Z704" s="233"/>
      <c r="AA704" s="233"/>
      <c r="AB704" s="233"/>
      <c r="AC704" s="233"/>
      <c r="AD704" s="233"/>
      <c r="AE704" s="233"/>
      <c r="AF704" s="233"/>
      <c r="AG704" s="233"/>
      <c r="AH704" s="233"/>
      <c r="AI704" s="233"/>
      <c r="AJ704" s="233"/>
      <c r="AK704" s="233"/>
      <c r="AL704" s="233"/>
      <c r="AM704" s="233"/>
      <c r="AN704" s="233"/>
      <c r="AO704" s="233"/>
      <c r="AP704" s="233"/>
    </row>
    <row r="705">
      <c r="A705" s="234"/>
      <c r="B705" s="234"/>
      <c r="C705" s="233"/>
      <c r="D705" s="233"/>
      <c r="E705" s="233"/>
      <c r="F705" s="233"/>
      <c r="G705" s="233"/>
      <c r="H705" s="233"/>
      <c r="I705" s="233"/>
      <c r="J705" s="233"/>
      <c r="K705" s="233"/>
      <c r="L705" s="233"/>
      <c r="M705" s="233"/>
      <c r="N705" s="233"/>
      <c r="O705" s="233"/>
      <c r="P705" s="233"/>
      <c r="Q705" s="233"/>
      <c r="R705" s="233"/>
      <c r="S705" s="233"/>
      <c r="T705" s="233"/>
      <c r="U705" s="233"/>
      <c r="V705" s="233"/>
      <c r="W705" s="233"/>
      <c r="X705" s="233"/>
      <c r="Y705" s="233"/>
      <c r="Z705" s="233"/>
      <c r="AA705" s="233"/>
      <c r="AB705" s="233"/>
      <c r="AC705" s="233"/>
      <c r="AD705" s="233"/>
      <c r="AE705" s="233"/>
      <c r="AF705" s="233"/>
      <c r="AG705" s="233"/>
      <c r="AH705" s="233"/>
      <c r="AI705" s="233"/>
      <c r="AJ705" s="233"/>
      <c r="AK705" s="233"/>
      <c r="AL705" s="233"/>
      <c r="AM705" s="233"/>
      <c r="AN705" s="233"/>
      <c r="AO705" s="233"/>
      <c r="AP705" s="233"/>
    </row>
    <row r="706">
      <c r="A706" s="234"/>
      <c r="B706" s="234"/>
      <c r="C706" s="233"/>
      <c r="D706" s="233"/>
      <c r="E706" s="233"/>
      <c r="F706" s="233"/>
      <c r="G706" s="233"/>
      <c r="H706" s="233"/>
      <c r="I706" s="233"/>
      <c r="J706" s="233"/>
      <c r="K706" s="233"/>
      <c r="L706" s="233"/>
      <c r="M706" s="233"/>
      <c r="N706" s="233"/>
      <c r="O706" s="233"/>
      <c r="P706" s="233"/>
      <c r="Q706" s="233"/>
      <c r="R706" s="233"/>
      <c r="S706" s="233"/>
      <c r="T706" s="233"/>
      <c r="U706" s="233"/>
      <c r="V706" s="233"/>
      <c r="W706" s="233"/>
      <c r="X706" s="233"/>
      <c r="Y706" s="233"/>
      <c r="Z706" s="233"/>
      <c r="AA706" s="233"/>
      <c r="AB706" s="233"/>
      <c r="AC706" s="233"/>
      <c r="AD706" s="233"/>
      <c r="AE706" s="233"/>
      <c r="AF706" s="233"/>
      <c r="AG706" s="233"/>
      <c r="AH706" s="233"/>
      <c r="AI706" s="233"/>
      <c r="AJ706" s="233"/>
      <c r="AK706" s="233"/>
      <c r="AL706" s="233"/>
      <c r="AM706" s="233"/>
      <c r="AN706" s="233"/>
      <c r="AO706" s="233"/>
      <c r="AP706" s="233"/>
    </row>
    <row r="707">
      <c r="A707" s="234"/>
      <c r="B707" s="234"/>
      <c r="C707" s="233"/>
      <c r="D707" s="233"/>
      <c r="E707" s="233"/>
      <c r="F707" s="233"/>
      <c r="G707" s="233"/>
      <c r="H707" s="233"/>
      <c r="I707" s="233"/>
      <c r="J707" s="233"/>
      <c r="K707" s="233"/>
      <c r="L707" s="233"/>
      <c r="M707" s="233"/>
      <c r="N707" s="233"/>
      <c r="O707" s="233"/>
      <c r="P707" s="233"/>
      <c r="Q707" s="233"/>
      <c r="R707" s="233"/>
      <c r="S707" s="233"/>
      <c r="T707" s="233"/>
      <c r="U707" s="233"/>
      <c r="V707" s="233"/>
      <c r="W707" s="233"/>
      <c r="X707" s="233"/>
      <c r="Y707" s="233"/>
      <c r="Z707" s="233"/>
      <c r="AA707" s="233"/>
      <c r="AB707" s="233"/>
      <c r="AC707" s="233"/>
      <c r="AD707" s="233"/>
      <c r="AE707" s="233"/>
      <c r="AF707" s="233"/>
      <c r="AG707" s="233"/>
      <c r="AH707" s="233"/>
      <c r="AI707" s="233"/>
      <c r="AJ707" s="233"/>
      <c r="AK707" s="233"/>
      <c r="AL707" s="233"/>
      <c r="AM707" s="233"/>
      <c r="AN707" s="233"/>
      <c r="AO707" s="233"/>
      <c r="AP707" s="233"/>
    </row>
    <row r="708">
      <c r="A708" s="234"/>
      <c r="B708" s="234"/>
      <c r="C708" s="233"/>
      <c r="D708" s="233"/>
      <c r="E708" s="233"/>
      <c r="F708" s="233"/>
      <c r="G708" s="233"/>
      <c r="H708" s="233"/>
      <c r="I708" s="233"/>
      <c r="J708" s="233"/>
      <c r="K708" s="233"/>
      <c r="L708" s="233"/>
      <c r="M708" s="233"/>
      <c r="N708" s="233"/>
      <c r="O708" s="233"/>
      <c r="P708" s="233"/>
      <c r="Q708" s="233"/>
      <c r="R708" s="233"/>
      <c r="S708" s="233"/>
      <c r="T708" s="233"/>
      <c r="U708" s="233"/>
      <c r="V708" s="233"/>
      <c r="W708" s="233"/>
      <c r="X708" s="233"/>
      <c r="Y708" s="233"/>
      <c r="Z708" s="233"/>
      <c r="AA708" s="233"/>
      <c r="AB708" s="233"/>
      <c r="AC708" s="233"/>
      <c r="AD708" s="233"/>
      <c r="AE708" s="233"/>
      <c r="AF708" s="233"/>
      <c r="AG708" s="233"/>
      <c r="AH708" s="233"/>
      <c r="AI708" s="233"/>
      <c r="AJ708" s="233"/>
      <c r="AK708" s="233"/>
      <c r="AL708" s="233"/>
      <c r="AM708" s="233"/>
      <c r="AN708" s="233"/>
      <c r="AO708" s="233"/>
      <c r="AP708" s="233"/>
    </row>
    <row r="709">
      <c r="A709" s="234"/>
      <c r="B709" s="234"/>
      <c r="C709" s="233"/>
      <c r="D709" s="233"/>
      <c r="E709" s="233"/>
      <c r="F709" s="233"/>
      <c r="G709" s="233"/>
      <c r="H709" s="233"/>
      <c r="I709" s="233"/>
      <c r="J709" s="233"/>
      <c r="K709" s="233"/>
      <c r="L709" s="233"/>
      <c r="M709" s="233"/>
      <c r="N709" s="233"/>
      <c r="O709" s="233"/>
      <c r="P709" s="233"/>
      <c r="Q709" s="233"/>
      <c r="R709" s="233"/>
      <c r="S709" s="233"/>
      <c r="T709" s="233"/>
      <c r="U709" s="233"/>
      <c r="V709" s="233"/>
      <c r="W709" s="233"/>
      <c r="X709" s="233"/>
      <c r="Y709" s="233"/>
      <c r="Z709" s="233"/>
      <c r="AA709" s="233"/>
      <c r="AB709" s="233"/>
      <c r="AC709" s="233"/>
      <c r="AD709" s="233"/>
      <c r="AE709" s="233"/>
      <c r="AF709" s="233"/>
      <c r="AG709" s="233"/>
      <c r="AH709" s="233"/>
      <c r="AI709" s="233"/>
      <c r="AJ709" s="233"/>
      <c r="AK709" s="233"/>
      <c r="AL709" s="233"/>
      <c r="AM709" s="233"/>
      <c r="AN709" s="233"/>
      <c r="AO709" s="233"/>
      <c r="AP709" s="233"/>
    </row>
    <row r="710">
      <c r="A710" s="234"/>
      <c r="B710" s="234"/>
      <c r="C710" s="233"/>
      <c r="D710" s="233"/>
      <c r="E710" s="233"/>
      <c r="F710" s="233"/>
      <c r="G710" s="233"/>
      <c r="H710" s="233"/>
      <c r="I710" s="233"/>
      <c r="J710" s="233"/>
      <c r="K710" s="233"/>
      <c r="L710" s="233"/>
      <c r="M710" s="233"/>
      <c r="N710" s="233"/>
      <c r="O710" s="233"/>
      <c r="P710" s="233"/>
      <c r="Q710" s="233"/>
      <c r="R710" s="233"/>
      <c r="S710" s="233"/>
      <c r="T710" s="233"/>
      <c r="U710" s="233"/>
      <c r="V710" s="233"/>
      <c r="W710" s="233"/>
      <c r="X710" s="233"/>
      <c r="Y710" s="233"/>
      <c r="Z710" s="233"/>
      <c r="AA710" s="233"/>
      <c r="AB710" s="233"/>
      <c r="AC710" s="233"/>
      <c r="AD710" s="233"/>
      <c r="AE710" s="233"/>
      <c r="AF710" s="233"/>
      <c r="AG710" s="233"/>
      <c r="AH710" s="233"/>
      <c r="AI710" s="233"/>
      <c r="AJ710" s="233"/>
      <c r="AK710" s="233"/>
      <c r="AL710" s="233"/>
      <c r="AM710" s="233"/>
      <c r="AN710" s="233"/>
      <c r="AO710" s="233"/>
      <c r="AP710" s="233"/>
    </row>
    <row r="711">
      <c r="A711" s="234"/>
      <c r="B711" s="234"/>
      <c r="C711" s="233"/>
      <c r="D711" s="233"/>
      <c r="E711" s="233"/>
      <c r="F711" s="233"/>
      <c r="G711" s="233"/>
      <c r="H711" s="233"/>
      <c r="I711" s="233"/>
      <c r="J711" s="233"/>
      <c r="K711" s="233"/>
      <c r="L711" s="233"/>
      <c r="M711" s="233"/>
      <c r="N711" s="233"/>
      <c r="O711" s="233"/>
      <c r="P711" s="233"/>
      <c r="Q711" s="233"/>
      <c r="R711" s="233"/>
      <c r="S711" s="233"/>
      <c r="T711" s="233"/>
      <c r="U711" s="233"/>
      <c r="V711" s="233"/>
      <c r="W711" s="233"/>
      <c r="X711" s="233"/>
      <c r="Y711" s="233"/>
      <c r="Z711" s="233"/>
      <c r="AA711" s="233"/>
      <c r="AB711" s="233"/>
      <c r="AC711" s="233"/>
      <c r="AD711" s="233"/>
      <c r="AE711" s="233"/>
      <c r="AF711" s="233"/>
      <c r="AG711" s="233"/>
      <c r="AH711" s="233"/>
      <c r="AI711" s="233"/>
      <c r="AJ711" s="233"/>
      <c r="AK711" s="233"/>
      <c r="AL711" s="233"/>
      <c r="AM711" s="233"/>
      <c r="AN711" s="233"/>
      <c r="AO711" s="233"/>
      <c r="AP711" s="233"/>
    </row>
    <row r="712">
      <c r="A712" s="234"/>
      <c r="B712" s="234"/>
      <c r="C712" s="233"/>
      <c r="D712" s="233"/>
      <c r="E712" s="233"/>
      <c r="F712" s="233"/>
      <c r="G712" s="233"/>
      <c r="H712" s="233"/>
      <c r="I712" s="233"/>
      <c r="J712" s="233"/>
      <c r="K712" s="233"/>
      <c r="L712" s="233"/>
      <c r="M712" s="233"/>
      <c r="N712" s="233"/>
      <c r="O712" s="233"/>
      <c r="P712" s="233"/>
      <c r="Q712" s="233"/>
      <c r="R712" s="233"/>
      <c r="S712" s="233"/>
      <c r="T712" s="233"/>
      <c r="U712" s="233"/>
      <c r="V712" s="233"/>
      <c r="W712" s="233"/>
      <c r="X712" s="233"/>
      <c r="Y712" s="233"/>
      <c r="Z712" s="233"/>
      <c r="AA712" s="233"/>
      <c r="AB712" s="233"/>
      <c r="AC712" s="233"/>
      <c r="AD712" s="233"/>
      <c r="AE712" s="233"/>
      <c r="AF712" s="233"/>
      <c r="AG712" s="233"/>
      <c r="AH712" s="233"/>
      <c r="AI712" s="233"/>
      <c r="AJ712" s="233"/>
      <c r="AK712" s="233"/>
      <c r="AL712" s="233"/>
      <c r="AM712" s="233"/>
      <c r="AN712" s="233"/>
      <c r="AO712" s="233"/>
      <c r="AP712" s="233"/>
    </row>
    <row r="713">
      <c r="A713" s="234"/>
      <c r="B713" s="234"/>
      <c r="C713" s="233"/>
      <c r="D713" s="233"/>
      <c r="E713" s="233"/>
      <c r="F713" s="233"/>
      <c r="G713" s="233"/>
      <c r="H713" s="233"/>
      <c r="I713" s="233"/>
      <c r="J713" s="233"/>
      <c r="K713" s="233"/>
      <c r="L713" s="233"/>
      <c r="M713" s="233"/>
      <c r="N713" s="233"/>
      <c r="O713" s="233"/>
      <c r="P713" s="233"/>
      <c r="Q713" s="233"/>
      <c r="R713" s="233"/>
      <c r="S713" s="233"/>
      <c r="T713" s="233"/>
      <c r="U713" s="233"/>
      <c r="V713" s="233"/>
      <c r="W713" s="233"/>
      <c r="X713" s="233"/>
      <c r="Y713" s="233"/>
      <c r="Z713" s="233"/>
      <c r="AA713" s="233"/>
      <c r="AB713" s="233"/>
      <c r="AC713" s="233"/>
      <c r="AD713" s="233"/>
      <c r="AE713" s="233"/>
      <c r="AF713" s="233"/>
      <c r="AG713" s="233"/>
      <c r="AH713" s="233"/>
      <c r="AI713" s="233"/>
      <c r="AJ713" s="233"/>
      <c r="AK713" s="233"/>
      <c r="AL713" s="233"/>
      <c r="AM713" s="233"/>
      <c r="AN713" s="233"/>
      <c r="AO713" s="233"/>
      <c r="AP713" s="233"/>
    </row>
    <row r="714">
      <c r="A714" s="234"/>
      <c r="B714" s="234"/>
      <c r="C714" s="233"/>
      <c r="D714" s="233"/>
      <c r="E714" s="233"/>
      <c r="F714" s="233"/>
      <c r="G714" s="233"/>
      <c r="H714" s="233"/>
      <c r="I714" s="233"/>
      <c r="J714" s="233"/>
      <c r="K714" s="233"/>
      <c r="L714" s="233"/>
      <c r="M714" s="233"/>
      <c r="N714" s="233"/>
      <c r="O714" s="233"/>
      <c r="P714" s="233"/>
      <c r="Q714" s="233"/>
      <c r="R714" s="233"/>
      <c r="S714" s="233"/>
      <c r="T714" s="233"/>
      <c r="U714" s="233"/>
      <c r="V714" s="233"/>
      <c r="W714" s="233"/>
      <c r="X714" s="233"/>
      <c r="Y714" s="233"/>
      <c r="Z714" s="233"/>
      <c r="AA714" s="233"/>
      <c r="AB714" s="233"/>
      <c r="AC714" s="233"/>
      <c r="AD714" s="233"/>
      <c r="AE714" s="233"/>
      <c r="AF714" s="233"/>
      <c r="AG714" s="233"/>
      <c r="AH714" s="233"/>
      <c r="AI714" s="233"/>
      <c r="AJ714" s="233"/>
      <c r="AK714" s="233"/>
      <c r="AL714" s="233"/>
      <c r="AM714" s="233"/>
      <c r="AN714" s="233"/>
      <c r="AO714" s="233"/>
      <c r="AP714" s="233"/>
    </row>
    <row r="715">
      <c r="A715" s="234"/>
      <c r="B715" s="234"/>
      <c r="C715" s="233"/>
      <c r="D715" s="233"/>
      <c r="E715" s="233"/>
      <c r="F715" s="233"/>
      <c r="G715" s="233"/>
      <c r="H715" s="233"/>
      <c r="I715" s="233"/>
      <c r="J715" s="233"/>
      <c r="K715" s="233"/>
      <c r="L715" s="233"/>
      <c r="M715" s="233"/>
      <c r="N715" s="233"/>
      <c r="O715" s="233"/>
      <c r="P715" s="233"/>
      <c r="Q715" s="233"/>
      <c r="R715" s="233"/>
      <c r="S715" s="233"/>
      <c r="T715" s="233"/>
      <c r="U715" s="233"/>
      <c r="V715" s="233"/>
      <c r="W715" s="233"/>
      <c r="X715" s="233"/>
      <c r="Y715" s="233"/>
      <c r="Z715" s="233"/>
      <c r="AA715" s="233"/>
      <c r="AB715" s="233"/>
      <c r="AC715" s="233"/>
      <c r="AD715" s="233"/>
      <c r="AE715" s="233"/>
      <c r="AF715" s="233"/>
      <c r="AG715" s="233"/>
      <c r="AH715" s="233"/>
      <c r="AI715" s="233"/>
      <c r="AJ715" s="233"/>
      <c r="AK715" s="233"/>
      <c r="AL715" s="233"/>
      <c r="AM715" s="233"/>
      <c r="AN715" s="233"/>
      <c r="AO715" s="233"/>
      <c r="AP715" s="233"/>
    </row>
    <row r="716">
      <c r="A716" s="234"/>
      <c r="B716" s="234"/>
      <c r="C716" s="233"/>
      <c r="D716" s="233"/>
      <c r="E716" s="233"/>
      <c r="F716" s="233"/>
      <c r="G716" s="233"/>
      <c r="H716" s="233"/>
      <c r="I716" s="233"/>
      <c r="J716" s="233"/>
      <c r="K716" s="233"/>
      <c r="L716" s="233"/>
      <c r="M716" s="233"/>
      <c r="N716" s="233"/>
      <c r="O716" s="233"/>
      <c r="P716" s="233"/>
      <c r="Q716" s="233"/>
      <c r="R716" s="233"/>
      <c r="S716" s="233"/>
      <c r="T716" s="233"/>
      <c r="U716" s="233"/>
      <c r="V716" s="233"/>
      <c r="W716" s="233"/>
      <c r="X716" s="233"/>
      <c r="Y716" s="233"/>
      <c r="Z716" s="233"/>
      <c r="AA716" s="233"/>
      <c r="AB716" s="233"/>
      <c r="AC716" s="233"/>
      <c r="AD716" s="233"/>
      <c r="AE716" s="233"/>
      <c r="AF716" s="233"/>
      <c r="AG716" s="233"/>
      <c r="AH716" s="233"/>
      <c r="AI716" s="233"/>
      <c r="AJ716" s="233"/>
      <c r="AK716" s="233"/>
      <c r="AL716" s="233"/>
      <c r="AM716" s="233"/>
      <c r="AN716" s="233"/>
      <c r="AO716" s="233"/>
      <c r="AP716" s="233"/>
    </row>
    <row r="717">
      <c r="A717" s="234"/>
      <c r="B717" s="234"/>
      <c r="C717" s="233"/>
      <c r="D717" s="233"/>
      <c r="E717" s="233"/>
      <c r="F717" s="233"/>
      <c r="G717" s="233"/>
      <c r="H717" s="233"/>
      <c r="I717" s="233"/>
      <c r="J717" s="233"/>
      <c r="K717" s="233"/>
      <c r="L717" s="233"/>
      <c r="M717" s="233"/>
      <c r="N717" s="233"/>
      <c r="O717" s="233"/>
      <c r="P717" s="233"/>
      <c r="Q717" s="233"/>
      <c r="R717" s="233"/>
      <c r="S717" s="233"/>
      <c r="T717" s="233"/>
      <c r="U717" s="233"/>
      <c r="V717" s="233"/>
      <c r="W717" s="233"/>
      <c r="X717" s="233"/>
      <c r="Y717" s="233"/>
      <c r="Z717" s="233"/>
      <c r="AA717" s="233"/>
      <c r="AB717" s="233"/>
      <c r="AC717" s="233"/>
      <c r="AD717" s="233"/>
      <c r="AE717" s="233"/>
      <c r="AF717" s="233"/>
      <c r="AG717" s="233"/>
      <c r="AH717" s="233"/>
      <c r="AI717" s="233"/>
      <c r="AJ717" s="233"/>
      <c r="AK717" s="233"/>
      <c r="AL717" s="233"/>
      <c r="AM717" s="233"/>
      <c r="AN717" s="233"/>
      <c r="AO717" s="233"/>
      <c r="AP717" s="233"/>
    </row>
    <row r="718">
      <c r="A718" s="234"/>
      <c r="B718" s="234"/>
      <c r="C718" s="233"/>
      <c r="D718" s="233"/>
      <c r="E718" s="233"/>
      <c r="F718" s="233"/>
      <c r="G718" s="233"/>
      <c r="H718" s="233"/>
      <c r="I718" s="233"/>
      <c r="J718" s="233"/>
      <c r="K718" s="233"/>
      <c r="L718" s="233"/>
      <c r="M718" s="233"/>
      <c r="N718" s="233"/>
      <c r="O718" s="233"/>
      <c r="P718" s="233"/>
      <c r="Q718" s="233"/>
      <c r="R718" s="233"/>
      <c r="S718" s="233"/>
      <c r="T718" s="233"/>
      <c r="U718" s="233"/>
      <c r="V718" s="233"/>
      <c r="W718" s="233"/>
      <c r="X718" s="233"/>
      <c r="Y718" s="233"/>
      <c r="Z718" s="233"/>
      <c r="AA718" s="233"/>
      <c r="AB718" s="233"/>
      <c r="AC718" s="233"/>
      <c r="AD718" s="233"/>
      <c r="AE718" s="233"/>
      <c r="AF718" s="233"/>
      <c r="AG718" s="233"/>
      <c r="AH718" s="233"/>
      <c r="AI718" s="233"/>
      <c r="AJ718" s="233"/>
      <c r="AK718" s="233"/>
      <c r="AL718" s="233"/>
      <c r="AM718" s="233"/>
      <c r="AN718" s="233"/>
      <c r="AO718" s="233"/>
      <c r="AP718" s="233"/>
    </row>
    <row r="719">
      <c r="A719" s="234"/>
      <c r="B719" s="234"/>
      <c r="C719" s="233"/>
      <c r="D719" s="233"/>
      <c r="E719" s="233"/>
      <c r="F719" s="233"/>
      <c r="G719" s="233"/>
      <c r="H719" s="233"/>
      <c r="I719" s="233"/>
      <c r="J719" s="233"/>
      <c r="K719" s="233"/>
      <c r="L719" s="233"/>
      <c r="M719" s="233"/>
      <c r="N719" s="233"/>
      <c r="O719" s="233"/>
      <c r="P719" s="233"/>
      <c r="Q719" s="233"/>
      <c r="R719" s="233"/>
      <c r="S719" s="233"/>
      <c r="T719" s="233"/>
      <c r="U719" s="233"/>
      <c r="V719" s="233"/>
      <c r="W719" s="233"/>
      <c r="X719" s="233"/>
      <c r="Y719" s="233"/>
      <c r="Z719" s="233"/>
      <c r="AA719" s="233"/>
      <c r="AB719" s="233"/>
      <c r="AC719" s="233"/>
      <c r="AD719" s="233"/>
      <c r="AE719" s="233"/>
      <c r="AF719" s="233"/>
      <c r="AG719" s="233"/>
      <c r="AH719" s="233"/>
      <c r="AI719" s="233"/>
      <c r="AJ719" s="233"/>
      <c r="AK719" s="233"/>
      <c r="AL719" s="233"/>
      <c r="AM719" s="233"/>
      <c r="AN719" s="233"/>
      <c r="AO719" s="233"/>
      <c r="AP719" s="233"/>
    </row>
    <row r="720">
      <c r="A720" s="234"/>
      <c r="B720" s="234"/>
      <c r="C720" s="233"/>
      <c r="D720" s="233"/>
      <c r="E720" s="233"/>
      <c r="F720" s="233"/>
      <c r="G720" s="233"/>
      <c r="H720" s="233"/>
      <c r="I720" s="233"/>
      <c r="J720" s="233"/>
      <c r="K720" s="233"/>
      <c r="L720" s="233"/>
      <c r="M720" s="233"/>
      <c r="N720" s="233"/>
      <c r="O720" s="233"/>
      <c r="P720" s="233"/>
      <c r="Q720" s="233"/>
      <c r="R720" s="233"/>
      <c r="S720" s="233"/>
      <c r="T720" s="233"/>
      <c r="U720" s="233"/>
      <c r="V720" s="233"/>
      <c r="W720" s="233"/>
      <c r="X720" s="233"/>
      <c r="Y720" s="233"/>
      <c r="Z720" s="233"/>
      <c r="AA720" s="233"/>
      <c r="AB720" s="233"/>
      <c r="AC720" s="233"/>
      <c r="AD720" s="233"/>
      <c r="AE720" s="233"/>
      <c r="AF720" s="233"/>
      <c r="AG720" s="233"/>
      <c r="AH720" s="233"/>
      <c r="AI720" s="233"/>
      <c r="AJ720" s="233"/>
      <c r="AK720" s="233"/>
      <c r="AL720" s="233"/>
      <c r="AM720" s="233"/>
      <c r="AN720" s="233"/>
      <c r="AO720" s="233"/>
      <c r="AP720" s="233"/>
    </row>
    <row r="721">
      <c r="A721" s="234"/>
      <c r="B721" s="234"/>
      <c r="C721" s="233"/>
      <c r="D721" s="233"/>
      <c r="E721" s="233"/>
      <c r="F721" s="233"/>
      <c r="G721" s="233"/>
      <c r="H721" s="233"/>
      <c r="I721" s="233"/>
      <c r="J721" s="233"/>
      <c r="K721" s="233"/>
      <c r="L721" s="233"/>
      <c r="M721" s="233"/>
      <c r="N721" s="233"/>
      <c r="O721" s="233"/>
      <c r="P721" s="233"/>
      <c r="Q721" s="233"/>
      <c r="R721" s="233"/>
      <c r="S721" s="233"/>
      <c r="T721" s="233"/>
      <c r="U721" s="233"/>
      <c r="V721" s="233"/>
      <c r="W721" s="233"/>
      <c r="X721" s="233"/>
      <c r="Y721" s="233"/>
      <c r="Z721" s="233"/>
      <c r="AA721" s="233"/>
      <c r="AB721" s="233"/>
      <c r="AC721" s="233"/>
      <c r="AD721" s="233"/>
      <c r="AE721" s="233"/>
      <c r="AF721" s="233"/>
      <c r="AG721" s="233"/>
      <c r="AH721" s="233"/>
      <c r="AI721" s="233"/>
      <c r="AJ721" s="233"/>
      <c r="AK721" s="233"/>
      <c r="AL721" s="233"/>
      <c r="AM721" s="233"/>
      <c r="AN721" s="233"/>
      <c r="AO721" s="233"/>
      <c r="AP721" s="233"/>
    </row>
    <row r="722">
      <c r="A722" s="234"/>
      <c r="B722" s="234"/>
      <c r="C722" s="233"/>
      <c r="D722" s="233"/>
      <c r="E722" s="233"/>
      <c r="F722" s="233"/>
      <c r="G722" s="233"/>
      <c r="H722" s="233"/>
      <c r="I722" s="233"/>
      <c r="J722" s="233"/>
      <c r="K722" s="233"/>
      <c r="L722" s="233"/>
      <c r="M722" s="233"/>
      <c r="N722" s="233"/>
      <c r="O722" s="233"/>
      <c r="P722" s="233"/>
      <c r="Q722" s="233"/>
      <c r="R722" s="233"/>
      <c r="S722" s="233"/>
      <c r="T722" s="233"/>
      <c r="U722" s="233"/>
      <c r="V722" s="233"/>
      <c r="W722" s="233"/>
      <c r="X722" s="233"/>
      <c r="Y722" s="233"/>
      <c r="Z722" s="233"/>
      <c r="AA722" s="233"/>
      <c r="AB722" s="233"/>
      <c r="AC722" s="233"/>
      <c r="AD722" s="233"/>
      <c r="AE722" s="233"/>
      <c r="AF722" s="233"/>
      <c r="AG722" s="233"/>
      <c r="AH722" s="233"/>
      <c r="AI722" s="233"/>
      <c r="AJ722" s="233"/>
      <c r="AK722" s="233"/>
      <c r="AL722" s="233"/>
      <c r="AM722" s="233"/>
      <c r="AN722" s="233"/>
      <c r="AO722" s="233"/>
      <c r="AP722" s="233"/>
    </row>
    <row r="723">
      <c r="A723" s="234"/>
      <c r="B723" s="234"/>
      <c r="C723" s="233"/>
      <c r="D723" s="233"/>
      <c r="E723" s="233"/>
      <c r="F723" s="233"/>
      <c r="G723" s="233"/>
      <c r="H723" s="233"/>
      <c r="I723" s="233"/>
      <c r="J723" s="233"/>
      <c r="K723" s="233"/>
      <c r="L723" s="233"/>
      <c r="M723" s="233"/>
      <c r="N723" s="233"/>
      <c r="O723" s="233"/>
      <c r="P723" s="233"/>
      <c r="Q723" s="233"/>
      <c r="R723" s="233"/>
      <c r="S723" s="233"/>
      <c r="T723" s="233"/>
      <c r="U723" s="233"/>
      <c r="V723" s="233"/>
      <c r="W723" s="233"/>
      <c r="X723" s="233"/>
      <c r="Y723" s="233"/>
      <c r="Z723" s="233"/>
      <c r="AA723" s="233"/>
      <c r="AB723" s="233"/>
      <c r="AC723" s="233"/>
      <c r="AD723" s="233"/>
      <c r="AE723" s="233"/>
      <c r="AF723" s="233"/>
      <c r="AG723" s="233"/>
      <c r="AH723" s="233"/>
      <c r="AI723" s="233"/>
      <c r="AJ723" s="233"/>
      <c r="AK723" s="233"/>
      <c r="AL723" s="233"/>
      <c r="AM723" s="233"/>
      <c r="AN723" s="233"/>
      <c r="AO723" s="233"/>
      <c r="AP723" s="233"/>
    </row>
    <row r="724">
      <c r="A724" s="234"/>
      <c r="B724" s="234"/>
      <c r="C724" s="233"/>
      <c r="D724" s="233"/>
      <c r="E724" s="233"/>
      <c r="F724" s="233"/>
      <c r="G724" s="233"/>
      <c r="H724" s="233"/>
      <c r="I724" s="233"/>
      <c r="J724" s="233"/>
      <c r="K724" s="233"/>
      <c r="L724" s="233"/>
      <c r="M724" s="233"/>
      <c r="N724" s="233"/>
      <c r="O724" s="233"/>
      <c r="P724" s="233"/>
      <c r="Q724" s="233"/>
      <c r="R724" s="233"/>
      <c r="S724" s="233"/>
      <c r="T724" s="233"/>
      <c r="U724" s="233"/>
      <c r="V724" s="233"/>
      <c r="W724" s="233"/>
      <c r="X724" s="233"/>
      <c r="Y724" s="233"/>
      <c r="Z724" s="233"/>
      <c r="AA724" s="233"/>
      <c r="AB724" s="233"/>
      <c r="AC724" s="233"/>
      <c r="AD724" s="233"/>
      <c r="AE724" s="233"/>
      <c r="AF724" s="233"/>
      <c r="AG724" s="233"/>
      <c r="AH724" s="233"/>
      <c r="AI724" s="233"/>
      <c r="AJ724" s="233"/>
      <c r="AK724" s="233"/>
      <c r="AL724" s="233"/>
      <c r="AM724" s="233"/>
      <c r="AN724" s="233"/>
      <c r="AO724" s="233"/>
      <c r="AP724" s="233"/>
    </row>
    <row r="725">
      <c r="A725" s="234"/>
      <c r="B725" s="234"/>
      <c r="C725" s="233"/>
      <c r="D725" s="233"/>
      <c r="E725" s="233"/>
      <c r="F725" s="233"/>
      <c r="G725" s="233"/>
      <c r="H725" s="233"/>
      <c r="I725" s="233"/>
      <c r="J725" s="233"/>
      <c r="K725" s="233"/>
      <c r="L725" s="233"/>
      <c r="M725" s="233"/>
      <c r="N725" s="233"/>
      <c r="O725" s="233"/>
      <c r="P725" s="233"/>
      <c r="Q725" s="233"/>
      <c r="R725" s="233"/>
      <c r="S725" s="233"/>
      <c r="T725" s="233"/>
      <c r="U725" s="233"/>
      <c r="V725" s="233"/>
      <c r="W725" s="233"/>
      <c r="X725" s="233"/>
      <c r="Y725" s="233"/>
      <c r="Z725" s="233"/>
      <c r="AA725" s="233"/>
      <c r="AB725" s="233"/>
      <c r="AC725" s="233"/>
      <c r="AD725" s="233"/>
      <c r="AE725" s="233"/>
      <c r="AF725" s="233"/>
      <c r="AG725" s="233"/>
      <c r="AH725" s="233"/>
      <c r="AI725" s="233"/>
      <c r="AJ725" s="233"/>
      <c r="AK725" s="233"/>
      <c r="AL725" s="233"/>
      <c r="AM725" s="233"/>
      <c r="AN725" s="233"/>
      <c r="AO725" s="233"/>
      <c r="AP725" s="233"/>
    </row>
    <row r="726">
      <c r="A726" s="234"/>
      <c r="B726" s="234"/>
      <c r="C726" s="233"/>
      <c r="D726" s="233"/>
      <c r="E726" s="233"/>
      <c r="F726" s="233"/>
      <c r="G726" s="233"/>
      <c r="H726" s="233"/>
      <c r="I726" s="233"/>
      <c r="J726" s="233"/>
      <c r="K726" s="233"/>
      <c r="L726" s="233"/>
      <c r="M726" s="233"/>
      <c r="N726" s="233"/>
      <c r="O726" s="233"/>
      <c r="P726" s="233"/>
      <c r="Q726" s="233"/>
      <c r="R726" s="233"/>
      <c r="S726" s="233"/>
      <c r="T726" s="233"/>
      <c r="U726" s="233"/>
      <c r="V726" s="233"/>
      <c r="W726" s="233"/>
      <c r="X726" s="233"/>
      <c r="Y726" s="233"/>
      <c r="Z726" s="233"/>
      <c r="AA726" s="233"/>
      <c r="AB726" s="233"/>
      <c r="AC726" s="233"/>
      <c r="AD726" s="233"/>
      <c r="AE726" s="233"/>
      <c r="AF726" s="233"/>
      <c r="AG726" s="233"/>
      <c r="AH726" s="233"/>
      <c r="AI726" s="233"/>
      <c r="AJ726" s="233"/>
      <c r="AK726" s="233"/>
      <c r="AL726" s="233"/>
      <c r="AM726" s="233"/>
      <c r="AN726" s="233"/>
      <c r="AO726" s="233"/>
      <c r="AP726" s="233"/>
    </row>
    <row r="727">
      <c r="A727" s="234"/>
      <c r="B727" s="234"/>
      <c r="C727" s="233"/>
      <c r="D727" s="233"/>
      <c r="E727" s="233"/>
      <c r="F727" s="233"/>
      <c r="G727" s="233"/>
      <c r="H727" s="233"/>
      <c r="I727" s="233"/>
      <c r="J727" s="233"/>
      <c r="K727" s="233"/>
      <c r="L727" s="233"/>
      <c r="M727" s="233"/>
      <c r="N727" s="233"/>
      <c r="O727" s="233"/>
      <c r="P727" s="233"/>
      <c r="Q727" s="233"/>
      <c r="R727" s="233"/>
      <c r="S727" s="233"/>
      <c r="T727" s="233"/>
      <c r="U727" s="233"/>
      <c r="V727" s="233"/>
      <c r="W727" s="233"/>
      <c r="X727" s="233"/>
      <c r="Y727" s="233"/>
      <c r="Z727" s="233"/>
      <c r="AA727" s="233"/>
      <c r="AB727" s="233"/>
      <c r="AC727" s="233"/>
      <c r="AD727" s="233"/>
      <c r="AE727" s="233"/>
      <c r="AF727" s="233"/>
      <c r="AG727" s="233"/>
      <c r="AH727" s="233"/>
      <c r="AI727" s="233"/>
      <c r="AJ727" s="233"/>
      <c r="AK727" s="233"/>
      <c r="AL727" s="233"/>
      <c r="AM727" s="233"/>
      <c r="AN727" s="233"/>
      <c r="AO727" s="233"/>
      <c r="AP727" s="233"/>
    </row>
    <row r="728">
      <c r="A728" s="234"/>
      <c r="B728" s="234"/>
      <c r="C728" s="233"/>
      <c r="D728" s="233"/>
      <c r="E728" s="233"/>
      <c r="F728" s="233"/>
      <c r="G728" s="233"/>
      <c r="H728" s="233"/>
      <c r="I728" s="233"/>
      <c r="J728" s="233"/>
      <c r="K728" s="233"/>
      <c r="L728" s="233"/>
      <c r="M728" s="233"/>
      <c r="N728" s="233"/>
      <c r="O728" s="233"/>
      <c r="P728" s="233"/>
      <c r="Q728" s="233"/>
      <c r="R728" s="233"/>
      <c r="S728" s="233"/>
      <c r="T728" s="233"/>
      <c r="U728" s="233"/>
      <c r="V728" s="233"/>
      <c r="W728" s="233"/>
      <c r="X728" s="233"/>
      <c r="Y728" s="233"/>
      <c r="Z728" s="233"/>
      <c r="AA728" s="233"/>
      <c r="AB728" s="233"/>
      <c r="AC728" s="233"/>
      <c r="AD728" s="233"/>
      <c r="AE728" s="233"/>
      <c r="AF728" s="233"/>
      <c r="AG728" s="233"/>
      <c r="AH728" s="233"/>
      <c r="AI728" s="233"/>
      <c r="AJ728" s="233"/>
      <c r="AK728" s="233"/>
      <c r="AL728" s="233"/>
      <c r="AM728" s="233"/>
      <c r="AN728" s="233"/>
      <c r="AO728" s="233"/>
      <c r="AP728" s="233"/>
    </row>
    <row r="729">
      <c r="A729" s="234"/>
      <c r="B729" s="234"/>
      <c r="C729" s="233"/>
      <c r="D729" s="233"/>
      <c r="E729" s="233"/>
      <c r="F729" s="233"/>
      <c r="G729" s="233"/>
      <c r="H729" s="233"/>
      <c r="I729" s="233"/>
      <c r="J729" s="233"/>
      <c r="K729" s="233"/>
      <c r="L729" s="233"/>
      <c r="M729" s="233"/>
      <c r="N729" s="233"/>
      <c r="O729" s="233"/>
      <c r="P729" s="233"/>
      <c r="Q729" s="233"/>
      <c r="R729" s="233"/>
      <c r="S729" s="233"/>
      <c r="T729" s="233"/>
      <c r="U729" s="233"/>
      <c r="V729" s="233"/>
      <c r="W729" s="233"/>
      <c r="X729" s="233"/>
      <c r="Y729" s="233"/>
      <c r="Z729" s="233"/>
      <c r="AA729" s="233"/>
      <c r="AB729" s="233"/>
      <c r="AC729" s="233"/>
      <c r="AD729" s="233"/>
      <c r="AE729" s="233"/>
      <c r="AF729" s="233"/>
      <c r="AG729" s="233"/>
      <c r="AH729" s="233"/>
      <c r="AI729" s="233"/>
      <c r="AJ729" s="233"/>
      <c r="AK729" s="233"/>
      <c r="AL729" s="233"/>
      <c r="AM729" s="233"/>
      <c r="AN729" s="233"/>
      <c r="AO729" s="233"/>
      <c r="AP729" s="233"/>
    </row>
    <row r="730">
      <c r="A730" s="234"/>
      <c r="B730" s="234"/>
      <c r="C730" s="233"/>
      <c r="D730" s="233"/>
      <c r="E730" s="233"/>
      <c r="F730" s="233"/>
      <c r="G730" s="233"/>
      <c r="H730" s="233"/>
      <c r="I730" s="233"/>
      <c r="J730" s="233"/>
      <c r="K730" s="233"/>
      <c r="L730" s="233"/>
      <c r="M730" s="233"/>
      <c r="N730" s="233"/>
      <c r="O730" s="233"/>
      <c r="P730" s="233"/>
      <c r="Q730" s="233"/>
      <c r="R730" s="233"/>
      <c r="S730" s="233"/>
      <c r="T730" s="233"/>
      <c r="U730" s="233"/>
      <c r="V730" s="233"/>
      <c r="W730" s="233"/>
      <c r="X730" s="233"/>
      <c r="Y730" s="233"/>
      <c r="Z730" s="233"/>
      <c r="AA730" s="233"/>
      <c r="AB730" s="233"/>
      <c r="AC730" s="233"/>
      <c r="AD730" s="233"/>
      <c r="AE730" s="233"/>
      <c r="AF730" s="233"/>
      <c r="AG730" s="233"/>
      <c r="AH730" s="233"/>
      <c r="AI730" s="233"/>
      <c r="AJ730" s="233"/>
      <c r="AK730" s="233"/>
      <c r="AL730" s="233"/>
      <c r="AM730" s="233"/>
      <c r="AN730" s="233"/>
      <c r="AO730" s="233"/>
      <c r="AP730" s="233"/>
    </row>
    <row r="731">
      <c r="A731" s="234"/>
      <c r="B731" s="234"/>
      <c r="C731" s="233"/>
      <c r="D731" s="233"/>
      <c r="E731" s="233"/>
      <c r="F731" s="233"/>
      <c r="G731" s="233"/>
      <c r="H731" s="233"/>
      <c r="I731" s="233"/>
      <c r="J731" s="233"/>
      <c r="K731" s="233"/>
      <c r="L731" s="233"/>
      <c r="M731" s="233"/>
      <c r="N731" s="233"/>
      <c r="O731" s="233"/>
      <c r="P731" s="233"/>
      <c r="Q731" s="233"/>
      <c r="R731" s="233"/>
      <c r="S731" s="233"/>
      <c r="T731" s="233"/>
      <c r="U731" s="233"/>
      <c r="V731" s="233"/>
      <c r="W731" s="233"/>
      <c r="X731" s="233"/>
      <c r="Y731" s="233"/>
      <c r="Z731" s="233"/>
      <c r="AA731" s="233"/>
      <c r="AB731" s="233"/>
      <c r="AC731" s="233"/>
      <c r="AD731" s="233"/>
      <c r="AE731" s="233"/>
      <c r="AF731" s="233"/>
      <c r="AG731" s="233"/>
      <c r="AH731" s="233"/>
      <c r="AI731" s="233"/>
      <c r="AJ731" s="233"/>
      <c r="AK731" s="233"/>
      <c r="AL731" s="233"/>
      <c r="AM731" s="233"/>
      <c r="AN731" s="233"/>
      <c r="AO731" s="233"/>
      <c r="AP731" s="233"/>
    </row>
    <row r="732">
      <c r="A732" s="234"/>
      <c r="B732" s="234"/>
      <c r="C732" s="233"/>
      <c r="D732" s="233"/>
      <c r="E732" s="233"/>
      <c r="F732" s="233"/>
      <c r="G732" s="233"/>
      <c r="H732" s="233"/>
      <c r="I732" s="233"/>
      <c r="J732" s="233"/>
      <c r="K732" s="233"/>
      <c r="L732" s="233"/>
      <c r="M732" s="233"/>
      <c r="N732" s="233"/>
      <c r="O732" s="233"/>
      <c r="P732" s="233"/>
      <c r="Q732" s="233"/>
      <c r="R732" s="233"/>
      <c r="S732" s="233"/>
      <c r="T732" s="233"/>
      <c r="U732" s="233"/>
      <c r="V732" s="233"/>
      <c r="W732" s="233"/>
      <c r="X732" s="233"/>
      <c r="Y732" s="233"/>
      <c r="Z732" s="233"/>
      <c r="AA732" s="233"/>
      <c r="AB732" s="233"/>
      <c r="AC732" s="233"/>
      <c r="AD732" s="233"/>
      <c r="AE732" s="233"/>
      <c r="AF732" s="233"/>
      <c r="AG732" s="233"/>
      <c r="AH732" s="233"/>
      <c r="AI732" s="233"/>
      <c r="AJ732" s="233"/>
      <c r="AK732" s="233"/>
      <c r="AL732" s="233"/>
      <c r="AM732" s="233"/>
      <c r="AN732" s="233"/>
      <c r="AO732" s="233"/>
      <c r="AP732" s="233"/>
    </row>
    <row r="733">
      <c r="A733" s="234"/>
      <c r="B733" s="234"/>
      <c r="C733" s="233"/>
      <c r="D733" s="233"/>
      <c r="E733" s="233"/>
      <c r="F733" s="233"/>
      <c r="G733" s="233"/>
      <c r="H733" s="233"/>
      <c r="I733" s="233"/>
      <c r="J733" s="233"/>
      <c r="K733" s="233"/>
      <c r="L733" s="233"/>
      <c r="M733" s="233"/>
      <c r="N733" s="233"/>
      <c r="O733" s="233"/>
      <c r="P733" s="233"/>
      <c r="Q733" s="233"/>
      <c r="R733" s="233"/>
      <c r="S733" s="233"/>
      <c r="T733" s="233"/>
      <c r="U733" s="233"/>
      <c r="V733" s="233"/>
      <c r="W733" s="233"/>
      <c r="X733" s="233"/>
      <c r="Y733" s="233"/>
      <c r="Z733" s="233"/>
      <c r="AA733" s="233"/>
      <c r="AB733" s="233"/>
      <c r="AC733" s="233"/>
      <c r="AD733" s="233"/>
      <c r="AE733" s="233"/>
      <c r="AF733" s="233"/>
      <c r="AG733" s="233"/>
      <c r="AH733" s="233"/>
      <c r="AI733" s="233"/>
      <c r="AJ733" s="233"/>
      <c r="AK733" s="233"/>
      <c r="AL733" s="233"/>
      <c r="AM733" s="233"/>
      <c r="AN733" s="233"/>
      <c r="AO733" s="233"/>
      <c r="AP733" s="233"/>
    </row>
    <row r="734">
      <c r="A734" s="234"/>
      <c r="B734" s="234"/>
      <c r="C734" s="233"/>
      <c r="D734" s="233"/>
      <c r="E734" s="233"/>
      <c r="F734" s="233"/>
      <c r="G734" s="233"/>
      <c r="H734" s="233"/>
      <c r="I734" s="233"/>
      <c r="J734" s="233"/>
      <c r="K734" s="233"/>
      <c r="L734" s="233"/>
      <c r="M734" s="233"/>
      <c r="N734" s="233"/>
      <c r="O734" s="233"/>
      <c r="P734" s="233"/>
      <c r="Q734" s="233"/>
      <c r="R734" s="233"/>
      <c r="S734" s="233"/>
      <c r="T734" s="233"/>
      <c r="U734" s="233"/>
      <c r="V734" s="233"/>
      <c r="W734" s="233"/>
      <c r="X734" s="233"/>
      <c r="Y734" s="233"/>
      <c r="Z734" s="233"/>
      <c r="AA734" s="233"/>
      <c r="AB734" s="233"/>
      <c r="AC734" s="233"/>
      <c r="AD734" s="233"/>
      <c r="AE734" s="233"/>
      <c r="AF734" s="233"/>
      <c r="AG734" s="233"/>
      <c r="AH734" s="233"/>
      <c r="AI734" s="233"/>
      <c r="AJ734" s="233"/>
      <c r="AK734" s="233"/>
      <c r="AL734" s="233"/>
      <c r="AM734" s="233"/>
      <c r="AN734" s="233"/>
      <c r="AO734" s="233"/>
      <c r="AP734" s="233"/>
    </row>
    <row r="735">
      <c r="A735" s="234"/>
      <c r="B735" s="234"/>
      <c r="C735" s="233"/>
      <c r="D735" s="233"/>
      <c r="E735" s="233"/>
      <c r="F735" s="233"/>
      <c r="G735" s="233"/>
      <c r="H735" s="233"/>
      <c r="I735" s="233"/>
      <c r="J735" s="233"/>
      <c r="K735" s="233"/>
      <c r="L735" s="233"/>
      <c r="M735" s="233"/>
      <c r="N735" s="233"/>
      <c r="O735" s="233"/>
      <c r="P735" s="233"/>
      <c r="Q735" s="233"/>
      <c r="R735" s="233"/>
      <c r="S735" s="233"/>
      <c r="T735" s="233"/>
      <c r="U735" s="233"/>
      <c r="V735" s="233"/>
      <c r="W735" s="233"/>
      <c r="X735" s="233"/>
      <c r="Y735" s="233"/>
      <c r="Z735" s="233"/>
      <c r="AA735" s="233"/>
      <c r="AB735" s="233"/>
      <c r="AC735" s="233"/>
      <c r="AD735" s="233"/>
      <c r="AE735" s="233"/>
      <c r="AF735" s="233"/>
      <c r="AG735" s="233"/>
      <c r="AH735" s="233"/>
      <c r="AI735" s="233"/>
      <c r="AJ735" s="233"/>
      <c r="AK735" s="233"/>
      <c r="AL735" s="233"/>
      <c r="AM735" s="233"/>
      <c r="AN735" s="233"/>
      <c r="AO735" s="233"/>
      <c r="AP735" s="233"/>
    </row>
    <row r="736">
      <c r="A736" s="234"/>
      <c r="B736" s="234"/>
      <c r="C736" s="233"/>
      <c r="D736" s="233"/>
      <c r="E736" s="233"/>
      <c r="F736" s="233"/>
      <c r="G736" s="233"/>
      <c r="H736" s="233"/>
      <c r="I736" s="233"/>
      <c r="J736" s="233"/>
      <c r="K736" s="233"/>
      <c r="L736" s="233"/>
      <c r="M736" s="233"/>
      <c r="N736" s="233"/>
      <c r="O736" s="233"/>
      <c r="P736" s="233"/>
      <c r="Q736" s="233"/>
      <c r="R736" s="233"/>
      <c r="S736" s="233"/>
      <c r="T736" s="233"/>
      <c r="U736" s="233"/>
      <c r="V736" s="233"/>
      <c r="W736" s="233"/>
      <c r="X736" s="233"/>
      <c r="Y736" s="233"/>
      <c r="Z736" s="233"/>
      <c r="AA736" s="233"/>
      <c r="AB736" s="233"/>
      <c r="AC736" s="233"/>
      <c r="AD736" s="233"/>
      <c r="AE736" s="233"/>
      <c r="AF736" s="233"/>
      <c r="AG736" s="233"/>
      <c r="AH736" s="233"/>
      <c r="AI736" s="233"/>
      <c r="AJ736" s="233"/>
      <c r="AK736" s="233"/>
      <c r="AL736" s="233"/>
      <c r="AM736" s="233"/>
      <c r="AN736" s="233"/>
      <c r="AO736" s="233"/>
      <c r="AP736" s="233"/>
    </row>
    <row r="737">
      <c r="A737" s="234"/>
      <c r="B737" s="234"/>
      <c r="C737" s="233"/>
      <c r="D737" s="233"/>
      <c r="E737" s="233"/>
      <c r="F737" s="233"/>
      <c r="G737" s="233"/>
      <c r="H737" s="233"/>
      <c r="I737" s="233"/>
      <c r="J737" s="233"/>
      <c r="K737" s="233"/>
      <c r="L737" s="233"/>
      <c r="M737" s="233"/>
      <c r="N737" s="233"/>
      <c r="O737" s="233"/>
      <c r="P737" s="233"/>
      <c r="Q737" s="233"/>
      <c r="R737" s="233"/>
      <c r="S737" s="233"/>
      <c r="T737" s="233"/>
      <c r="U737" s="233"/>
      <c r="V737" s="233"/>
      <c r="W737" s="233"/>
      <c r="X737" s="233"/>
      <c r="Y737" s="233"/>
      <c r="Z737" s="233"/>
      <c r="AA737" s="233"/>
      <c r="AB737" s="233"/>
      <c r="AC737" s="233"/>
      <c r="AD737" s="233"/>
      <c r="AE737" s="233"/>
      <c r="AF737" s="233"/>
      <c r="AG737" s="233"/>
      <c r="AH737" s="233"/>
      <c r="AI737" s="233"/>
      <c r="AJ737" s="233"/>
      <c r="AK737" s="233"/>
      <c r="AL737" s="233"/>
      <c r="AM737" s="233"/>
      <c r="AN737" s="233"/>
      <c r="AO737" s="233"/>
      <c r="AP737" s="233"/>
    </row>
    <row r="738">
      <c r="A738" s="234"/>
      <c r="B738" s="234"/>
      <c r="C738" s="233"/>
      <c r="D738" s="233"/>
      <c r="E738" s="233"/>
      <c r="F738" s="233"/>
      <c r="G738" s="233"/>
      <c r="H738" s="233"/>
      <c r="I738" s="233"/>
      <c r="J738" s="233"/>
      <c r="K738" s="233"/>
      <c r="L738" s="233"/>
      <c r="M738" s="233"/>
      <c r="N738" s="233"/>
      <c r="O738" s="233"/>
      <c r="P738" s="233"/>
      <c r="Q738" s="233"/>
      <c r="R738" s="233"/>
      <c r="S738" s="233"/>
      <c r="T738" s="233"/>
      <c r="U738" s="233"/>
      <c r="V738" s="233"/>
      <c r="W738" s="233"/>
      <c r="X738" s="233"/>
      <c r="Y738" s="233"/>
      <c r="Z738" s="233"/>
      <c r="AA738" s="233"/>
      <c r="AB738" s="233"/>
      <c r="AC738" s="233"/>
      <c r="AD738" s="233"/>
      <c r="AE738" s="233"/>
      <c r="AF738" s="233"/>
      <c r="AG738" s="233"/>
      <c r="AH738" s="233"/>
      <c r="AI738" s="233"/>
      <c r="AJ738" s="233"/>
      <c r="AK738" s="233"/>
      <c r="AL738" s="233"/>
      <c r="AM738" s="233"/>
      <c r="AN738" s="233"/>
      <c r="AO738" s="233"/>
      <c r="AP738" s="233"/>
    </row>
    <row r="739">
      <c r="A739" s="234"/>
      <c r="B739" s="234"/>
      <c r="C739" s="233"/>
      <c r="D739" s="233"/>
      <c r="E739" s="233"/>
      <c r="F739" s="233"/>
      <c r="G739" s="233"/>
      <c r="H739" s="233"/>
      <c r="I739" s="233"/>
      <c r="J739" s="233"/>
      <c r="K739" s="233"/>
      <c r="L739" s="233"/>
      <c r="M739" s="233"/>
      <c r="N739" s="233"/>
      <c r="O739" s="233"/>
      <c r="P739" s="233"/>
      <c r="Q739" s="233"/>
      <c r="R739" s="233"/>
      <c r="S739" s="233"/>
      <c r="T739" s="233"/>
      <c r="U739" s="233"/>
      <c r="V739" s="233"/>
      <c r="W739" s="233"/>
      <c r="X739" s="233"/>
      <c r="Y739" s="233"/>
      <c r="Z739" s="233"/>
      <c r="AA739" s="233"/>
      <c r="AB739" s="233"/>
      <c r="AC739" s="233"/>
      <c r="AD739" s="233"/>
      <c r="AE739" s="233"/>
      <c r="AF739" s="233"/>
      <c r="AG739" s="233"/>
      <c r="AH739" s="233"/>
      <c r="AI739" s="233"/>
      <c r="AJ739" s="233"/>
      <c r="AK739" s="233"/>
      <c r="AL739" s="233"/>
      <c r="AM739" s="233"/>
      <c r="AN739" s="233"/>
      <c r="AO739" s="233"/>
      <c r="AP739" s="233"/>
    </row>
    <row r="740">
      <c r="A740" s="234"/>
      <c r="B740" s="234"/>
      <c r="C740" s="233"/>
      <c r="D740" s="233"/>
      <c r="E740" s="233"/>
      <c r="F740" s="233"/>
      <c r="G740" s="233"/>
      <c r="H740" s="233"/>
      <c r="I740" s="233"/>
      <c r="J740" s="233"/>
      <c r="K740" s="233"/>
      <c r="L740" s="233"/>
      <c r="M740" s="233"/>
      <c r="N740" s="233"/>
      <c r="O740" s="233"/>
      <c r="P740" s="233"/>
      <c r="Q740" s="233"/>
      <c r="R740" s="233"/>
      <c r="S740" s="233"/>
      <c r="T740" s="233"/>
      <c r="U740" s="233"/>
      <c r="V740" s="233"/>
      <c r="W740" s="233"/>
      <c r="X740" s="233"/>
      <c r="Y740" s="233"/>
      <c r="Z740" s="233"/>
      <c r="AA740" s="233"/>
      <c r="AB740" s="233"/>
      <c r="AC740" s="233"/>
      <c r="AD740" s="233"/>
      <c r="AE740" s="233"/>
      <c r="AF740" s="233"/>
      <c r="AG740" s="233"/>
      <c r="AH740" s="233"/>
      <c r="AI740" s="233"/>
      <c r="AJ740" s="233"/>
      <c r="AK740" s="233"/>
      <c r="AL740" s="233"/>
      <c r="AM740" s="233"/>
      <c r="AN740" s="233"/>
      <c r="AO740" s="233"/>
      <c r="AP740" s="233"/>
    </row>
    <row r="741">
      <c r="A741" s="234"/>
      <c r="B741" s="234"/>
      <c r="C741" s="233"/>
      <c r="D741" s="233"/>
      <c r="E741" s="233"/>
      <c r="F741" s="233"/>
      <c r="G741" s="233"/>
      <c r="H741" s="233"/>
      <c r="I741" s="233"/>
      <c r="J741" s="233"/>
      <c r="K741" s="233"/>
      <c r="L741" s="233"/>
      <c r="M741" s="233"/>
      <c r="N741" s="233"/>
      <c r="O741" s="233"/>
      <c r="P741" s="233"/>
      <c r="Q741" s="233"/>
      <c r="R741" s="233"/>
      <c r="S741" s="233"/>
      <c r="T741" s="233"/>
      <c r="U741" s="233"/>
      <c r="V741" s="233"/>
      <c r="W741" s="233"/>
      <c r="X741" s="233"/>
      <c r="Y741" s="233"/>
      <c r="Z741" s="233"/>
      <c r="AA741" s="233"/>
      <c r="AB741" s="233"/>
      <c r="AC741" s="233"/>
      <c r="AD741" s="233"/>
      <c r="AE741" s="233"/>
      <c r="AF741" s="233"/>
      <c r="AG741" s="233"/>
      <c r="AH741" s="233"/>
      <c r="AI741" s="233"/>
      <c r="AJ741" s="233"/>
      <c r="AK741" s="233"/>
      <c r="AL741" s="233"/>
      <c r="AM741" s="233"/>
      <c r="AN741" s="233"/>
      <c r="AO741" s="233"/>
      <c r="AP741" s="233"/>
    </row>
    <row r="742">
      <c r="A742" s="234"/>
      <c r="B742" s="234"/>
      <c r="C742" s="233"/>
      <c r="D742" s="233"/>
      <c r="E742" s="233"/>
      <c r="F742" s="233"/>
      <c r="G742" s="233"/>
      <c r="H742" s="233"/>
      <c r="I742" s="233"/>
      <c r="J742" s="233"/>
      <c r="K742" s="233"/>
      <c r="L742" s="233"/>
      <c r="M742" s="233"/>
      <c r="N742" s="233"/>
      <c r="O742" s="233"/>
      <c r="P742" s="233"/>
      <c r="Q742" s="233"/>
      <c r="R742" s="233"/>
      <c r="S742" s="233"/>
      <c r="T742" s="233"/>
      <c r="U742" s="233"/>
      <c r="V742" s="233"/>
      <c r="W742" s="233"/>
      <c r="X742" s="233"/>
      <c r="Y742" s="233"/>
      <c r="Z742" s="233"/>
      <c r="AA742" s="233"/>
      <c r="AB742" s="233"/>
      <c r="AC742" s="233"/>
      <c r="AD742" s="233"/>
      <c r="AE742" s="233"/>
      <c r="AF742" s="233"/>
      <c r="AG742" s="233"/>
      <c r="AH742" s="233"/>
      <c r="AI742" s="233"/>
      <c r="AJ742" s="233"/>
      <c r="AK742" s="233"/>
      <c r="AL742" s="233"/>
      <c r="AM742" s="233"/>
      <c r="AN742" s="233"/>
      <c r="AO742" s="233"/>
      <c r="AP742" s="233"/>
    </row>
    <row r="743">
      <c r="A743" s="234"/>
      <c r="B743" s="234"/>
      <c r="C743" s="233"/>
      <c r="D743" s="233"/>
      <c r="E743" s="233"/>
      <c r="F743" s="233"/>
      <c r="G743" s="233"/>
      <c r="H743" s="233"/>
      <c r="I743" s="233"/>
      <c r="J743" s="233"/>
      <c r="K743" s="233"/>
      <c r="L743" s="233"/>
      <c r="M743" s="233"/>
      <c r="N743" s="233"/>
      <c r="O743" s="233"/>
      <c r="P743" s="233"/>
      <c r="Q743" s="233"/>
      <c r="R743" s="233"/>
      <c r="S743" s="233"/>
      <c r="T743" s="233"/>
      <c r="U743" s="233"/>
      <c r="V743" s="233"/>
      <c r="W743" s="233"/>
      <c r="X743" s="233"/>
      <c r="Y743" s="233"/>
      <c r="Z743" s="233"/>
      <c r="AA743" s="233"/>
      <c r="AB743" s="233"/>
      <c r="AC743" s="233"/>
      <c r="AD743" s="233"/>
      <c r="AE743" s="233"/>
      <c r="AF743" s="233"/>
      <c r="AG743" s="233"/>
      <c r="AH743" s="233"/>
      <c r="AI743" s="233"/>
      <c r="AJ743" s="233"/>
      <c r="AK743" s="233"/>
      <c r="AL743" s="233"/>
      <c r="AM743" s="233"/>
      <c r="AN743" s="233"/>
      <c r="AO743" s="233"/>
      <c r="AP743" s="233"/>
    </row>
    <row r="744">
      <c r="A744" s="234"/>
      <c r="B744" s="234"/>
      <c r="C744" s="233"/>
      <c r="D744" s="233"/>
      <c r="E744" s="233"/>
      <c r="F744" s="233"/>
      <c r="G744" s="233"/>
      <c r="H744" s="233"/>
      <c r="I744" s="233"/>
      <c r="J744" s="233"/>
      <c r="K744" s="233"/>
      <c r="L744" s="233"/>
      <c r="M744" s="233"/>
      <c r="N744" s="233"/>
      <c r="O744" s="233"/>
      <c r="P744" s="233"/>
      <c r="Q744" s="233"/>
      <c r="R744" s="233"/>
      <c r="S744" s="233"/>
      <c r="T744" s="233"/>
      <c r="U744" s="233"/>
      <c r="V744" s="233"/>
      <c r="W744" s="233"/>
      <c r="X744" s="233"/>
      <c r="Y744" s="233"/>
      <c r="Z744" s="233"/>
      <c r="AA744" s="233"/>
      <c r="AB744" s="233"/>
      <c r="AC744" s="233"/>
      <c r="AD744" s="233"/>
      <c r="AE744" s="233"/>
      <c r="AF744" s="233"/>
      <c r="AG744" s="233"/>
      <c r="AH744" s="233"/>
      <c r="AI744" s="233"/>
      <c r="AJ744" s="233"/>
      <c r="AK744" s="233"/>
      <c r="AL744" s="233"/>
      <c r="AM744" s="233"/>
      <c r="AN744" s="233"/>
      <c r="AO744" s="233"/>
      <c r="AP744" s="233"/>
    </row>
    <row r="745">
      <c r="A745" s="234"/>
      <c r="B745" s="234"/>
      <c r="C745" s="233"/>
      <c r="D745" s="233"/>
      <c r="E745" s="233"/>
      <c r="F745" s="233"/>
      <c r="G745" s="233"/>
      <c r="H745" s="233"/>
      <c r="I745" s="233"/>
      <c r="J745" s="233"/>
      <c r="K745" s="233"/>
      <c r="L745" s="233"/>
      <c r="M745" s="233"/>
      <c r="N745" s="233"/>
      <c r="O745" s="233"/>
      <c r="P745" s="233"/>
      <c r="Q745" s="233"/>
      <c r="R745" s="233"/>
      <c r="S745" s="233"/>
      <c r="T745" s="233"/>
      <c r="U745" s="233"/>
      <c r="V745" s="233"/>
      <c r="W745" s="233"/>
      <c r="X745" s="233"/>
      <c r="Y745" s="233"/>
      <c r="Z745" s="233"/>
      <c r="AA745" s="233"/>
      <c r="AB745" s="233"/>
      <c r="AC745" s="233"/>
      <c r="AD745" s="233"/>
      <c r="AE745" s="233"/>
      <c r="AF745" s="233"/>
      <c r="AG745" s="233"/>
      <c r="AH745" s="233"/>
      <c r="AI745" s="233"/>
      <c r="AJ745" s="233"/>
      <c r="AK745" s="233"/>
      <c r="AL745" s="233"/>
      <c r="AM745" s="233"/>
      <c r="AN745" s="233"/>
      <c r="AO745" s="233"/>
      <c r="AP745" s="233"/>
    </row>
    <row r="746">
      <c r="A746" s="234"/>
      <c r="B746" s="234"/>
      <c r="C746" s="233"/>
      <c r="D746" s="233"/>
      <c r="E746" s="233"/>
      <c r="F746" s="233"/>
      <c r="G746" s="233"/>
      <c r="H746" s="233"/>
      <c r="I746" s="233"/>
      <c r="J746" s="233"/>
      <c r="K746" s="233"/>
      <c r="L746" s="233"/>
      <c r="M746" s="233"/>
      <c r="N746" s="233"/>
      <c r="O746" s="233"/>
      <c r="P746" s="233"/>
      <c r="Q746" s="233"/>
      <c r="R746" s="233"/>
      <c r="S746" s="233"/>
      <c r="T746" s="233"/>
      <c r="U746" s="233"/>
      <c r="V746" s="233"/>
      <c r="W746" s="233"/>
      <c r="X746" s="233"/>
      <c r="Y746" s="233"/>
      <c r="Z746" s="233"/>
      <c r="AA746" s="233"/>
      <c r="AB746" s="233"/>
      <c r="AC746" s="233"/>
      <c r="AD746" s="233"/>
      <c r="AE746" s="233"/>
      <c r="AF746" s="233"/>
      <c r="AG746" s="233"/>
      <c r="AH746" s="233"/>
      <c r="AI746" s="233"/>
      <c r="AJ746" s="233"/>
      <c r="AK746" s="233"/>
      <c r="AL746" s="233"/>
      <c r="AM746" s="233"/>
      <c r="AN746" s="233"/>
      <c r="AO746" s="233"/>
      <c r="AP746" s="233"/>
    </row>
    <row r="747">
      <c r="A747" s="234"/>
      <c r="B747" s="234"/>
      <c r="C747" s="233"/>
      <c r="D747" s="233"/>
      <c r="E747" s="233"/>
      <c r="F747" s="233"/>
      <c r="G747" s="233"/>
      <c r="H747" s="233"/>
      <c r="I747" s="233"/>
      <c r="J747" s="233"/>
      <c r="K747" s="233"/>
      <c r="L747" s="233"/>
      <c r="M747" s="233"/>
      <c r="N747" s="233"/>
      <c r="O747" s="233"/>
      <c r="P747" s="233"/>
      <c r="Q747" s="233"/>
      <c r="R747" s="233"/>
      <c r="S747" s="233"/>
      <c r="T747" s="233"/>
      <c r="U747" s="233"/>
      <c r="V747" s="233"/>
      <c r="W747" s="233"/>
      <c r="X747" s="233"/>
      <c r="Y747" s="233"/>
      <c r="Z747" s="233"/>
      <c r="AA747" s="233"/>
      <c r="AB747" s="233"/>
      <c r="AC747" s="233"/>
      <c r="AD747" s="233"/>
      <c r="AE747" s="233"/>
      <c r="AF747" s="233"/>
      <c r="AG747" s="233"/>
      <c r="AH747" s="233"/>
      <c r="AI747" s="233"/>
      <c r="AJ747" s="233"/>
      <c r="AK747" s="233"/>
      <c r="AL747" s="233"/>
      <c r="AM747" s="233"/>
      <c r="AN747" s="233"/>
      <c r="AO747" s="233"/>
      <c r="AP747" s="233"/>
    </row>
    <row r="748">
      <c r="A748" s="234"/>
      <c r="B748" s="234"/>
      <c r="C748" s="233"/>
      <c r="D748" s="233"/>
      <c r="E748" s="233"/>
      <c r="F748" s="233"/>
      <c r="G748" s="233"/>
      <c r="H748" s="233"/>
      <c r="I748" s="233"/>
      <c r="J748" s="233"/>
      <c r="K748" s="233"/>
      <c r="L748" s="233"/>
      <c r="M748" s="233"/>
      <c r="N748" s="233"/>
      <c r="O748" s="233"/>
      <c r="P748" s="233"/>
      <c r="Q748" s="233"/>
      <c r="R748" s="233"/>
      <c r="S748" s="233"/>
      <c r="T748" s="233"/>
      <c r="U748" s="233"/>
      <c r="V748" s="233"/>
      <c r="W748" s="233"/>
      <c r="X748" s="233"/>
      <c r="Y748" s="233"/>
      <c r="Z748" s="233"/>
      <c r="AA748" s="233"/>
      <c r="AB748" s="233"/>
      <c r="AC748" s="233"/>
      <c r="AD748" s="233"/>
      <c r="AE748" s="233"/>
      <c r="AF748" s="233"/>
      <c r="AG748" s="233"/>
      <c r="AH748" s="233"/>
      <c r="AI748" s="233"/>
      <c r="AJ748" s="233"/>
      <c r="AK748" s="233"/>
      <c r="AL748" s="233"/>
      <c r="AM748" s="233"/>
      <c r="AN748" s="233"/>
      <c r="AO748" s="233"/>
      <c r="AP748" s="233"/>
    </row>
    <row r="749">
      <c r="A749" s="234"/>
      <c r="B749" s="234"/>
      <c r="C749" s="233"/>
      <c r="D749" s="233"/>
      <c r="E749" s="233"/>
      <c r="F749" s="233"/>
      <c r="G749" s="233"/>
      <c r="H749" s="233"/>
      <c r="I749" s="233"/>
      <c r="J749" s="233"/>
      <c r="K749" s="233"/>
      <c r="L749" s="233"/>
      <c r="M749" s="233"/>
      <c r="N749" s="233"/>
      <c r="O749" s="233"/>
      <c r="P749" s="233"/>
      <c r="Q749" s="233"/>
      <c r="R749" s="233"/>
      <c r="S749" s="233"/>
      <c r="T749" s="233"/>
      <c r="U749" s="233"/>
      <c r="V749" s="233"/>
      <c r="W749" s="233"/>
      <c r="X749" s="233"/>
      <c r="Y749" s="233"/>
      <c r="Z749" s="233"/>
      <c r="AA749" s="233"/>
      <c r="AB749" s="233"/>
      <c r="AC749" s="233"/>
      <c r="AD749" s="233"/>
      <c r="AE749" s="233"/>
      <c r="AF749" s="233"/>
      <c r="AG749" s="233"/>
      <c r="AH749" s="233"/>
      <c r="AI749" s="233"/>
      <c r="AJ749" s="233"/>
      <c r="AK749" s="233"/>
      <c r="AL749" s="233"/>
      <c r="AM749" s="233"/>
      <c r="AN749" s="233"/>
      <c r="AO749" s="233"/>
      <c r="AP749" s="233"/>
    </row>
    <row r="750">
      <c r="A750" s="234"/>
      <c r="B750" s="234"/>
      <c r="C750" s="233"/>
      <c r="D750" s="233"/>
      <c r="E750" s="233"/>
      <c r="F750" s="233"/>
      <c r="G750" s="233"/>
      <c r="H750" s="233"/>
      <c r="I750" s="233"/>
      <c r="J750" s="233"/>
      <c r="K750" s="233"/>
      <c r="L750" s="233"/>
      <c r="M750" s="233"/>
      <c r="N750" s="233"/>
      <c r="O750" s="233"/>
      <c r="P750" s="233"/>
      <c r="Q750" s="233"/>
      <c r="R750" s="233"/>
      <c r="S750" s="233"/>
      <c r="T750" s="233"/>
      <c r="U750" s="233"/>
      <c r="V750" s="233"/>
      <c r="W750" s="233"/>
      <c r="X750" s="233"/>
      <c r="Y750" s="233"/>
      <c r="Z750" s="233"/>
      <c r="AA750" s="233"/>
      <c r="AB750" s="233"/>
      <c r="AC750" s="233"/>
      <c r="AD750" s="233"/>
      <c r="AE750" s="233"/>
      <c r="AF750" s="233"/>
      <c r="AG750" s="233"/>
      <c r="AH750" s="233"/>
      <c r="AI750" s="233"/>
      <c r="AJ750" s="233"/>
      <c r="AK750" s="233"/>
      <c r="AL750" s="233"/>
      <c r="AM750" s="233"/>
      <c r="AN750" s="233"/>
      <c r="AO750" s="233"/>
      <c r="AP750" s="233"/>
    </row>
    <row r="751">
      <c r="A751" s="234"/>
      <c r="B751" s="234"/>
      <c r="C751" s="233"/>
      <c r="D751" s="233"/>
      <c r="E751" s="233"/>
      <c r="F751" s="233"/>
      <c r="G751" s="233"/>
      <c r="H751" s="233"/>
      <c r="I751" s="233"/>
      <c r="J751" s="233"/>
      <c r="K751" s="233"/>
      <c r="L751" s="233"/>
      <c r="M751" s="233"/>
      <c r="N751" s="233"/>
      <c r="O751" s="233"/>
      <c r="P751" s="233"/>
      <c r="Q751" s="233"/>
      <c r="R751" s="233"/>
      <c r="S751" s="233"/>
      <c r="T751" s="233"/>
      <c r="U751" s="233"/>
      <c r="V751" s="233"/>
      <c r="W751" s="233"/>
      <c r="X751" s="233"/>
      <c r="Y751" s="233"/>
      <c r="Z751" s="233"/>
      <c r="AA751" s="233"/>
      <c r="AB751" s="233"/>
      <c r="AC751" s="233"/>
      <c r="AD751" s="233"/>
      <c r="AE751" s="233"/>
      <c r="AF751" s="233"/>
      <c r="AG751" s="233"/>
      <c r="AH751" s="233"/>
      <c r="AI751" s="233"/>
      <c r="AJ751" s="233"/>
      <c r="AK751" s="233"/>
      <c r="AL751" s="233"/>
      <c r="AM751" s="233"/>
      <c r="AN751" s="233"/>
      <c r="AO751" s="233"/>
      <c r="AP751" s="233"/>
    </row>
    <row r="752">
      <c r="A752" s="234"/>
      <c r="B752" s="234"/>
      <c r="C752" s="233"/>
      <c r="D752" s="233"/>
      <c r="E752" s="233"/>
      <c r="F752" s="233"/>
      <c r="G752" s="233"/>
      <c r="H752" s="233"/>
      <c r="I752" s="233"/>
      <c r="J752" s="233"/>
      <c r="K752" s="233"/>
      <c r="L752" s="233"/>
      <c r="M752" s="233"/>
      <c r="N752" s="233"/>
      <c r="O752" s="233"/>
      <c r="P752" s="233"/>
      <c r="Q752" s="233"/>
      <c r="R752" s="233"/>
      <c r="S752" s="233"/>
      <c r="T752" s="233"/>
      <c r="U752" s="233"/>
      <c r="V752" s="233"/>
      <c r="W752" s="233"/>
      <c r="X752" s="233"/>
      <c r="Y752" s="233"/>
      <c r="Z752" s="233"/>
      <c r="AA752" s="233"/>
      <c r="AB752" s="233"/>
      <c r="AC752" s="233"/>
      <c r="AD752" s="233"/>
      <c r="AE752" s="233"/>
      <c r="AF752" s="233"/>
      <c r="AG752" s="233"/>
      <c r="AH752" s="233"/>
      <c r="AI752" s="233"/>
      <c r="AJ752" s="233"/>
      <c r="AK752" s="233"/>
      <c r="AL752" s="233"/>
      <c r="AM752" s="233"/>
      <c r="AN752" s="233"/>
      <c r="AO752" s="233"/>
      <c r="AP752" s="233"/>
    </row>
    <row r="753">
      <c r="A753" s="234"/>
      <c r="B753" s="234"/>
      <c r="C753" s="233"/>
      <c r="D753" s="233"/>
      <c r="E753" s="233"/>
      <c r="F753" s="233"/>
      <c r="G753" s="233"/>
      <c r="H753" s="233"/>
      <c r="I753" s="233"/>
      <c r="J753" s="233"/>
      <c r="K753" s="233"/>
      <c r="L753" s="233"/>
      <c r="M753" s="233"/>
      <c r="N753" s="233"/>
      <c r="O753" s="233"/>
      <c r="P753" s="233"/>
      <c r="Q753" s="233"/>
      <c r="R753" s="233"/>
      <c r="S753" s="233"/>
      <c r="T753" s="233"/>
      <c r="U753" s="233"/>
      <c r="V753" s="233"/>
      <c r="W753" s="233"/>
      <c r="X753" s="233"/>
      <c r="Y753" s="233"/>
      <c r="Z753" s="233"/>
      <c r="AA753" s="233"/>
      <c r="AB753" s="233"/>
      <c r="AC753" s="233"/>
      <c r="AD753" s="233"/>
      <c r="AE753" s="233"/>
      <c r="AF753" s="233"/>
      <c r="AG753" s="233"/>
      <c r="AH753" s="233"/>
      <c r="AI753" s="233"/>
      <c r="AJ753" s="233"/>
      <c r="AK753" s="233"/>
      <c r="AL753" s="233"/>
      <c r="AM753" s="233"/>
      <c r="AN753" s="233"/>
      <c r="AO753" s="233"/>
      <c r="AP753" s="233"/>
    </row>
    <row r="754">
      <c r="A754" s="234"/>
      <c r="B754" s="234"/>
      <c r="C754" s="233"/>
      <c r="D754" s="233"/>
      <c r="E754" s="233"/>
      <c r="F754" s="233"/>
      <c r="G754" s="233"/>
      <c r="H754" s="233"/>
      <c r="I754" s="233"/>
      <c r="J754" s="233"/>
      <c r="K754" s="233"/>
      <c r="L754" s="233"/>
      <c r="M754" s="233"/>
      <c r="N754" s="233"/>
      <c r="O754" s="233"/>
      <c r="P754" s="233"/>
      <c r="Q754" s="233"/>
      <c r="R754" s="233"/>
      <c r="S754" s="233"/>
      <c r="T754" s="233"/>
      <c r="U754" s="233"/>
      <c r="V754" s="233"/>
      <c r="W754" s="233"/>
      <c r="X754" s="233"/>
      <c r="Y754" s="233"/>
      <c r="Z754" s="233"/>
      <c r="AA754" s="233"/>
      <c r="AB754" s="233"/>
      <c r="AC754" s="233"/>
      <c r="AD754" s="233"/>
      <c r="AE754" s="233"/>
      <c r="AF754" s="233"/>
      <c r="AG754" s="233"/>
      <c r="AH754" s="233"/>
      <c r="AI754" s="233"/>
      <c r="AJ754" s="233"/>
      <c r="AK754" s="233"/>
      <c r="AL754" s="233"/>
      <c r="AM754" s="233"/>
      <c r="AN754" s="233"/>
      <c r="AO754" s="233"/>
      <c r="AP754" s="233"/>
    </row>
    <row r="755">
      <c r="A755" s="234"/>
      <c r="B755" s="234"/>
      <c r="C755" s="233"/>
      <c r="D755" s="233"/>
      <c r="E755" s="233"/>
      <c r="F755" s="233"/>
      <c r="G755" s="233"/>
      <c r="H755" s="233"/>
      <c r="I755" s="233"/>
      <c r="J755" s="233"/>
      <c r="K755" s="233"/>
      <c r="L755" s="233"/>
      <c r="M755" s="233"/>
      <c r="N755" s="233"/>
      <c r="O755" s="233"/>
      <c r="P755" s="233"/>
      <c r="Q755" s="233"/>
      <c r="R755" s="233"/>
      <c r="S755" s="233"/>
      <c r="T755" s="233"/>
      <c r="U755" s="233"/>
      <c r="V755" s="233"/>
      <c r="W755" s="233"/>
      <c r="X755" s="233"/>
      <c r="Y755" s="233"/>
      <c r="Z755" s="233"/>
      <c r="AA755" s="233"/>
      <c r="AB755" s="233"/>
      <c r="AC755" s="233"/>
      <c r="AD755" s="233"/>
      <c r="AE755" s="233"/>
      <c r="AF755" s="233"/>
      <c r="AG755" s="233"/>
      <c r="AH755" s="233"/>
      <c r="AI755" s="233"/>
      <c r="AJ755" s="233"/>
      <c r="AK755" s="233"/>
      <c r="AL755" s="233"/>
      <c r="AM755" s="233"/>
      <c r="AN755" s="233"/>
      <c r="AO755" s="233"/>
      <c r="AP755" s="233"/>
    </row>
    <row r="756">
      <c r="A756" s="234"/>
      <c r="B756" s="234"/>
      <c r="C756" s="233"/>
      <c r="D756" s="233"/>
      <c r="E756" s="233"/>
      <c r="F756" s="233"/>
      <c r="G756" s="233"/>
      <c r="H756" s="233"/>
      <c r="I756" s="233"/>
      <c r="J756" s="233"/>
      <c r="K756" s="233"/>
      <c r="L756" s="233"/>
      <c r="M756" s="233"/>
      <c r="N756" s="233"/>
      <c r="O756" s="233"/>
      <c r="P756" s="233"/>
      <c r="Q756" s="233"/>
      <c r="R756" s="233"/>
      <c r="S756" s="233"/>
      <c r="T756" s="233"/>
      <c r="U756" s="233"/>
      <c r="V756" s="233"/>
      <c r="W756" s="233"/>
      <c r="X756" s="233"/>
      <c r="Y756" s="233"/>
      <c r="Z756" s="233"/>
      <c r="AA756" s="233"/>
      <c r="AB756" s="233"/>
      <c r="AC756" s="233"/>
      <c r="AD756" s="233"/>
      <c r="AE756" s="233"/>
      <c r="AF756" s="233"/>
      <c r="AG756" s="233"/>
      <c r="AH756" s="233"/>
      <c r="AI756" s="233"/>
      <c r="AJ756" s="233"/>
      <c r="AK756" s="233"/>
      <c r="AL756" s="233"/>
      <c r="AM756" s="233"/>
      <c r="AN756" s="233"/>
      <c r="AO756" s="233"/>
      <c r="AP756" s="233"/>
    </row>
    <row r="757">
      <c r="A757" s="234"/>
      <c r="B757" s="234"/>
      <c r="C757" s="233"/>
      <c r="D757" s="233"/>
      <c r="E757" s="233"/>
      <c r="F757" s="233"/>
      <c r="G757" s="233"/>
      <c r="H757" s="233"/>
      <c r="I757" s="233"/>
      <c r="J757" s="233"/>
      <c r="K757" s="233"/>
      <c r="L757" s="233"/>
      <c r="M757" s="233"/>
      <c r="N757" s="233"/>
      <c r="O757" s="233"/>
      <c r="P757" s="233"/>
      <c r="Q757" s="233"/>
      <c r="R757" s="233"/>
      <c r="S757" s="233"/>
      <c r="T757" s="233"/>
      <c r="U757" s="233"/>
      <c r="V757" s="233"/>
      <c r="W757" s="233"/>
      <c r="X757" s="233"/>
      <c r="Y757" s="233"/>
      <c r="Z757" s="233"/>
      <c r="AA757" s="233"/>
      <c r="AB757" s="233"/>
      <c r="AC757" s="233"/>
      <c r="AD757" s="233"/>
      <c r="AE757" s="233"/>
      <c r="AF757" s="233"/>
      <c r="AG757" s="233"/>
      <c r="AH757" s="233"/>
      <c r="AI757" s="233"/>
      <c r="AJ757" s="233"/>
      <c r="AK757" s="233"/>
      <c r="AL757" s="233"/>
      <c r="AM757" s="233"/>
      <c r="AN757" s="233"/>
      <c r="AO757" s="233"/>
      <c r="AP757" s="233"/>
    </row>
    <row r="758">
      <c r="A758" s="234"/>
      <c r="B758" s="234"/>
      <c r="C758" s="233"/>
      <c r="D758" s="233"/>
      <c r="E758" s="233"/>
      <c r="F758" s="233"/>
      <c r="G758" s="233"/>
      <c r="H758" s="233"/>
      <c r="I758" s="233"/>
      <c r="J758" s="233"/>
      <c r="K758" s="233"/>
      <c r="L758" s="233"/>
      <c r="M758" s="233"/>
      <c r="N758" s="233"/>
      <c r="O758" s="233"/>
      <c r="P758" s="233"/>
      <c r="Q758" s="233"/>
      <c r="R758" s="233"/>
      <c r="S758" s="233"/>
      <c r="T758" s="233"/>
      <c r="U758" s="233"/>
      <c r="V758" s="233"/>
      <c r="W758" s="233"/>
      <c r="X758" s="233"/>
      <c r="Y758" s="233"/>
      <c r="Z758" s="233"/>
      <c r="AA758" s="233"/>
      <c r="AB758" s="233"/>
      <c r="AC758" s="233"/>
      <c r="AD758" s="233"/>
      <c r="AE758" s="233"/>
      <c r="AF758" s="233"/>
      <c r="AG758" s="233"/>
      <c r="AH758" s="233"/>
      <c r="AI758" s="233"/>
      <c r="AJ758" s="233"/>
      <c r="AK758" s="233"/>
      <c r="AL758" s="233"/>
      <c r="AM758" s="233"/>
      <c r="AN758" s="233"/>
      <c r="AO758" s="233"/>
      <c r="AP758" s="233"/>
    </row>
    <row r="759">
      <c r="A759" s="234"/>
      <c r="B759" s="234"/>
      <c r="C759" s="233"/>
      <c r="D759" s="233"/>
      <c r="E759" s="233"/>
      <c r="F759" s="233"/>
      <c r="G759" s="233"/>
      <c r="H759" s="233"/>
      <c r="I759" s="233"/>
      <c r="J759" s="233"/>
      <c r="K759" s="233"/>
      <c r="L759" s="233"/>
      <c r="M759" s="233"/>
      <c r="N759" s="233"/>
      <c r="O759" s="233"/>
      <c r="P759" s="233"/>
      <c r="Q759" s="233"/>
      <c r="R759" s="233"/>
      <c r="S759" s="233"/>
      <c r="T759" s="233"/>
      <c r="U759" s="233"/>
      <c r="V759" s="233"/>
      <c r="W759" s="233"/>
      <c r="X759" s="233"/>
      <c r="Y759" s="233"/>
      <c r="Z759" s="233"/>
      <c r="AA759" s="233"/>
      <c r="AB759" s="233"/>
      <c r="AC759" s="233"/>
      <c r="AD759" s="233"/>
      <c r="AE759" s="233"/>
      <c r="AF759" s="233"/>
      <c r="AG759" s="233"/>
      <c r="AH759" s="233"/>
      <c r="AI759" s="233"/>
      <c r="AJ759" s="233"/>
      <c r="AK759" s="233"/>
      <c r="AL759" s="233"/>
      <c r="AM759" s="233"/>
      <c r="AN759" s="233"/>
      <c r="AO759" s="233"/>
      <c r="AP759" s="233"/>
    </row>
    <row r="760">
      <c r="A760" s="234"/>
      <c r="B760" s="234"/>
      <c r="C760" s="233"/>
      <c r="D760" s="233"/>
      <c r="E760" s="233"/>
      <c r="F760" s="233"/>
      <c r="G760" s="233"/>
      <c r="H760" s="233"/>
      <c r="I760" s="233"/>
      <c r="J760" s="233"/>
      <c r="K760" s="233"/>
      <c r="L760" s="233"/>
      <c r="M760" s="233"/>
      <c r="N760" s="233"/>
      <c r="O760" s="233"/>
      <c r="P760" s="233"/>
      <c r="Q760" s="233"/>
      <c r="R760" s="233"/>
      <c r="S760" s="233"/>
      <c r="T760" s="233"/>
      <c r="U760" s="233"/>
      <c r="V760" s="233"/>
      <c r="W760" s="233"/>
      <c r="X760" s="233"/>
      <c r="Y760" s="233"/>
      <c r="Z760" s="233"/>
      <c r="AA760" s="233"/>
      <c r="AB760" s="233"/>
      <c r="AC760" s="233"/>
      <c r="AD760" s="233"/>
      <c r="AE760" s="233"/>
      <c r="AF760" s="233"/>
      <c r="AG760" s="233"/>
      <c r="AH760" s="233"/>
      <c r="AI760" s="233"/>
      <c r="AJ760" s="233"/>
      <c r="AK760" s="233"/>
      <c r="AL760" s="233"/>
      <c r="AM760" s="233"/>
      <c r="AN760" s="233"/>
      <c r="AO760" s="233"/>
      <c r="AP760" s="233"/>
    </row>
    <row r="761">
      <c r="A761" s="234"/>
      <c r="B761" s="234"/>
      <c r="C761" s="233"/>
      <c r="D761" s="233"/>
      <c r="E761" s="233"/>
      <c r="F761" s="233"/>
      <c r="G761" s="233"/>
      <c r="H761" s="233"/>
      <c r="I761" s="233"/>
      <c r="J761" s="233"/>
      <c r="K761" s="233"/>
      <c r="L761" s="233"/>
      <c r="M761" s="233"/>
      <c r="N761" s="233"/>
      <c r="O761" s="233"/>
      <c r="P761" s="233"/>
      <c r="Q761" s="233"/>
      <c r="R761" s="233"/>
      <c r="S761" s="233"/>
      <c r="T761" s="233"/>
      <c r="U761" s="233"/>
      <c r="V761" s="233"/>
      <c r="W761" s="233"/>
      <c r="X761" s="233"/>
      <c r="Y761" s="233"/>
      <c r="Z761" s="233"/>
      <c r="AA761" s="233"/>
      <c r="AB761" s="233"/>
      <c r="AC761" s="233"/>
      <c r="AD761" s="233"/>
      <c r="AE761" s="233"/>
      <c r="AF761" s="233"/>
      <c r="AG761" s="233"/>
      <c r="AH761" s="233"/>
      <c r="AI761" s="233"/>
      <c r="AJ761" s="233"/>
      <c r="AK761" s="233"/>
      <c r="AL761" s="233"/>
      <c r="AM761" s="233"/>
      <c r="AN761" s="233"/>
      <c r="AO761" s="233"/>
      <c r="AP761" s="233"/>
    </row>
    <row r="762">
      <c r="A762" s="234"/>
      <c r="B762" s="234"/>
      <c r="C762" s="233"/>
      <c r="D762" s="233"/>
      <c r="E762" s="233"/>
      <c r="F762" s="233"/>
      <c r="G762" s="233"/>
      <c r="H762" s="233"/>
      <c r="I762" s="233"/>
      <c r="J762" s="233"/>
      <c r="K762" s="233"/>
      <c r="L762" s="233"/>
      <c r="M762" s="233"/>
      <c r="N762" s="233"/>
      <c r="O762" s="233"/>
      <c r="P762" s="233"/>
      <c r="Q762" s="233"/>
      <c r="R762" s="233"/>
      <c r="S762" s="233"/>
      <c r="T762" s="233"/>
      <c r="U762" s="233"/>
      <c r="V762" s="233"/>
      <c r="W762" s="233"/>
      <c r="X762" s="233"/>
      <c r="Y762" s="233"/>
      <c r="Z762" s="233"/>
      <c r="AA762" s="233"/>
      <c r="AB762" s="233"/>
      <c r="AC762" s="233"/>
      <c r="AD762" s="233"/>
      <c r="AE762" s="233"/>
      <c r="AF762" s="233"/>
      <c r="AG762" s="233"/>
      <c r="AH762" s="233"/>
      <c r="AI762" s="233"/>
      <c r="AJ762" s="233"/>
      <c r="AK762" s="233"/>
      <c r="AL762" s="233"/>
      <c r="AM762" s="233"/>
      <c r="AN762" s="233"/>
      <c r="AO762" s="233"/>
      <c r="AP762" s="233"/>
    </row>
    <row r="763">
      <c r="A763" s="234"/>
      <c r="B763" s="234"/>
      <c r="C763" s="233"/>
      <c r="D763" s="233"/>
      <c r="E763" s="233"/>
      <c r="F763" s="233"/>
      <c r="G763" s="233"/>
      <c r="H763" s="233"/>
      <c r="I763" s="233"/>
      <c r="J763" s="233"/>
      <c r="K763" s="233"/>
      <c r="L763" s="233"/>
      <c r="M763" s="233"/>
      <c r="N763" s="233"/>
      <c r="O763" s="233"/>
      <c r="P763" s="233"/>
      <c r="Q763" s="233"/>
      <c r="R763" s="233"/>
      <c r="S763" s="233"/>
      <c r="T763" s="233"/>
      <c r="U763" s="233"/>
      <c r="V763" s="233"/>
      <c r="W763" s="233"/>
      <c r="X763" s="233"/>
      <c r="Y763" s="233"/>
      <c r="Z763" s="233"/>
      <c r="AA763" s="233"/>
      <c r="AB763" s="233"/>
      <c r="AC763" s="233"/>
      <c r="AD763" s="233"/>
      <c r="AE763" s="233"/>
      <c r="AF763" s="233"/>
      <c r="AG763" s="233"/>
      <c r="AH763" s="233"/>
      <c r="AI763" s="233"/>
      <c r="AJ763" s="233"/>
      <c r="AK763" s="233"/>
      <c r="AL763" s="233"/>
      <c r="AM763" s="233"/>
      <c r="AN763" s="233"/>
      <c r="AO763" s="233"/>
      <c r="AP763" s="233"/>
    </row>
    <row r="764">
      <c r="A764" s="234"/>
      <c r="B764" s="234"/>
      <c r="C764" s="233"/>
      <c r="D764" s="233"/>
      <c r="E764" s="233"/>
      <c r="F764" s="233"/>
      <c r="G764" s="233"/>
      <c r="H764" s="233"/>
      <c r="I764" s="233"/>
      <c r="J764" s="233"/>
      <c r="K764" s="233"/>
      <c r="L764" s="233"/>
      <c r="M764" s="233"/>
      <c r="N764" s="233"/>
      <c r="O764" s="233"/>
      <c r="P764" s="233"/>
      <c r="Q764" s="233"/>
      <c r="R764" s="233"/>
      <c r="S764" s="233"/>
      <c r="T764" s="233"/>
      <c r="U764" s="233"/>
      <c r="V764" s="233"/>
      <c r="W764" s="233"/>
      <c r="X764" s="233"/>
      <c r="Y764" s="233"/>
      <c r="Z764" s="233"/>
      <c r="AA764" s="233"/>
      <c r="AB764" s="233"/>
      <c r="AC764" s="233"/>
      <c r="AD764" s="233"/>
      <c r="AE764" s="233"/>
      <c r="AF764" s="233"/>
      <c r="AG764" s="233"/>
      <c r="AH764" s="233"/>
      <c r="AI764" s="233"/>
      <c r="AJ764" s="233"/>
      <c r="AK764" s="233"/>
      <c r="AL764" s="233"/>
      <c r="AM764" s="233"/>
      <c r="AN764" s="233"/>
      <c r="AO764" s="233"/>
      <c r="AP764" s="233"/>
    </row>
    <row r="765">
      <c r="A765" s="234"/>
      <c r="B765" s="234"/>
      <c r="C765" s="233"/>
      <c r="D765" s="233"/>
      <c r="E765" s="233"/>
      <c r="F765" s="233"/>
      <c r="G765" s="233"/>
      <c r="H765" s="233"/>
      <c r="I765" s="233"/>
      <c r="J765" s="233"/>
      <c r="K765" s="233"/>
      <c r="L765" s="233"/>
      <c r="M765" s="233"/>
      <c r="N765" s="233"/>
      <c r="O765" s="233"/>
      <c r="P765" s="233"/>
      <c r="Q765" s="233"/>
      <c r="R765" s="233"/>
      <c r="S765" s="233"/>
      <c r="T765" s="233"/>
      <c r="U765" s="233"/>
      <c r="V765" s="233"/>
      <c r="W765" s="233"/>
      <c r="X765" s="233"/>
      <c r="Y765" s="233"/>
      <c r="Z765" s="233"/>
      <c r="AA765" s="233"/>
      <c r="AB765" s="233"/>
      <c r="AC765" s="233"/>
      <c r="AD765" s="233"/>
      <c r="AE765" s="233"/>
      <c r="AF765" s="233"/>
      <c r="AG765" s="233"/>
      <c r="AH765" s="233"/>
      <c r="AI765" s="233"/>
      <c r="AJ765" s="233"/>
      <c r="AK765" s="233"/>
      <c r="AL765" s="233"/>
      <c r="AM765" s="233"/>
      <c r="AN765" s="233"/>
      <c r="AO765" s="233"/>
      <c r="AP765" s="233"/>
    </row>
    <row r="766">
      <c r="A766" s="234"/>
      <c r="B766" s="234"/>
      <c r="C766" s="233"/>
      <c r="D766" s="233"/>
      <c r="E766" s="233"/>
      <c r="F766" s="233"/>
      <c r="G766" s="233"/>
      <c r="H766" s="233"/>
      <c r="I766" s="233"/>
      <c r="J766" s="233"/>
      <c r="K766" s="233"/>
      <c r="L766" s="233"/>
      <c r="M766" s="233"/>
      <c r="N766" s="233"/>
      <c r="O766" s="233"/>
      <c r="P766" s="233"/>
      <c r="Q766" s="233"/>
      <c r="R766" s="233"/>
      <c r="S766" s="233"/>
      <c r="T766" s="233"/>
      <c r="U766" s="233"/>
      <c r="V766" s="233"/>
      <c r="W766" s="233"/>
      <c r="X766" s="233"/>
      <c r="Y766" s="233"/>
      <c r="Z766" s="233"/>
      <c r="AA766" s="233"/>
      <c r="AB766" s="233"/>
      <c r="AC766" s="233"/>
      <c r="AD766" s="233"/>
      <c r="AE766" s="233"/>
      <c r="AF766" s="233"/>
      <c r="AG766" s="233"/>
      <c r="AH766" s="233"/>
      <c r="AI766" s="233"/>
      <c r="AJ766" s="233"/>
      <c r="AK766" s="233"/>
      <c r="AL766" s="233"/>
      <c r="AM766" s="233"/>
      <c r="AN766" s="233"/>
      <c r="AO766" s="233"/>
      <c r="AP766" s="233"/>
    </row>
    <row r="767">
      <c r="A767" s="234"/>
      <c r="B767" s="234"/>
      <c r="C767" s="233"/>
      <c r="D767" s="233"/>
      <c r="E767" s="233"/>
      <c r="F767" s="233"/>
      <c r="G767" s="233"/>
      <c r="H767" s="233"/>
      <c r="I767" s="233"/>
      <c r="J767" s="233"/>
      <c r="K767" s="233"/>
      <c r="L767" s="233"/>
      <c r="M767" s="233"/>
      <c r="N767" s="233"/>
      <c r="O767" s="233"/>
      <c r="P767" s="233"/>
      <c r="Q767" s="233"/>
      <c r="R767" s="233"/>
      <c r="S767" s="233"/>
      <c r="T767" s="233"/>
      <c r="U767" s="233"/>
      <c r="V767" s="233"/>
      <c r="W767" s="233"/>
      <c r="X767" s="233"/>
      <c r="Y767" s="233"/>
      <c r="Z767" s="233"/>
      <c r="AA767" s="233"/>
      <c r="AB767" s="233"/>
      <c r="AC767" s="233"/>
      <c r="AD767" s="233"/>
      <c r="AE767" s="233"/>
      <c r="AF767" s="233"/>
      <c r="AG767" s="233"/>
      <c r="AH767" s="233"/>
      <c r="AI767" s="233"/>
      <c r="AJ767" s="233"/>
      <c r="AK767" s="233"/>
      <c r="AL767" s="233"/>
      <c r="AM767" s="233"/>
      <c r="AN767" s="233"/>
      <c r="AO767" s="233"/>
      <c r="AP767" s="233"/>
    </row>
    <row r="768">
      <c r="A768" s="234"/>
      <c r="B768" s="234"/>
      <c r="C768" s="233"/>
      <c r="D768" s="233"/>
      <c r="E768" s="233"/>
      <c r="F768" s="233"/>
      <c r="G768" s="233"/>
      <c r="H768" s="233"/>
      <c r="I768" s="233"/>
      <c r="J768" s="233"/>
      <c r="K768" s="233"/>
      <c r="L768" s="233"/>
      <c r="M768" s="233"/>
      <c r="N768" s="233"/>
      <c r="O768" s="233"/>
      <c r="P768" s="233"/>
      <c r="Q768" s="233"/>
      <c r="R768" s="233"/>
      <c r="S768" s="233"/>
      <c r="T768" s="233"/>
      <c r="U768" s="233"/>
      <c r="V768" s="233"/>
      <c r="W768" s="233"/>
      <c r="X768" s="233"/>
      <c r="Y768" s="233"/>
      <c r="Z768" s="233"/>
      <c r="AA768" s="233"/>
      <c r="AB768" s="233"/>
      <c r="AC768" s="233"/>
      <c r="AD768" s="233"/>
      <c r="AE768" s="233"/>
      <c r="AF768" s="233"/>
      <c r="AG768" s="233"/>
      <c r="AH768" s="233"/>
      <c r="AI768" s="233"/>
      <c r="AJ768" s="233"/>
      <c r="AK768" s="233"/>
      <c r="AL768" s="233"/>
      <c r="AM768" s="233"/>
      <c r="AN768" s="233"/>
      <c r="AO768" s="233"/>
      <c r="AP768" s="233"/>
    </row>
    <row r="769">
      <c r="A769" s="234"/>
      <c r="B769" s="234"/>
      <c r="C769" s="233"/>
      <c r="D769" s="233"/>
      <c r="E769" s="233"/>
      <c r="F769" s="233"/>
      <c r="G769" s="233"/>
      <c r="H769" s="233"/>
      <c r="I769" s="233"/>
      <c r="J769" s="233"/>
      <c r="K769" s="233"/>
      <c r="L769" s="233"/>
      <c r="M769" s="233"/>
      <c r="N769" s="233"/>
      <c r="O769" s="233"/>
      <c r="P769" s="233"/>
      <c r="Q769" s="233"/>
      <c r="R769" s="233"/>
      <c r="S769" s="233"/>
      <c r="T769" s="233"/>
      <c r="U769" s="233"/>
      <c r="V769" s="233"/>
      <c r="W769" s="233"/>
      <c r="X769" s="233"/>
      <c r="Y769" s="233"/>
      <c r="Z769" s="233"/>
      <c r="AA769" s="233"/>
      <c r="AB769" s="233"/>
      <c r="AC769" s="233"/>
      <c r="AD769" s="233"/>
      <c r="AE769" s="233"/>
      <c r="AF769" s="233"/>
      <c r="AG769" s="233"/>
      <c r="AH769" s="233"/>
      <c r="AI769" s="233"/>
      <c r="AJ769" s="233"/>
      <c r="AK769" s="233"/>
      <c r="AL769" s="233"/>
      <c r="AM769" s="233"/>
      <c r="AN769" s="233"/>
      <c r="AO769" s="233"/>
      <c r="AP769" s="233"/>
    </row>
    <row r="770">
      <c r="A770" s="234"/>
      <c r="B770" s="234"/>
      <c r="C770" s="233"/>
      <c r="D770" s="233"/>
      <c r="E770" s="233"/>
      <c r="F770" s="233"/>
      <c r="G770" s="233"/>
      <c r="H770" s="233"/>
      <c r="I770" s="233"/>
      <c r="J770" s="233"/>
      <c r="K770" s="233"/>
      <c r="L770" s="233"/>
      <c r="M770" s="233"/>
      <c r="N770" s="233"/>
      <c r="O770" s="233"/>
      <c r="P770" s="233"/>
      <c r="Q770" s="233"/>
      <c r="R770" s="233"/>
      <c r="S770" s="233"/>
      <c r="T770" s="233"/>
      <c r="U770" s="233"/>
      <c r="V770" s="233"/>
      <c r="W770" s="233"/>
      <c r="X770" s="233"/>
      <c r="Y770" s="233"/>
      <c r="Z770" s="233"/>
      <c r="AA770" s="233"/>
      <c r="AB770" s="233"/>
      <c r="AC770" s="233"/>
      <c r="AD770" s="233"/>
      <c r="AE770" s="233"/>
      <c r="AF770" s="233"/>
      <c r="AG770" s="233"/>
      <c r="AH770" s="233"/>
      <c r="AI770" s="233"/>
      <c r="AJ770" s="233"/>
      <c r="AK770" s="233"/>
      <c r="AL770" s="233"/>
      <c r="AM770" s="233"/>
      <c r="AN770" s="233"/>
      <c r="AO770" s="233"/>
      <c r="AP770" s="233"/>
    </row>
    <row r="771">
      <c r="A771" s="234"/>
      <c r="B771" s="234"/>
      <c r="C771" s="233"/>
      <c r="D771" s="233"/>
      <c r="E771" s="233"/>
      <c r="F771" s="233"/>
      <c r="G771" s="233"/>
      <c r="H771" s="233"/>
      <c r="I771" s="233"/>
      <c r="J771" s="233"/>
      <c r="K771" s="233"/>
      <c r="L771" s="233"/>
      <c r="M771" s="233"/>
      <c r="N771" s="233"/>
      <c r="O771" s="233"/>
      <c r="P771" s="233"/>
      <c r="Q771" s="233"/>
      <c r="R771" s="233"/>
      <c r="S771" s="233"/>
      <c r="T771" s="233"/>
      <c r="U771" s="233"/>
      <c r="V771" s="233"/>
      <c r="W771" s="233"/>
      <c r="X771" s="233"/>
      <c r="Y771" s="233"/>
      <c r="Z771" s="233"/>
      <c r="AA771" s="233"/>
      <c r="AB771" s="233"/>
      <c r="AC771" s="233"/>
      <c r="AD771" s="233"/>
      <c r="AE771" s="233"/>
      <c r="AF771" s="233"/>
      <c r="AG771" s="233"/>
      <c r="AH771" s="233"/>
      <c r="AI771" s="233"/>
      <c r="AJ771" s="233"/>
      <c r="AK771" s="233"/>
      <c r="AL771" s="233"/>
      <c r="AM771" s="233"/>
      <c r="AN771" s="233"/>
      <c r="AO771" s="233"/>
      <c r="AP771" s="233"/>
    </row>
    <row r="772">
      <c r="A772" s="234"/>
      <c r="B772" s="234"/>
      <c r="C772" s="233"/>
      <c r="D772" s="233"/>
      <c r="E772" s="233"/>
      <c r="F772" s="233"/>
      <c r="G772" s="233"/>
      <c r="H772" s="233"/>
      <c r="I772" s="233"/>
      <c r="J772" s="233"/>
      <c r="K772" s="233"/>
      <c r="L772" s="233"/>
      <c r="M772" s="233"/>
      <c r="N772" s="233"/>
      <c r="O772" s="233"/>
      <c r="P772" s="233"/>
      <c r="Q772" s="233"/>
      <c r="R772" s="233"/>
      <c r="S772" s="233"/>
      <c r="T772" s="233"/>
      <c r="U772" s="233"/>
      <c r="V772" s="233"/>
      <c r="W772" s="233"/>
      <c r="X772" s="233"/>
      <c r="Y772" s="233"/>
      <c r="Z772" s="233"/>
      <c r="AA772" s="233"/>
      <c r="AB772" s="233"/>
      <c r="AC772" s="233"/>
      <c r="AD772" s="233"/>
      <c r="AE772" s="233"/>
      <c r="AF772" s="233"/>
      <c r="AG772" s="233"/>
      <c r="AH772" s="233"/>
      <c r="AI772" s="233"/>
      <c r="AJ772" s="233"/>
      <c r="AK772" s="233"/>
      <c r="AL772" s="233"/>
      <c r="AM772" s="233"/>
      <c r="AN772" s="233"/>
      <c r="AO772" s="233"/>
      <c r="AP772" s="233"/>
    </row>
    <row r="773">
      <c r="A773" s="234"/>
      <c r="B773" s="234"/>
      <c r="C773" s="233"/>
      <c r="D773" s="233"/>
      <c r="E773" s="233"/>
      <c r="F773" s="233"/>
      <c r="G773" s="233"/>
      <c r="H773" s="233"/>
      <c r="I773" s="233"/>
      <c r="J773" s="233"/>
      <c r="K773" s="233"/>
      <c r="L773" s="233"/>
      <c r="M773" s="233"/>
      <c r="N773" s="233"/>
      <c r="O773" s="233"/>
      <c r="P773" s="233"/>
      <c r="Q773" s="233"/>
      <c r="R773" s="233"/>
      <c r="S773" s="233"/>
      <c r="T773" s="233"/>
      <c r="U773" s="233"/>
      <c r="V773" s="233"/>
      <c r="W773" s="233"/>
      <c r="X773" s="233"/>
      <c r="Y773" s="233"/>
      <c r="Z773" s="233"/>
      <c r="AA773" s="233"/>
      <c r="AB773" s="233"/>
      <c r="AC773" s="233"/>
      <c r="AD773" s="233"/>
      <c r="AE773" s="233"/>
      <c r="AF773" s="233"/>
      <c r="AG773" s="233"/>
      <c r="AH773" s="233"/>
      <c r="AI773" s="233"/>
      <c r="AJ773" s="233"/>
      <c r="AK773" s="233"/>
      <c r="AL773" s="233"/>
      <c r="AM773" s="233"/>
      <c r="AN773" s="233"/>
      <c r="AO773" s="233"/>
      <c r="AP773" s="233"/>
    </row>
    <row r="774">
      <c r="A774" s="234"/>
      <c r="B774" s="234"/>
      <c r="C774" s="233"/>
      <c r="D774" s="233"/>
      <c r="E774" s="233"/>
      <c r="F774" s="233"/>
      <c r="G774" s="233"/>
      <c r="H774" s="233"/>
      <c r="I774" s="233"/>
      <c r="J774" s="233"/>
      <c r="K774" s="233"/>
      <c r="L774" s="233"/>
      <c r="M774" s="233"/>
      <c r="N774" s="233"/>
      <c r="O774" s="233"/>
      <c r="P774" s="233"/>
      <c r="Q774" s="233"/>
      <c r="R774" s="233"/>
      <c r="S774" s="233"/>
      <c r="T774" s="233"/>
      <c r="U774" s="233"/>
      <c r="V774" s="233"/>
      <c r="W774" s="233"/>
      <c r="X774" s="233"/>
      <c r="Y774" s="233"/>
      <c r="Z774" s="233"/>
      <c r="AA774" s="233"/>
      <c r="AB774" s="233"/>
      <c r="AC774" s="233"/>
      <c r="AD774" s="233"/>
      <c r="AE774" s="233"/>
      <c r="AF774" s="233"/>
      <c r="AG774" s="233"/>
      <c r="AH774" s="233"/>
      <c r="AI774" s="233"/>
      <c r="AJ774" s="233"/>
      <c r="AK774" s="233"/>
      <c r="AL774" s="233"/>
      <c r="AM774" s="233"/>
      <c r="AN774" s="233"/>
      <c r="AO774" s="233"/>
      <c r="AP774" s="233"/>
    </row>
    <row r="775">
      <c r="A775" s="234"/>
      <c r="B775" s="234"/>
      <c r="C775" s="233"/>
      <c r="D775" s="233"/>
      <c r="E775" s="233"/>
      <c r="F775" s="233"/>
      <c r="G775" s="233"/>
      <c r="H775" s="233"/>
      <c r="I775" s="233"/>
      <c r="J775" s="233"/>
      <c r="K775" s="233"/>
      <c r="L775" s="233"/>
      <c r="M775" s="233"/>
      <c r="N775" s="233"/>
      <c r="O775" s="233"/>
      <c r="P775" s="233"/>
      <c r="Q775" s="233"/>
      <c r="R775" s="233"/>
      <c r="S775" s="233"/>
      <c r="T775" s="233"/>
      <c r="U775" s="233"/>
      <c r="V775" s="233"/>
      <c r="W775" s="233"/>
      <c r="X775" s="233"/>
      <c r="Y775" s="233"/>
      <c r="Z775" s="233"/>
      <c r="AA775" s="233"/>
      <c r="AB775" s="233"/>
      <c r="AC775" s="233"/>
      <c r="AD775" s="233"/>
      <c r="AE775" s="233"/>
      <c r="AF775" s="233"/>
      <c r="AG775" s="233"/>
      <c r="AH775" s="233"/>
      <c r="AI775" s="233"/>
      <c r="AJ775" s="233"/>
      <c r="AK775" s="233"/>
      <c r="AL775" s="233"/>
      <c r="AM775" s="233"/>
      <c r="AN775" s="233"/>
      <c r="AO775" s="233"/>
      <c r="AP775" s="233"/>
    </row>
    <row r="776">
      <c r="A776" s="234"/>
      <c r="B776" s="234"/>
      <c r="C776" s="233"/>
      <c r="D776" s="233"/>
      <c r="E776" s="233"/>
      <c r="F776" s="233"/>
      <c r="G776" s="233"/>
      <c r="H776" s="233"/>
      <c r="I776" s="233"/>
      <c r="J776" s="233"/>
      <c r="K776" s="233"/>
      <c r="L776" s="233"/>
      <c r="M776" s="233"/>
      <c r="N776" s="233"/>
      <c r="O776" s="233"/>
      <c r="P776" s="233"/>
      <c r="Q776" s="233"/>
      <c r="R776" s="233"/>
      <c r="S776" s="233"/>
      <c r="T776" s="233"/>
      <c r="U776" s="233"/>
      <c r="V776" s="233"/>
      <c r="W776" s="233"/>
      <c r="X776" s="233"/>
      <c r="Y776" s="233"/>
      <c r="Z776" s="233"/>
      <c r="AA776" s="233"/>
      <c r="AB776" s="233"/>
      <c r="AC776" s="233"/>
      <c r="AD776" s="233"/>
      <c r="AE776" s="233"/>
      <c r="AF776" s="233"/>
      <c r="AG776" s="233"/>
      <c r="AH776" s="233"/>
      <c r="AI776" s="233"/>
      <c r="AJ776" s="233"/>
      <c r="AK776" s="233"/>
      <c r="AL776" s="233"/>
      <c r="AM776" s="233"/>
      <c r="AN776" s="233"/>
      <c r="AO776" s="233"/>
      <c r="AP776" s="233"/>
    </row>
    <row r="777">
      <c r="A777" s="234"/>
      <c r="B777" s="234"/>
      <c r="C777" s="233"/>
      <c r="D777" s="233"/>
      <c r="E777" s="233"/>
      <c r="F777" s="233"/>
      <c r="G777" s="233"/>
      <c r="H777" s="233"/>
      <c r="I777" s="233"/>
      <c r="J777" s="233"/>
      <c r="K777" s="233"/>
      <c r="L777" s="233"/>
      <c r="M777" s="233"/>
      <c r="N777" s="233"/>
      <c r="O777" s="233"/>
      <c r="P777" s="233"/>
      <c r="Q777" s="233"/>
      <c r="R777" s="233"/>
      <c r="S777" s="233"/>
      <c r="T777" s="233"/>
      <c r="U777" s="233"/>
      <c r="V777" s="233"/>
      <c r="W777" s="233"/>
      <c r="X777" s="233"/>
      <c r="Y777" s="233"/>
      <c r="Z777" s="233"/>
      <c r="AA777" s="233"/>
      <c r="AB777" s="233"/>
      <c r="AC777" s="233"/>
      <c r="AD777" s="233"/>
      <c r="AE777" s="233"/>
      <c r="AF777" s="233"/>
      <c r="AG777" s="233"/>
      <c r="AH777" s="233"/>
      <c r="AI777" s="233"/>
      <c r="AJ777" s="233"/>
      <c r="AK777" s="233"/>
      <c r="AL777" s="233"/>
      <c r="AM777" s="233"/>
      <c r="AN777" s="233"/>
      <c r="AO777" s="233"/>
      <c r="AP777" s="233"/>
    </row>
    <row r="778">
      <c r="A778" s="234"/>
      <c r="B778" s="234"/>
      <c r="C778" s="233"/>
      <c r="D778" s="233"/>
      <c r="E778" s="233"/>
      <c r="F778" s="233"/>
      <c r="G778" s="233"/>
      <c r="H778" s="233"/>
      <c r="I778" s="233"/>
      <c r="J778" s="233"/>
      <c r="K778" s="233"/>
      <c r="L778" s="233"/>
      <c r="M778" s="233"/>
      <c r="N778" s="233"/>
      <c r="O778" s="233"/>
      <c r="P778" s="233"/>
      <c r="Q778" s="233"/>
      <c r="R778" s="233"/>
      <c r="S778" s="233"/>
      <c r="T778" s="233"/>
      <c r="U778" s="233"/>
      <c r="V778" s="233"/>
      <c r="W778" s="233"/>
      <c r="X778" s="233"/>
      <c r="Y778" s="233"/>
      <c r="Z778" s="233"/>
      <c r="AA778" s="233"/>
      <c r="AB778" s="233"/>
      <c r="AC778" s="233"/>
      <c r="AD778" s="233"/>
      <c r="AE778" s="233"/>
      <c r="AF778" s="233"/>
      <c r="AG778" s="233"/>
      <c r="AH778" s="233"/>
      <c r="AI778" s="233"/>
      <c r="AJ778" s="233"/>
      <c r="AK778" s="233"/>
      <c r="AL778" s="233"/>
      <c r="AM778" s="233"/>
      <c r="AN778" s="233"/>
      <c r="AO778" s="233"/>
      <c r="AP778" s="233"/>
    </row>
    <row r="779">
      <c r="A779" s="234"/>
      <c r="B779" s="234"/>
      <c r="C779" s="233"/>
      <c r="D779" s="233"/>
      <c r="E779" s="233"/>
      <c r="F779" s="233"/>
      <c r="G779" s="233"/>
      <c r="H779" s="233"/>
      <c r="I779" s="233"/>
      <c r="J779" s="233"/>
      <c r="K779" s="233"/>
      <c r="L779" s="233"/>
      <c r="M779" s="233"/>
      <c r="N779" s="233"/>
      <c r="O779" s="233"/>
      <c r="P779" s="233"/>
      <c r="Q779" s="233"/>
      <c r="R779" s="233"/>
      <c r="S779" s="233"/>
      <c r="T779" s="233"/>
      <c r="U779" s="233"/>
      <c r="V779" s="233"/>
      <c r="W779" s="233"/>
      <c r="X779" s="233"/>
      <c r="Y779" s="233"/>
      <c r="Z779" s="233"/>
      <c r="AA779" s="233"/>
      <c r="AB779" s="233"/>
      <c r="AC779" s="233"/>
      <c r="AD779" s="233"/>
      <c r="AE779" s="233"/>
      <c r="AF779" s="233"/>
      <c r="AG779" s="233"/>
      <c r="AH779" s="233"/>
      <c r="AI779" s="233"/>
      <c r="AJ779" s="233"/>
      <c r="AK779" s="233"/>
      <c r="AL779" s="233"/>
      <c r="AM779" s="233"/>
      <c r="AN779" s="233"/>
      <c r="AO779" s="233"/>
      <c r="AP779" s="233"/>
    </row>
    <row r="780">
      <c r="A780" s="234"/>
      <c r="B780" s="234"/>
      <c r="C780" s="233"/>
      <c r="D780" s="233"/>
      <c r="E780" s="233"/>
      <c r="F780" s="233"/>
      <c r="G780" s="233"/>
      <c r="H780" s="233"/>
      <c r="I780" s="233"/>
      <c r="J780" s="233"/>
      <c r="K780" s="233"/>
      <c r="L780" s="233"/>
      <c r="M780" s="233"/>
      <c r="N780" s="233"/>
      <c r="O780" s="233"/>
      <c r="P780" s="233"/>
      <c r="Q780" s="233"/>
      <c r="R780" s="233"/>
      <c r="S780" s="233"/>
      <c r="T780" s="233"/>
      <c r="U780" s="233"/>
      <c r="V780" s="233"/>
      <c r="W780" s="233"/>
      <c r="X780" s="233"/>
      <c r="Y780" s="233"/>
      <c r="Z780" s="233"/>
      <c r="AA780" s="233"/>
      <c r="AB780" s="233"/>
      <c r="AC780" s="233"/>
      <c r="AD780" s="233"/>
      <c r="AE780" s="233"/>
      <c r="AF780" s="233"/>
      <c r="AG780" s="233"/>
      <c r="AH780" s="233"/>
      <c r="AI780" s="233"/>
      <c r="AJ780" s="233"/>
      <c r="AK780" s="233"/>
      <c r="AL780" s="233"/>
      <c r="AM780" s="233"/>
      <c r="AN780" s="233"/>
      <c r="AO780" s="233"/>
      <c r="AP780" s="233"/>
    </row>
    <row r="781">
      <c r="A781" s="234"/>
      <c r="B781" s="234"/>
      <c r="C781" s="233"/>
      <c r="D781" s="233"/>
      <c r="E781" s="233"/>
      <c r="F781" s="233"/>
      <c r="G781" s="233"/>
      <c r="H781" s="233"/>
      <c r="I781" s="233"/>
      <c r="J781" s="233"/>
      <c r="K781" s="233"/>
      <c r="L781" s="233"/>
      <c r="M781" s="233"/>
      <c r="N781" s="233"/>
      <c r="O781" s="233"/>
      <c r="P781" s="233"/>
      <c r="Q781" s="233"/>
      <c r="R781" s="233"/>
      <c r="S781" s="233"/>
      <c r="T781" s="233"/>
      <c r="U781" s="233"/>
      <c r="V781" s="233"/>
      <c r="W781" s="233"/>
      <c r="X781" s="233"/>
      <c r="Y781" s="233"/>
      <c r="Z781" s="233"/>
      <c r="AA781" s="233"/>
      <c r="AB781" s="233"/>
      <c r="AC781" s="233"/>
      <c r="AD781" s="233"/>
      <c r="AE781" s="233"/>
      <c r="AF781" s="233"/>
      <c r="AG781" s="233"/>
      <c r="AH781" s="233"/>
      <c r="AI781" s="233"/>
      <c r="AJ781" s="233"/>
      <c r="AK781" s="233"/>
      <c r="AL781" s="233"/>
      <c r="AM781" s="233"/>
      <c r="AN781" s="233"/>
      <c r="AO781" s="233"/>
      <c r="AP781" s="233"/>
    </row>
    <row r="782">
      <c r="A782" s="234"/>
      <c r="B782" s="234"/>
      <c r="C782" s="233"/>
      <c r="D782" s="233"/>
      <c r="E782" s="233"/>
      <c r="F782" s="233"/>
      <c r="G782" s="233"/>
      <c r="H782" s="233"/>
      <c r="I782" s="233"/>
      <c r="J782" s="233"/>
      <c r="K782" s="233"/>
      <c r="L782" s="233"/>
      <c r="M782" s="233"/>
      <c r="N782" s="233"/>
      <c r="O782" s="233"/>
      <c r="P782" s="233"/>
      <c r="Q782" s="233"/>
      <c r="R782" s="233"/>
      <c r="S782" s="233"/>
      <c r="T782" s="233"/>
      <c r="U782" s="233"/>
      <c r="V782" s="233"/>
      <c r="W782" s="233"/>
      <c r="X782" s="233"/>
      <c r="Y782" s="233"/>
      <c r="Z782" s="233"/>
      <c r="AA782" s="233"/>
      <c r="AB782" s="233"/>
      <c r="AC782" s="233"/>
      <c r="AD782" s="233"/>
      <c r="AE782" s="233"/>
      <c r="AF782" s="233"/>
      <c r="AG782" s="233"/>
      <c r="AH782" s="233"/>
      <c r="AI782" s="233"/>
      <c r="AJ782" s="233"/>
      <c r="AK782" s="233"/>
      <c r="AL782" s="233"/>
      <c r="AM782" s="233"/>
      <c r="AN782" s="233"/>
      <c r="AO782" s="233"/>
      <c r="AP782" s="233"/>
    </row>
    <row r="783">
      <c r="A783" s="234"/>
      <c r="B783" s="234"/>
      <c r="C783" s="233"/>
      <c r="D783" s="233"/>
      <c r="E783" s="233"/>
      <c r="F783" s="233"/>
      <c r="G783" s="233"/>
      <c r="H783" s="233"/>
      <c r="I783" s="233"/>
      <c r="J783" s="233"/>
      <c r="K783" s="233"/>
      <c r="L783" s="233"/>
      <c r="M783" s="233"/>
      <c r="N783" s="233"/>
      <c r="O783" s="233"/>
      <c r="P783" s="233"/>
      <c r="Q783" s="233"/>
      <c r="R783" s="233"/>
      <c r="S783" s="233"/>
      <c r="T783" s="233"/>
      <c r="U783" s="233"/>
      <c r="V783" s="233"/>
      <c r="W783" s="233"/>
      <c r="X783" s="233"/>
      <c r="Y783" s="233"/>
      <c r="Z783" s="233"/>
      <c r="AA783" s="233"/>
      <c r="AB783" s="233"/>
      <c r="AC783" s="233"/>
      <c r="AD783" s="233"/>
      <c r="AE783" s="233"/>
      <c r="AF783" s="233"/>
      <c r="AG783" s="233"/>
      <c r="AH783" s="233"/>
      <c r="AI783" s="233"/>
      <c r="AJ783" s="233"/>
      <c r="AK783" s="233"/>
      <c r="AL783" s="233"/>
      <c r="AM783" s="233"/>
      <c r="AN783" s="233"/>
      <c r="AO783" s="233"/>
      <c r="AP783" s="233"/>
    </row>
    <row r="784">
      <c r="A784" s="234"/>
      <c r="B784" s="234"/>
      <c r="C784" s="233"/>
      <c r="D784" s="233"/>
      <c r="E784" s="233"/>
      <c r="F784" s="233"/>
      <c r="G784" s="233"/>
      <c r="H784" s="233"/>
      <c r="I784" s="233"/>
      <c r="J784" s="233"/>
      <c r="K784" s="233"/>
      <c r="L784" s="233"/>
      <c r="M784" s="233"/>
      <c r="N784" s="233"/>
      <c r="O784" s="233"/>
      <c r="P784" s="233"/>
      <c r="Q784" s="233"/>
      <c r="R784" s="233"/>
      <c r="S784" s="233"/>
      <c r="T784" s="233"/>
      <c r="U784" s="233"/>
      <c r="V784" s="233"/>
      <c r="W784" s="233"/>
      <c r="X784" s="233"/>
      <c r="Y784" s="233"/>
      <c r="Z784" s="233"/>
      <c r="AA784" s="233"/>
      <c r="AB784" s="233"/>
      <c r="AC784" s="233"/>
      <c r="AD784" s="233"/>
      <c r="AE784" s="233"/>
      <c r="AF784" s="233"/>
      <c r="AG784" s="233"/>
      <c r="AH784" s="233"/>
      <c r="AI784" s="233"/>
      <c r="AJ784" s="233"/>
      <c r="AK784" s="233"/>
      <c r="AL784" s="233"/>
      <c r="AM784" s="233"/>
      <c r="AN784" s="233"/>
      <c r="AO784" s="233"/>
      <c r="AP784" s="233"/>
    </row>
    <row r="785">
      <c r="A785" s="234"/>
      <c r="B785" s="234"/>
      <c r="C785" s="233"/>
      <c r="D785" s="233"/>
      <c r="E785" s="233"/>
      <c r="F785" s="233"/>
      <c r="G785" s="233"/>
      <c r="H785" s="233"/>
      <c r="I785" s="233"/>
      <c r="J785" s="233"/>
      <c r="K785" s="233"/>
      <c r="L785" s="233"/>
      <c r="M785" s="233"/>
      <c r="N785" s="233"/>
      <c r="O785" s="233"/>
      <c r="P785" s="233"/>
      <c r="Q785" s="233"/>
      <c r="R785" s="233"/>
      <c r="S785" s="233"/>
      <c r="T785" s="233"/>
      <c r="U785" s="233"/>
      <c r="V785" s="233"/>
      <c r="W785" s="233"/>
      <c r="X785" s="233"/>
      <c r="Y785" s="233"/>
      <c r="Z785" s="233"/>
      <c r="AA785" s="233"/>
      <c r="AB785" s="233"/>
      <c r="AC785" s="233"/>
      <c r="AD785" s="233"/>
      <c r="AE785" s="233"/>
      <c r="AF785" s="233"/>
      <c r="AG785" s="233"/>
      <c r="AH785" s="233"/>
      <c r="AI785" s="233"/>
      <c r="AJ785" s="233"/>
      <c r="AK785" s="233"/>
      <c r="AL785" s="233"/>
      <c r="AM785" s="233"/>
      <c r="AN785" s="233"/>
      <c r="AO785" s="233"/>
      <c r="AP785" s="233"/>
    </row>
    <row r="786">
      <c r="A786" s="234"/>
      <c r="B786" s="234"/>
      <c r="C786" s="233"/>
      <c r="D786" s="233"/>
      <c r="E786" s="233"/>
      <c r="F786" s="233"/>
      <c r="G786" s="233"/>
      <c r="H786" s="233"/>
      <c r="I786" s="233"/>
      <c r="J786" s="233"/>
      <c r="K786" s="233"/>
      <c r="L786" s="233"/>
      <c r="M786" s="233"/>
      <c r="N786" s="233"/>
      <c r="O786" s="233"/>
      <c r="P786" s="233"/>
      <c r="Q786" s="233"/>
      <c r="R786" s="233"/>
      <c r="S786" s="233"/>
      <c r="T786" s="233"/>
      <c r="U786" s="233"/>
      <c r="V786" s="233"/>
      <c r="W786" s="233"/>
      <c r="X786" s="233"/>
      <c r="Y786" s="233"/>
      <c r="Z786" s="233"/>
      <c r="AA786" s="233"/>
      <c r="AB786" s="233"/>
      <c r="AC786" s="233"/>
      <c r="AD786" s="233"/>
      <c r="AE786" s="233"/>
      <c r="AF786" s="233"/>
      <c r="AG786" s="233"/>
      <c r="AH786" s="233"/>
      <c r="AI786" s="233"/>
      <c r="AJ786" s="233"/>
      <c r="AK786" s="233"/>
      <c r="AL786" s="233"/>
      <c r="AM786" s="233"/>
      <c r="AN786" s="233"/>
      <c r="AO786" s="233"/>
      <c r="AP786" s="233"/>
    </row>
    <row r="787">
      <c r="A787" s="234"/>
      <c r="B787" s="234"/>
      <c r="C787" s="233"/>
      <c r="D787" s="233"/>
      <c r="E787" s="233"/>
      <c r="F787" s="233"/>
      <c r="G787" s="233"/>
      <c r="H787" s="233"/>
      <c r="I787" s="233"/>
      <c r="J787" s="233"/>
      <c r="K787" s="233"/>
      <c r="L787" s="233"/>
      <c r="M787" s="233"/>
      <c r="N787" s="233"/>
      <c r="O787" s="233"/>
      <c r="P787" s="233"/>
      <c r="Q787" s="233"/>
      <c r="R787" s="233"/>
      <c r="S787" s="233"/>
      <c r="T787" s="233"/>
      <c r="U787" s="233"/>
      <c r="V787" s="233"/>
      <c r="W787" s="233"/>
      <c r="X787" s="233"/>
      <c r="Y787" s="233"/>
      <c r="Z787" s="233"/>
      <c r="AA787" s="233"/>
      <c r="AB787" s="233"/>
      <c r="AC787" s="233"/>
      <c r="AD787" s="233"/>
      <c r="AE787" s="233"/>
      <c r="AF787" s="233"/>
      <c r="AG787" s="233"/>
      <c r="AH787" s="233"/>
      <c r="AI787" s="233"/>
      <c r="AJ787" s="233"/>
      <c r="AK787" s="233"/>
      <c r="AL787" s="233"/>
      <c r="AM787" s="233"/>
      <c r="AN787" s="233"/>
      <c r="AO787" s="233"/>
      <c r="AP787" s="233"/>
    </row>
    <row r="788">
      <c r="A788" s="234"/>
      <c r="B788" s="234"/>
      <c r="C788" s="233"/>
      <c r="D788" s="233"/>
      <c r="E788" s="233"/>
      <c r="F788" s="233"/>
      <c r="G788" s="233"/>
      <c r="H788" s="233"/>
      <c r="I788" s="233"/>
      <c r="J788" s="233"/>
      <c r="K788" s="233"/>
      <c r="L788" s="233"/>
      <c r="M788" s="233"/>
      <c r="N788" s="233"/>
      <c r="O788" s="233"/>
      <c r="P788" s="233"/>
      <c r="Q788" s="233"/>
      <c r="R788" s="233"/>
      <c r="S788" s="233"/>
      <c r="T788" s="233"/>
      <c r="U788" s="233"/>
      <c r="V788" s="233"/>
      <c r="W788" s="233"/>
      <c r="X788" s="233"/>
      <c r="Y788" s="233"/>
      <c r="Z788" s="233"/>
      <c r="AA788" s="233"/>
      <c r="AB788" s="233"/>
      <c r="AC788" s="233"/>
      <c r="AD788" s="233"/>
      <c r="AE788" s="233"/>
      <c r="AF788" s="233"/>
      <c r="AG788" s="233"/>
      <c r="AH788" s="233"/>
      <c r="AI788" s="233"/>
      <c r="AJ788" s="233"/>
      <c r="AK788" s="233"/>
      <c r="AL788" s="233"/>
      <c r="AM788" s="233"/>
      <c r="AN788" s="233"/>
      <c r="AO788" s="233"/>
      <c r="AP788" s="233"/>
    </row>
    <row r="789">
      <c r="A789" s="234"/>
      <c r="B789" s="234"/>
      <c r="C789" s="233"/>
      <c r="D789" s="233"/>
      <c r="E789" s="233"/>
      <c r="F789" s="233"/>
      <c r="G789" s="233"/>
      <c r="H789" s="233"/>
      <c r="I789" s="233"/>
      <c r="J789" s="233"/>
      <c r="K789" s="233"/>
      <c r="L789" s="233"/>
      <c r="M789" s="233"/>
      <c r="N789" s="233"/>
      <c r="O789" s="233"/>
      <c r="P789" s="233"/>
      <c r="Q789" s="233"/>
      <c r="R789" s="233"/>
      <c r="S789" s="233"/>
      <c r="T789" s="233"/>
      <c r="U789" s="233"/>
      <c r="V789" s="233"/>
      <c r="W789" s="233"/>
      <c r="X789" s="233"/>
      <c r="Y789" s="233"/>
      <c r="Z789" s="233"/>
      <c r="AA789" s="233"/>
      <c r="AB789" s="233"/>
      <c r="AC789" s="233"/>
      <c r="AD789" s="233"/>
      <c r="AE789" s="233"/>
      <c r="AF789" s="233"/>
      <c r="AG789" s="233"/>
      <c r="AH789" s="233"/>
      <c r="AI789" s="233"/>
      <c r="AJ789" s="233"/>
      <c r="AK789" s="233"/>
      <c r="AL789" s="233"/>
      <c r="AM789" s="233"/>
      <c r="AN789" s="233"/>
      <c r="AO789" s="233"/>
      <c r="AP789" s="233"/>
    </row>
    <row r="790">
      <c r="A790" s="234"/>
      <c r="B790" s="234"/>
      <c r="C790" s="233"/>
      <c r="D790" s="233"/>
      <c r="E790" s="233"/>
      <c r="F790" s="233"/>
      <c r="G790" s="233"/>
      <c r="H790" s="233"/>
      <c r="I790" s="233"/>
      <c r="J790" s="233"/>
      <c r="K790" s="233"/>
      <c r="L790" s="233"/>
      <c r="M790" s="233"/>
      <c r="N790" s="233"/>
      <c r="O790" s="233"/>
      <c r="P790" s="233"/>
      <c r="Q790" s="233"/>
      <c r="R790" s="233"/>
      <c r="S790" s="233"/>
      <c r="T790" s="233"/>
      <c r="U790" s="233"/>
      <c r="V790" s="233"/>
      <c r="W790" s="233"/>
      <c r="X790" s="233"/>
      <c r="Y790" s="233"/>
      <c r="Z790" s="233"/>
      <c r="AA790" s="233"/>
      <c r="AB790" s="233"/>
      <c r="AC790" s="233"/>
      <c r="AD790" s="233"/>
      <c r="AE790" s="233"/>
      <c r="AF790" s="233"/>
      <c r="AG790" s="233"/>
      <c r="AH790" s="233"/>
      <c r="AI790" s="233"/>
      <c r="AJ790" s="233"/>
      <c r="AK790" s="233"/>
      <c r="AL790" s="233"/>
      <c r="AM790" s="233"/>
      <c r="AN790" s="233"/>
      <c r="AO790" s="233"/>
      <c r="AP790" s="233"/>
    </row>
    <row r="791">
      <c r="A791" s="234"/>
      <c r="B791" s="234"/>
      <c r="C791" s="233"/>
      <c r="D791" s="233"/>
      <c r="E791" s="233"/>
      <c r="F791" s="233"/>
      <c r="G791" s="233"/>
      <c r="H791" s="233"/>
      <c r="I791" s="233"/>
      <c r="J791" s="233"/>
      <c r="K791" s="233"/>
      <c r="L791" s="233"/>
      <c r="M791" s="233"/>
      <c r="N791" s="233"/>
      <c r="O791" s="233"/>
      <c r="P791" s="233"/>
      <c r="Q791" s="233"/>
      <c r="R791" s="233"/>
      <c r="S791" s="233"/>
      <c r="T791" s="233"/>
      <c r="U791" s="233"/>
      <c r="V791" s="233"/>
      <c r="W791" s="233"/>
      <c r="X791" s="233"/>
      <c r="Y791" s="233"/>
      <c r="Z791" s="233"/>
      <c r="AA791" s="233"/>
      <c r="AB791" s="233"/>
      <c r="AC791" s="233"/>
      <c r="AD791" s="233"/>
      <c r="AE791" s="233"/>
      <c r="AF791" s="233"/>
      <c r="AG791" s="233"/>
      <c r="AH791" s="233"/>
      <c r="AI791" s="233"/>
      <c r="AJ791" s="233"/>
      <c r="AK791" s="233"/>
      <c r="AL791" s="233"/>
      <c r="AM791" s="233"/>
      <c r="AN791" s="233"/>
      <c r="AO791" s="233"/>
      <c r="AP791" s="233"/>
    </row>
    <row r="792">
      <c r="A792" s="234"/>
      <c r="B792" s="234"/>
      <c r="C792" s="233"/>
      <c r="D792" s="233"/>
      <c r="E792" s="233"/>
      <c r="F792" s="233"/>
      <c r="G792" s="233"/>
      <c r="H792" s="233"/>
      <c r="I792" s="233"/>
      <c r="J792" s="233"/>
      <c r="K792" s="233"/>
      <c r="L792" s="233"/>
      <c r="M792" s="233"/>
      <c r="N792" s="233"/>
      <c r="O792" s="233"/>
      <c r="P792" s="233"/>
      <c r="Q792" s="233"/>
      <c r="R792" s="233"/>
      <c r="S792" s="233"/>
      <c r="T792" s="233"/>
      <c r="U792" s="233"/>
      <c r="V792" s="233"/>
      <c r="W792" s="233"/>
      <c r="X792" s="233"/>
      <c r="Y792" s="233"/>
      <c r="Z792" s="233"/>
      <c r="AA792" s="233"/>
      <c r="AB792" s="233"/>
      <c r="AC792" s="233"/>
      <c r="AD792" s="233"/>
      <c r="AE792" s="233"/>
      <c r="AF792" s="233"/>
      <c r="AG792" s="233"/>
      <c r="AH792" s="233"/>
      <c r="AI792" s="233"/>
      <c r="AJ792" s="233"/>
      <c r="AK792" s="233"/>
      <c r="AL792" s="233"/>
      <c r="AM792" s="233"/>
      <c r="AN792" s="233"/>
      <c r="AO792" s="233"/>
      <c r="AP792" s="233"/>
    </row>
    <row r="793">
      <c r="A793" s="234"/>
      <c r="B793" s="234"/>
      <c r="C793" s="233"/>
      <c r="D793" s="233"/>
      <c r="E793" s="233"/>
      <c r="F793" s="233"/>
      <c r="G793" s="233"/>
      <c r="H793" s="233"/>
      <c r="I793" s="233"/>
      <c r="J793" s="233"/>
      <c r="K793" s="233"/>
      <c r="L793" s="233"/>
      <c r="M793" s="233"/>
      <c r="N793" s="233"/>
      <c r="O793" s="233"/>
      <c r="P793" s="233"/>
      <c r="Q793" s="233"/>
      <c r="R793" s="233"/>
      <c r="S793" s="233"/>
      <c r="T793" s="233"/>
      <c r="U793" s="233"/>
      <c r="V793" s="233"/>
      <c r="W793" s="233"/>
      <c r="X793" s="233"/>
      <c r="Y793" s="233"/>
      <c r="Z793" s="233"/>
      <c r="AA793" s="233"/>
      <c r="AB793" s="233"/>
      <c r="AC793" s="233"/>
      <c r="AD793" s="233"/>
      <c r="AE793" s="233"/>
      <c r="AF793" s="233"/>
      <c r="AG793" s="233"/>
      <c r="AH793" s="233"/>
      <c r="AI793" s="233"/>
      <c r="AJ793" s="233"/>
      <c r="AK793" s="233"/>
      <c r="AL793" s="233"/>
      <c r="AM793" s="233"/>
      <c r="AN793" s="233"/>
      <c r="AO793" s="233"/>
      <c r="AP793" s="233"/>
    </row>
    <row r="794">
      <c r="A794" s="234"/>
      <c r="B794" s="234"/>
      <c r="C794" s="233"/>
      <c r="D794" s="233"/>
      <c r="E794" s="233"/>
      <c r="F794" s="233"/>
      <c r="G794" s="233"/>
      <c r="H794" s="233"/>
      <c r="I794" s="233"/>
      <c r="J794" s="233"/>
      <c r="K794" s="233"/>
      <c r="L794" s="233"/>
      <c r="M794" s="233"/>
      <c r="N794" s="233"/>
      <c r="O794" s="233"/>
      <c r="P794" s="233"/>
      <c r="Q794" s="233"/>
      <c r="R794" s="233"/>
      <c r="S794" s="233"/>
      <c r="T794" s="233"/>
      <c r="U794" s="233"/>
      <c r="V794" s="233"/>
      <c r="W794" s="233"/>
      <c r="X794" s="233"/>
      <c r="Y794" s="233"/>
      <c r="Z794" s="233"/>
      <c r="AA794" s="233"/>
      <c r="AB794" s="233"/>
      <c r="AC794" s="233"/>
      <c r="AD794" s="233"/>
      <c r="AE794" s="233"/>
      <c r="AF794" s="233"/>
      <c r="AG794" s="233"/>
      <c r="AH794" s="233"/>
      <c r="AI794" s="233"/>
      <c r="AJ794" s="233"/>
      <c r="AK794" s="233"/>
      <c r="AL794" s="233"/>
      <c r="AM794" s="233"/>
      <c r="AN794" s="233"/>
      <c r="AO794" s="233"/>
      <c r="AP794" s="233"/>
    </row>
    <row r="795">
      <c r="A795" s="234"/>
      <c r="B795" s="234"/>
      <c r="C795" s="233"/>
      <c r="D795" s="233"/>
      <c r="E795" s="233"/>
      <c r="F795" s="233"/>
      <c r="G795" s="233"/>
      <c r="H795" s="233"/>
      <c r="I795" s="233"/>
      <c r="J795" s="233"/>
      <c r="K795" s="233"/>
      <c r="L795" s="233"/>
      <c r="M795" s="233"/>
      <c r="N795" s="233"/>
      <c r="O795" s="233"/>
      <c r="P795" s="233"/>
      <c r="Q795" s="233"/>
      <c r="R795" s="233"/>
      <c r="S795" s="233"/>
      <c r="T795" s="233"/>
      <c r="U795" s="233"/>
      <c r="V795" s="233"/>
      <c r="W795" s="233"/>
      <c r="X795" s="233"/>
      <c r="Y795" s="233"/>
      <c r="Z795" s="233"/>
      <c r="AA795" s="233"/>
      <c r="AB795" s="233"/>
      <c r="AC795" s="233"/>
      <c r="AD795" s="233"/>
      <c r="AE795" s="233"/>
      <c r="AF795" s="233"/>
      <c r="AG795" s="233"/>
      <c r="AH795" s="233"/>
      <c r="AI795" s="233"/>
      <c r="AJ795" s="233"/>
      <c r="AK795" s="233"/>
      <c r="AL795" s="233"/>
      <c r="AM795" s="233"/>
      <c r="AN795" s="233"/>
      <c r="AO795" s="233"/>
      <c r="AP795" s="233"/>
    </row>
    <row r="796">
      <c r="A796" s="234"/>
      <c r="B796" s="234"/>
      <c r="C796" s="233"/>
      <c r="D796" s="233"/>
      <c r="E796" s="233"/>
      <c r="F796" s="233"/>
      <c r="G796" s="233"/>
      <c r="H796" s="233"/>
      <c r="I796" s="233"/>
      <c r="J796" s="233"/>
      <c r="K796" s="233"/>
      <c r="L796" s="233"/>
      <c r="M796" s="233"/>
      <c r="N796" s="233"/>
      <c r="O796" s="233"/>
      <c r="P796" s="233"/>
      <c r="Q796" s="233"/>
      <c r="R796" s="233"/>
      <c r="S796" s="233"/>
      <c r="T796" s="233"/>
      <c r="U796" s="233"/>
      <c r="V796" s="233"/>
      <c r="W796" s="233"/>
      <c r="X796" s="233"/>
      <c r="Y796" s="233"/>
      <c r="Z796" s="233"/>
      <c r="AA796" s="233"/>
      <c r="AB796" s="233"/>
      <c r="AC796" s="233"/>
      <c r="AD796" s="233"/>
      <c r="AE796" s="233"/>
      <c r="AF796" s="233"/>
      <c r="AG796" s="233"/>
      <c r="AH796" s="233"/>
      <c r="AI796" s="233"/>
      <c r="AJ796" s="233"/>
      <c r="AK796" s="233"/>
      <c r="AL796" s="233"/>
      <c r="AM796" s="233"/>
      <c r="AN796" s="233"/>
      <c r="AO796" s="233"/>
      <c r="AP796" s="233"/>
    </row>
    <row r="797">
      <c r="A797" s="234"/>
      <c r="B797" s="234"/>
      <c r="C797" s="233"/>
      <c r="D797" s="233"/>
      <c r="E797" s="233"/>
      <c r="F797" s="233"/>
      <c r="G797" s="233"/>
      <c r="H797" s="233"/>
      <c r="I797" s="233"/>
      <c r="J797" s="233"/>
      <c r="K797" s="233"/>
      <c r="L797" s="233"/>
      <c r="M797" s="233"/>
      <c r="N797" s="233"/>
      <c r="O797" s="233"/>
      <c r="P797" s="233"/>
      <c r="Q797" s="233"/>
      <c r="R797" s="233"/>
      <c r="S797" s="233"/>
      <c r="T797" s="233"/>
      <c r="U797" s="233"/>
      <c r="V797" s="233"/>
      <c r="W797" s="233"/>
      <c r="X797" s="233"/>
      <c r="Y797" s="233"/>
      <c r="Z797" s="233"/>
      <c r="AA797" s="233"/>
      <c r="AB797" s="233"/>
      <c r="AC797" s="233"/>
      <c r="AD797" s="233"/>
      <c r="AE797" s="233"/>
      <c r="AF797" s="233"/>
      <c r="AG797" s="233"/>
      <c r="AH797" s="233"/>
      <c r="AI797" s="233"/>
      <c r="AJ797" s="233"/>
      <c r="AK797" s="233"/>
      <c r="AL797" s="233"/>
      <c r="AM797" s="233"/>
      <c r="AN797" s="233"/>
      <c r="AO797" s="233"/>
      <c r="AP797" s="233"/>
    </row>
    <row r="798">
      <c r="A798" s="234"/>
      <c r="B798" s="234"/>
      <c r="C798" s="233"/>
      <c r="D798" s="233"/>
      <c r="E798" s="233"/>
      <c r="F798" s="233"/>
      <c r="G798" s="233"/>
      <c r="H798" s="233"/>
      <c r="I798" s="233"/>
      <c r="J798" s="233"/>
      <c r="K798" s="233"/>
      <c r="L798" s="233"/>
      <c r="M798" s="233"/>
      <c r="N798" s="233"/>
      <c r="O798" s="233"/>
      <c r="P798" s="233"/>
      <c r="Q798" s="233"/>
      <c r="R798" s="233"/>
      <c r="S798" s="233"/>
      <c r="T798" s="233"/>
      <c r="U798" s="233"/>
      <c r="V798" s="233"/>
      <c r="W798" s="233"/>
      <c r="X798" s="233"/>
      <c r="Y798" s="233"/>
      <c r="Z798" s="233"/>
      <c r="AA798" s="233"/>
      <c r="AB798" s="233"/>
      <c r="AC798" s="233"/>
      <c r="AD798" s="233"/>
      <c r="AE798" s="233"/>
      <c r="AF798" s="233"/>
      <c r="AG798" s="233"/>
      <c r="AH798" s="233"/>
      <c r="AI798" s="233"/>
      <c r="AJ798" s="233"/>
      <c r="AK798" s="233"/>
      <c r="AL798" s="233"/>
      <c r="AM798" s="233"/>
      <c r="AN798" s="233"/>
      <c r="AO798" s="233"/>
      <c r="AP798" s="233"/>
    </row>
    <row r="799">
      <c r="A799" s="234"/>
      <c r="B799" s="234"/>
      <c r="C799" s="233"/>
      <c r="D799" s="233"/>
      <c r="E799" s="233"/>
      <c r="F799" s="233"/>
      <c r="G799" s="233"/>
      <c r="H799" s="233"/>
      <c r="I799" s="233"/>
      <c r="J799" s="233"/>
      <c r="K799" s="233"/>
      <c r="L799" s="233"/>
      <c r="M799" s="233"/>
      <c r="N799" s="233"/>
      <c r="O799" s="233"/>
      <c r="P799" s="233"/>
      <c r="Q799" s="233"/>
      <c r="R799" s="233"/>
      <c r="S799" s="233"/>
      <c r="T799" s="233"/>
      <c r="U799" s="233"/>
      <c r="V799" s="233"/>
      <c r="W799" s="233"/>
      <c r="X799" s="233"/>
      <c r="Y799" s="233"/>
      <c r="Z799" s="233"/>
      <c r="AA799" s="233"/>
      <c r="AB799" s="233"/>
      <c r="AC799" s="233"/>
      <c r="AD799" s="233"/>
      <c r="AE799" s="233"/>
      <c r="AF799" s="233"/>
      <c r="AG799" s="233"/>
      <c r="AH799" s="233"/>
      <c r="AI799" s="233"/>
      <c r="AJ799" s="233"/>
      <c r="AK799" s="233"/>
      <c r="AL799" s="233"/>
      <c r="AM799" s="233"/>
      <c r="AN799" s="233"/>
      <c r="AO799" s="233"/>
      <c r="AP799" s="233"/>
    </row>
    <row r="800">
      <c r="A800" s="234"/>
      <c r="B800" s="234"/>
      <c r="C800" s="233"/>
      <c r="D800" s="233"/>
      <c r="E800" s="233"/>
      <c r="F800" s="233"/>
      <c r="G800" s="233"/>
      <c r="H800" s="233"/>
      <c r="I800" s="233"/>
      <c r="J800" s="233"/>
      <c r="K800" s="233"/>
      <c r="L800" s="233"/>
      <c r="M800" s="233"/>
      <c r="N800" s="233"/>
      <c r="O800" s="233"/>
      <c r="P800" s="233"/>
      <c r="Q800" s="233"/>
      <c r="R800" s="233"/>
      <c r="S800" s="233"/>
      <c r="T800" s="233"/>
      <c r="U800" s="233"/>
      <c r="V800" s="233"/>
      <c r="W800" s="233"/>
      <c r="X800" s="233"/>
      <c r="Y800" s="233"/>
      <c r="Z800" s="233"/>
      <c r="AA800" s="233"/>
      <c r="AB800" s="233"/>
      <c r="AC800" s="233"/>
      <c r="AD800" s="233"/>
      <c r="AE800" s="233"/>
      <c r="AF800" s="233"/>
      <c r="AG800" s="233"/>
      <c r="AH800" s="233"/>
      <c r="AI800" s="233"/>
      <c r="AJ800" s="233"/>
      <c r="AK800" s="233"/>
      <c r="AL800" s="233"/>
      <c r="AM800" s="233"/>
      <c r="AN800" s="233"/>
      <c r="AO800" s="233"/>
      <c r="AP800" s="233"/>
    </row>
    <row r="801">
      <c r="A801" s="234"/>
      <c r="B801" s="234"/>
      <c r="C801" s="233"/>
      <c r="D801" s="233"/>
      <c r="E801" s="233"/>
      <c r="F801" s="233"/>
      <c r="G801" s="233"/>
      <c r="H801" s="233"/>
      <c r="I801" s="233"/>
      <c r="J801" s="233"/>
      <c r="K801" s="233"/>
      <c r="L801" s="233"/>
      <c r="M801" s="233"/>
      <c r="N801" s="233"/>
      <c r="O801" s="233"/>
      <c r="P801" s="233"/>
      <c r="Q801" s="233"/>
      <c r="R801" s="233"/>
      <c r="S801" s="233"/>
      <c r="T801" s="233"/>
      <c r="U801" s="233"/>
      <c r="V801" s="233"/>
      <c r="W801" s="233"/>
      <c r="X801" s="233"/>
      <c r="Y801" s="233"/>
      <c r="Z801" s="233"/>
      <c r="AA801" s="233"/>
      <c r="AB801" s="233"/>
      <c r="AC801" s="233"/>
      <c r="AD801" s="233"/>
      <c r="AE801" s="233"/>
      <c r="AF801" s="233"/>
      <c r="AG801" s="233"/>
      <c r="AH801" s="233"/>
      <c r="AI801" s="233"/>
      <c r="AJ801" s="233"/>
      <c r="AK801" s="233"/>
      <c r="AL801" s="233"/>
      <c r="AM801" s="233"/>
      <c r="AN801" s="233"/>
      <c r="AO801" s="233"/>
      <c r="AP801" s="233"/>
    </row>
    <row r="802">
      <c r="A802" s="234"/>
      <c r="B802" s="234"/>
      <c r="C802" s="233"/>
      <c r="D802" s="233"/>
      <c r="E802" s="233"/>
      <c r="F802" s="233"/>
      <c r="G802" s="233"/>
      <c r="H802" s="233"/>
      <c r="I802" s="233"/>
      <c r="J802" s="233"/>
      <c r="K802" s="233"/>
      <c r="L802" s="233"/>
      <c r="M802" s="233"/>
      <c r="N802" s="233"/>
      <c r="O802" s="233"/>
      <c r="P802" s="233"/>
      <c r="Q802" s="233"/>
      <c r="R802" s="233"/>
      <c r="S802" s="233"/>
      <c r="T802" s="233"/>
      <c r="U802" s="233"/>
      <c r="V802" s="233"/>
      <c r="W802" s="233"/>
      <c r="X802" s="233"/>
      <c r="Y802" s="233"/>
      <c r="Z802" s="233"/>
      <c r="AA802" s="233"/>
      <c r="AB802" s="233"/>
      <c r="AC802" s="233"/>
      <c r="AD802" s="233"/>
      <c r="AE802" s="233"/>
      <c r="AF802" s="233"/>
      <c r="AG802" s="233"/>
      <c r="AH802" s="233"/>
      <c r="AI802" s="233"/>
      <c r="AJ802" s="233"/>
      <c r="AK802" s="233"/>
      <c r="AL802" s="233"/>
      <c r="AM802" s="233"/>
      <c r="AN802" s="233"/>
      <c r="AO802" s="233"/>
      <c r="AP802" s="233"/>
    </row>
    <row r="803">
      <c r="A803" s="234"/>
      <c r="B803" s="234"/>
      <c r="C803" s="233"/>
      <c r="D803" s="233"/>
      <c r="E803" s="233"/>
      <c r="F803" s="233"/>
      <c r="G803" s="233"/>
      <c r="H803" s="233"/>
      <c r="I803" s="233"/>
      <c r="J803" s="233"/>
      <c r="K803" s="233"/>
      <c r="L803" s="233"/>
      <c r="M803" s="233"/>
      <c r="N803" s="233"/>
      <c r="O803" s="233"/>
      <c r="P803" s="233"/>
      <c r="Q803" s="233"/>
      <c r="R803" s="233"/>
      <c r="S803" s="233"/>
      <c r="T803" s="233"/>
      <c r="U803" s="233"/>
      <c r="V803" s="233"/>
      <c r="W803" s="233"/>
      <c r="X803" s="233"/>
      <c r="Y803" s="233"/>
      <c r="Z803" s="233"/>
      <c r="AA803" s="233"/>
      <c r="AB803" s="233"/>
      <c r="AC803" s="233"/>
      <c r="AD803" s="233"/>
      <c r="AE803" s="233"/>
      <c r="AF803" s="233"/>
      <c r="AG803" s="233"/>
      <c r="AH803" s="233"/>
      <c r="AI803" s="233"/>
      <c r="AJ803" s="233"/>
      <c r="AK803" s="233"/>
      <c r="AL803" s="233"/>
      <c r="AM803" s="233"/>
      <c r="AN803" s="233"/>
      <c r="AO803" s="233"/>
      <c r="AP803" s="233"/>
    </row>
    <row r="804">
      <c r="A804" s="234"/>
      <c r="B804" s="234"/>
      <c r="C804" s="233"/>
      <c r="D804" s="233"/>
      <c r="E804" s="233"/>
      <c r="F804" s="233"/>
      <c r="G804" s="233"/>
      <c r="H804" s="233"/>
      <c r="I804" s="233"/>
      <c r="J804" s="233"/>
      <c r="K804" s="233"/>
      <c r="L804" s="233"/>
      <c r="M804" s="233"/>
      <c r="N804" s="233"/>
      <c r="O804" s="233"/>
      <c r="P804" s="233"/>
      <c r="Q804" s="233"/>
      <c r="R804" s="233"/>
      <c r="S804" s="233"/>
      <c r="T804" s="233"/>
      <c r="U804" s="233"/>
      <c r="V804" s="233"/>
      <c r="W804" s="233"/>
      <c r="X804" s="233"/>
      <c r="Y804" s="233"/>
      <c r="Z804" s="233"/>
      <c r="AA804" s="233"/>
      <c r="AB804" s="233"/>
      <c r="AC804" s="233"/>
      <c r="AD804" s="233"/>
      <c r="AE804" s="233"/>
      <c r="AF804" s="233"/>
      <c r="AG804" s="233"/>
      <c r="AH804" s="233"/>
      <c r="AI804" s="233"/>
      <c r="AJ804" s="233"/>
      <c r="AK804" s="233"/>
      <c r="AL804" s="233"/>
      <c r="AM804" s="233"/>
      <c r="AN804" s="233"/>
      <c r="AO804" s="233"/>
      <c r="AP804" s="233"/>
    </row>
    <row r="805">
      <c r="A805" s="234"/>
      <c r="B805" s="234"/>
      <c r="C805" s="233"/>
      <c r="D805" s="233"/>
      <c r="E805" s="233"/>
      <c r="F805" s="233"/>
      <c r="G805" s="233"/>
      <c r="H805" s="233"/>
      <c r="I805" s="233"/>
      <c r="J805" s="233"/>
      <c r="K805" s="233"/>
      <c r="L805" s="233"/>
      <c r="M805" s="233"/>
      <c r="N805" s="233"/>
      <c r="O805" s="233"/>
      <c r="P805" s="233"/>
      <c r="Q805" s="233"/>
      <c r="R805" s="233"/>
      <c r="S805" s="233"/>
      <c r="T805" s="233"/>
      <c r="U805" s="233"/>
      <c r="V805" s="233"/>
      <c r="W805" s="233"/>
      <c r="X805" s="233"/>
      <c r="Y805" s="233"/>
      <c r="Z805" s="233"/>
      <c r="AA805" s="233"/>
      <c r="AB805" s="233"/>
      <c r="AC805" s="233"/>
      <c r="AD805" s="233"/>
      <c r="AE805" s="233"/>
      <c r="AF805" s="233"/>
      <c r="AG805" s="233"/>
      <c r="AH805" s="233"/>
      <c r="AI805" s="233"/>
      <c r="AJ805" s="233"/>
      <c r="AK805" s="233"/>
      <c r="AL805" s="233"/>
      <c r="AM805" s="233"/>
      <c r="AN805" s="233"/>
      <c r="AO805" s="233"/>
      <c r="AP805" s="233"/>
    </row>
    <row r="806">
      <c r="A806" s="234"/>
      <c r="B806" s="234"/>
      <c r="C806" s="233"/>
      <c r="D806" s="233"/>
      <c r="E806" s="233"/>
      <c r="F806" s="233"/>
      <c r="G806" s="233"/>
      <c r="H806" s="233"/>
      <c r="I806" s="233"/>
      <c r="J806" s="233"/>
      <c r="K806" s="233"/>
      <c r="L806" s="233"/>
      <c r="M806" s="233"/>
      <c r="N806" s="233"/>
      <c r="O806" s="233"/>
      <c r="P806" s="233"/>
      <c r="Q806" s="233"/>
      <c r="R806" s="233"/>
      <c r="S806" s="233"/>
      <c r="T806" s="233"/>
      <c r="U806" s="233"/>
      <c r="V806" s="233"/>
      <c r="W806" s="233"/>
      <c r="X806" s="233"/>
      <c r="Y806" s="233"/>
      <c r="Z806" s="233"/>
      <c r="AA806" s="233"/>
      <c r="AB806" s="233"/>
      <c r="AC806" s="233"/>
      <c r="AD806" s="233"/>
      <c r="AE806" s="233"/>
      <c r="AF806" s="233"/>
      <c r="AG806" s="233"/>
      <c r="AH806" s="233"/>
      <c r="AI806" s="233"/>
      <c r="AJ806" s="233"/>
      <c r="AK806" s="233"/>
      <c r="AL806" s="233"/>
      <c r="AM806" s="233"/>
      <c r="AN806" s="233"/>
      <c r="AO806" s="233"/>
      <c r="AP806" s="233"/>
    </row>
    <row r="807">
      <c r="A807" s="234"/>
      <c r="B807" s="234"/>
      <c r="C807" s="233"/>
      <c r="D807" s="233"/>
      <c r="E807" s="233"/>
      <c r="F807" s="233"/>
      <c r="G807" s="233"/>
      <c r="H807" s="233"/>
      <c r="I807" s="233"/>
      <c r="J807" s="233"/>
      <c r="K807" s="233"/>
      <c r="L807" s="233"/>
      <c r="M807" s="233"/>
      <c r="N807" s="233"/>
      <c r="O807" s="233"/>
      <c r="P807" s="233"/>
      <c r="Q807" s="233"/>
      <c r="R807" s="233"/>
      <c r="S807" s="233"/>
      <c r="T807" s="233"/>
      <c r="U807" s="233"/>
      <c r="V807" s="233"/>
      <c r="W807" s="233"/>
      <c r="X807" s="233"/>
      <c r="Y807" s="233"/>
      <c r="Z807" s="233"/>
      <c r="AA807" s="233"/>
      <c r="AB807" s="233"/>
      <c r="AC807" s="233"/>
      <c r="AD807" s="233"/>
      <c r="AE807" s="233"/>
      <c r="AF807" s="233"/>
      <c r="AG807" s="233"/>
      <c r="AH807" s="233"/>
      <c r="AI807" s="233"/>
      <c r="AJ807" s="233"/>
      <c r="AK807" s="233"/>
      <c r="AL807" s="233"/>
      <c r="AM807" s="233"/>
      <c r="AN807" s="233"/>
      <c r="AO807" s="233"/>
      <c r="AP807" s="233"/>
    </row>
    <row r="808">
      <c r="A808" s="234"/>
      <c r="B808" s="234"/>
      <c r="C808" s="233"/>
      <c r="D808" s="233"/>
      <c r="E808" s="233"/>
      <c r="F808" s="233"/>
      <c r="G808" s="233"/>
      <c r="H808" s="233"/>
      <c r="I808" s="233"/>
      <c r="J808" s="233"/>
      <c r="K808" s="233"/>
      <c r="L808" s="233"/>
      <c r="M808" s="233"/>
      <c r="N808" s="233"/>
      <c r="O808" s="233"/>
      <c r="P808" s="233"/>
      <c r="Q808" s="233"/>
      <c r="R808" s="233"/>
      <c r="S808" s="233"/>
      <c r="T808" s="233"/>
      <c r="U808" s="233"/>
      <c r="V808" s="233"/>
      <c r="W808" s="233"/>
      <c r="X808" s="233"/>
      <c r="Y808" s="233"/>
      <c r="Z808" s="233"/>
      <c r="AA808" s="233"/>
      <c r="AB808" s="233"/>
      <c r="AC808" s="233"/>
      <c r="AD808" s="233"/>
      <c r="AE808" s="233"/>
      <c r="AF808" s="233"/>
      <c r="AG808" s="233"/>
      <c r="AH808" s="233"/>
      <c r="AI808" s="233"/>
      <c r="AJ808" s="233"/>
      <c r="AK808" s="233"/>
      <c r="AL808" s="233"/>
      <c r="AM808" s="233"/>
      <c r="AN808" s="233"/>
      <c r="AO808" s="233"/>
      <c r="AP808" s="233"/>
    </row>
    <row r="809">
      <c r="A809" s="234"/>
      <c r="B809" s="234"/>
      <c r="C809" s="233"/>
      <c r="D809" s="233"/>
      <c r="E809" s="233"/>
      <c r="F809" s="233"/>
      <c r="G809" s="233"/>
      <c r="H809" s="233"/>
      <c r="I809" s="233"/>
      <c r="J809" s="233"/>
      <c r="K809" s="233"/>
      <c r="L809" s="233"/>
      <c r="M809" s="233"/>
      <c r="N809" s="233"/>
      <c r="O809" s="233"/>
      <c r="P809" s="233"/>
      <c r="Q809" s="233"/>
      <c r="R809" s="233"/>
      <c r="S809" s="233"/>
      <c r="T809" s="233"/>
      <c r="U809" s="233"/>
      <c r="V809" s="233"/>
      <c r="W809" s="233"/>
      <c r="X809" s="233"/>
      <c r="Y809" s="233"/>
      <c r="Z809" s="233"/>
      <c r="AA809" s="233"/>
      <c r="AB809" s="233"/>
      <c r="AC809" s="233"/>
      <c r="AD809" s="233"/>
      <c r="AE809" s="233"/>
      <c r="AF809" s="233"/>
      <c r="AG809" s="233"/>
      <c r="AH809" s="233"/>
      <c r="AI809" s="233"/>
      <c r="AJ809" s="233"/>
      <c r="AK809" s="233"/>
      <c r="AL809" s="233"/>
      <c r="AM809" s="233"/>
      <c r="AN809" s="233"/>
      <c r="AO809" s="233"/>
      <c r="AP809" s="233"/>
    </row>
    <row r="810">
      <c r="A810" s="234"/>
      <c r="B810" s="234"/>
      <c r="C810" s="233"/>
      <c r="D810" s="233"/>
      <c r="E810" s="233"/>
      <c r="F810" s="233"/>
      <c r="G810" s="233"/>
      <c r="H810" s="233"/>
      <c r="I810" s="233"/>
      <c r="J810" s="233"/>
      <c r="K810" s="233"/>
      <c r="L810" s="233"/>
      <c r="M810" s="233"/>
      <c r="N810" s="233"/>
      <c r="O810" s="233"/>
      <c r="P810" s="233"/>
      <c r="Q810" s="233"/>
      <c r="R810" s="233"/>
      <c r="S810" s="233"/>
      <c r="T810" s="233"/>
      <c r="U810" s="233"/>
      <c r="V810" s="233"/>
      <c r="W810" s="233"/>
      <c r="X810" s="233"/>
      <c r="Y810" s="233"/>
      <c r="Z810" s="233"/>
      <c r="AA810" s="233"/>
      <c r="AB810" s="233"/>
      <c r="AC810" s="233"/>
      <c r="AD810" s="233"/>
      <c r="AE810" s="233"/>
      <c r="AF810" s="233"/>
      <c r="AG810" s="233"/>
      <c r="AH810" s="233"/>
      <c r="AI810" s="233"/>
      <c r="AJ810" s="233"/>
      <c r="AK810" s="233"/>
      <c r="AL810" s="233"/>
      <c r="AM810" s="233"/>
      <c r="AN810" s="233"/>
      <c r="AO810" s="233"/>
      <c r="AP810" s="233"/>
    </row>
    <row r="811">
      <c r="A811" s="234"/>
      <c r="B811" s="234"/>
      <c r="C811" s="233"/>
      <c r="D811" s="233"/>
      <c r="E811" s="233"/>
      <c r="F811" s="233"/>
      <c r="G811" s="233"/>
      <c r="H811" s="233"/>
      <c r="I811" s="233"/>
      <c r="J811" s="233"/>
      <c r="K811" s="233"/>
      <c r="L811" s="233"/>
      <c r="M811" s="233"/>
      <c r="N811" s="233"/>
      <c r="O811" s="233"/>
      <c r="P811" s="233"/>
      <c r="Q811" s="233"/>
      <c r="R811" s="233"/>
      <c r="S811" s="233"/>
      <c r="T811" s="233"/>
      <c r="U811" s="233"/>
      <c r="V811" s="233"/>
      <c r="W811" s="233"/>
      <c r="X811" s="233"/>
      <c r="Y811" s="233"/>
      <c r="Z811" s="233"/>
      <c r="AA811" s="233"/>
      <c r="AB811" s="233"/>
      <c r="AC811" s="233"/>
      <c r="AD811" s="233"/>
      <c r="AE811" s="233"/>
      <c r="AF811" s="233"/>
      <c r="AG811" s="233"/>
      <c r="AH811" s="233"/>
      <c r="AI811" s="233"/>
      <c r="AJ811" s="233"/>
      <c r="AK811" s="233"/>
      <c r="AL811" s="233"/>
      <c r="AM811" s="233"/>
      <c r="AN811" s="233"/>
      <c r="AO811" s="233"/>
      <c r="AP811" s="233"/>
    </row>
    <row r="812">
      <c r="A812" s="234"/>
      <c r="B812" s="234"/>
      <c r="C812" s="233"/>
      <c r="D812" s="233"/>
      <c r="E812" s="233"/>
      <c r="F812" s="233"/>
      <c r="G812" s="233"/>
      <c r="H812" s="233"/>
      <c r="I812" s="233"/>
      <c r="J812" s="233"/>
      <c r="K812" s="233"/>
      <c r="L812" s="233"/>
      <c r="M812" s="233"/>
      <c r="N812" s="233"/>
      <c r="O812" s="233"/>
      <c r="P812" s="233"/>
      <c r="Q812" s="233"/>
      <c r="R812" s="233"/>
      <c r="S812" s="233"/>
      <c r="T812" s="233"/>
      <c r="U812" s="233"/>
      <c r="V812" s="233"/>
      <c r="W812" s="233"/>
      <c r="X812" s="233"/>
      <c r="Y812" s="233"/>
      <c r="Z812" s="233"/>
      <c r="AA812" s="233"/>
      <c r="AB812" s="233"/>
      <c r="AC812" s="233"/>
      <c r="AD812" s="233"/>
      <c r="AE812" s="233"/>
      <c r="AF812" s="233"/>
      <c r="AG812" s="233"/>
      <c r="AH812" s="233"/>
      <c r="AI812" s="233"/>
      <c r="AJ812" s="233"/>
      <c r="AK812" s="233"/>
      <c r="AL812" s="233"/>
      <c r="AM812" s="233"/>
      <c r="AN812" s="233"/>
      <c r="AO812" s="233"/>
      <c r="AP812" s="233"/>
    </row>
    <row r="813">
      <c r="A813" s="234"/>
      <c r="B813" s="234"/>
      <c r="C813" s="233"/>
      <c r="D813" s="233"/>
      <c r="E813" s="233"/>
      <c r="F813" s="233"/>
      <c r="G813" s="233"/>
      <c r="H813" s="233"/>
      <c r="I813" s="233"/>
      <c r="J813" s="233"/>
      <c r="K813" s="233"/>
      <c r="L813" s="233"/>
      <c r="M813" s="233"/>
      <c r="N813" s="233"/>
      <c r="O813" s="233"/>
      <c r="P813" s="233"/>
      <c r="Q813" s="233"/>
      <c r="R813" s="233"/>
      <c r="S813" s="233"/>
      <c r="T813" s="233"/>
      <c r="U813" s="233"/>
      <c r="V813" s="233"/>
      <c r="W813" s="233"/>
      <c r="X813" s="233"/>
      <c r="Y813" s="233"/>
      <c r="Z813" s="233"/>
      <c r="AA813" s="233"/>
      <c r="AB813" s="233"/>
      <c r="AC813" s="233"/>
      <c r="AD813" s="233"/>
      <c r="AE813" s="233"/>
      <c r="AF813" s="233"/>
      <c r="AG813" s="233"/>
      <c r="AH813" s="233"/>
      <c r="AI813" s="233"/>
      <c r="AJ813" s="233"/>
      <c r="AK813" s="233"/>
      <c r="AL813" s="233"/>
      <c r="AM813" s="233"/>
      <c r="AN813" s="233"/>
      <c r="AO813" s="233"/>
      <c r="AP813" s="233"/>
    </row>
    <row r="814">
      <c r="A814" s="234"/>
      <c r="B814" s="234"/>
      <c r="C814" s="233"/>
      <c r="D814" s="233"/>
      <c r="E814" s="233"/>
      <c r="F814" s="233"/>
      <c r="G814" s="233"/>
      <c r="H814" s="233"/>
      <c r="I814" s="233"/>
      <c r="J814" s="233"/>
      <c r="K814" s="233"/>
      <c r="L814" s="233"/>
      <c r="M814" s="233"/>
      <c r="N814" s="233"/>
      <c r="O814" s="233"/>
      <c r="P814" s="233"/>
      <c r="Q814" s="233"/>
      <c r="R814" s="233"/>
      <c r="S814" s="233"/>
      <c r="T814" s="233"/>
      <c r="U814" s="233"/>
      <c r="V814" s="233"/>
      <c r="W814" s="233"/>
      <c r="X814" s="233"/>
      <c r="Y814" s="233"/>
      <c r="Z814" s="233"/>
      <c r="AA814" s="233"/>
      <c r="AB814" s="233"/>
      <c r="AC814" s="233"/>
      <c r="AD814" s="233"/>
      <c r="AE814" s="233"/>
      <c r="AF814" s="233"/>
      <c r="AG814" s="233"/>
      <c r="AH814" s="233"/>
      <c r="AI814" s="233"/>
      <c r="AJ814" s="233"/>
      <c r="AK814" s="233"/>
      <c r="AL814" s="233"/>
      <c r="AM814" s="233"/>
      <c r="AN814" s="233"/>
      <c r="AO814" s="233"/>
      <c r="AP814" s="233"/>
    </row>
    <row r="815">
      <c r="A815" s="234"/>
      <c r="B815" s="234"/>
      <c r="C815" s="233"/>
      <c r="D815" s="233"/>
      <c r="E815" s="233"/>
      <c r="F815" s="233"/>
      <c r="G815" s="233"/>
      <c r="H815" s="233"/>
      <c r="I815" s="233"/>
      <c r="J815" s="233"/>
      <c r="K815" s="233"/>
      <c r="L815" s="233"/>
      <c r="M815" s="233"/>
      <c r="N815" s="233"/>
      <c r="O815" s="233"/>
      <c r="P815" s="233"/>
      <c r="Q815" s="233"/>
      <c r="R815" s="233"/>
      <c r="S815" s="233"/>
      <c r="T815" s="233"/>
      <c r="U815" s="233"/>
      <c r="V815" s="233"/>
      <c r="W815" s="233"/>
      <c r="X815" s="233"/>
      <c r="Y815" s="233"/>
      <c r="Z815" s="233"/>
      <c r="AA815" s="233"/>
      <c r="AB815" s="233"/>
      <c r="AC815" s="233"/>
      <c r="AD815" s="233"/>
      <c r="AE815" s="233"/>
      <c r="AF815" s="233"/>
      <c r="AG815" s="233"/>
      <c r="AH815" s="233"/>
      <c r="AI815" s="233"/>
      <c r="AJ815" s="233"/>
      <c r="AK815" s="233"/>
      <c r="AL815" s="233"/>
      <c r="AM815" s="233"/>
      <c r="AN815" s="233"/>
      <c r="AO815" s="233"/>
      <c r="AP815" s="233"/>
    </row>
    <row r="816">
      <c r="A816" s="234"/>
      <c r="B816" s="234"/>
      <c r="C816" s="233"/>
      <c r="D816" s="233"/>
      <c r="E816" s="233"/>
      <c r="F816" s="233"/>
      <c r="G816" s="233"/>
      <c r="H816" s="233"/>
      <c r="I816" s="233"/>
      <c r="J816" s="233"/>
      <c r="K816" s="233"/>
      <c r="L816" s="233"/>
      <c r="M816" s="233"/>
      <c r="N816" s="233"/>
      <c r="O816" s="233"/>
      <c r="P816" s="233"/>
      <c r="Q816" s="233"/>
      <c r="R816" s="233"/>
      <c r="S816" s="233"/>
      <c r="T816" s="233"/>
      <c r="U816" s="233"/>
      <c r="V816" s="233"/>
      <c r="W816" s="233"/>
      <c r="X816" s="233"/>
      <c r="Y816" s="233"/>
      <c r="Z816" s="233"/>
      <c r="AA816" s="233"/>
      <c r="AB816" s="233"/>
      <c r="AC816" s="233"/>
      <c r="AD816" s="233"/>
      <c r="AE816" s="233"/>
      <c r="AF816" s="233"/>
      <c r="AG816" s="233"/>
      <c r="AH816" s="233"/>
      <c r="AI816" s="233"/>
      <c r="AJ816" s="233"/>
      <c r="AK816" s="233"/>
      <c r="AL816" s="233"/>
      <c r="AM816" s="233"/>
      <c r="AN816" s="233"/>
      <c r="AO816" s="233"/>
      <c r="AP816" s="233"/>
    </row>
    <row r="817">
      <c r="A817" s="234"/>
      <c r="B817" s="234"/>
      <c r="C817" s="233"/>
      <c r="D817" s="233"/>
      <c r="E817" s="233"/>
      <c r="F817" s="233"/>
      <c r="G817" s="233"/>
      <c r="H817" s="233"/>
      <c r="I817" s="233"/>
      <c r="J817" s="233"/>
      <c r="K817" s="233"/>
      <c r="L817" s="233"/>
      <c r="M817" s="233"/>
      <c r="N817" s="233"/>
      <c r="O817" s="233"/>
      <c r="P817" s="233"/>
      <c r="Q817" s="233"/>
      <c r="R817" s="233"/>
      <c r="S817" s="233"/>
      <c r="T817" s="233"/>
      <c r="U817" s="233"/>
      <c r="V817" s="233"/>
      <c r="W817" s="233"/>
      <c r="X817" s="233"/>
      <c r="Y817" s="233"/>
      <c r="Z817" s="233"/>
      <c r="AA817" s="233"/>
      <c r="AB817" s="233"/>
      <c r="AC817" s="233"/>
      <c r="AD817" s="233"/>
      <c r="AE817" s="233"/>
      <c r="AF817" s="233"/>
      <c r="AG817" s="233"/>
      <c r="AH817" s="233"/>
      <c r="AI817" s="233"/>
      <c r="AJ817" s="233"/>
      <c r="AK817" s="233"/>
      <c r="AL817" s="233"/>
      <c r="AM817" s="233"/>
      <c r="AN817" s="233"/>
      <c r="AO817" s="233"/>
      <c r="AP817" s="233"/>
    </row>
    <row r="818">
      <c r="A818" s="234"/>
      <c r="B818" s="234"/>
      <c r="C818" s="233"/>
      <c r="D818" s="233"/>
      <c r="E818" s="233"/>
      <c r="F818" s="233"/>
      <c r="G818" s="233"/>
      <c r="H818" s="233"/>
      <c r="I818" s="233"/>
      <c r="J818" s="233"/>
      <c r="K818" s="233"/>
      <c r="L818" s="233"/>
      <c r="M818" s="233"/>
      <c r="N818" s="233"/>
      <c r="O818" s="233"/>
      <c r="P818" s="233"/>
      <c r="Q818" s="233"/>
      <c r="R818" s="233"/>
      <c r="S818" s="233"/>
      <c r="T818" s="233"/>
      <c r="U818" s="233"/>
      <c r="V818" s="233"/>
      <c r="W818" s="233"/>
      <c r="X818" s="233"/>
      <c r="Y818" s="233"/>
      <c r="Z818" s="233"/>
      <c r="AA818" s="233"/>
      <c r="AB818" s="233"/>
      <c r="AC818" s="233"/>
      <c r="AD818" s="233"/>
      <c r="AE818" s="233"/>
      <c r="AF818" s="233"/>
      <c r="AG818" s="233"/>
      <c r="AH818" s="233"/>
      <c r="AI818" s="233"/>
      <c r="AJ818" s="233"/>
      <c r="AK818" s="233"/>
      <c r="AL818" s="233"/>
      <c r="AM818" s="233"/>
      <c r="AN818" s="233"/>
      <c r="AO818" s="233"/>
      <c r="AP818" s="233"/>
    </row>
    <row r="819">
      <c r="A819" s="234"/>
      <c r="B819" s="234"/>
      <c r="C819" s="233"/>
      <c r="D819" s="233"/>
      <c r="E819" s="233"/>
      <c r="F819" s="233"/>
      <c r="G819" s="233"/>
      <c r="H819" s="233"/>
      <c r="I819" s="233"/>
      <c r="J819" s="233"/>
      <c r="K819" s="233"/>
      <c r="L819" s="233"/>
      <c r="M819" s="233"/>
      <c r="N819" s="233"/>
      <c r="O819" s="233"/>
      <c r="P819" s="233"/>
      <c r="Q819" s="233"/>
      <c r="R819" s="233"/>
      <c r="S819" s="233"/>
      <c r="T819" s="233"/>
      <c r="U819" s="233"/>
      <c r="V819" s="233"/>
      <c r="W819" s="233"/>
      <c r="X819" s="233"/>
      <c r="Y819" s="233"/>
      <c r="Z819" s="233"/>
      <c r="AA819" s="233"/>
      <c r="AB819" s="233"/>
      <c r="AC819" s="233"/>
      <c r="AD819" s="233"/>
      <c r="AE819" s="233"/>
      <c r="AF819" s="233"/>
      <c r="AG819" s="233"/>
      <c r="AH819" s="233"/>
      <c r="AI819" s="233"/>
      <c r="AJ819" s="233"/>
      <c r="AK819" s="233"/>
      <c r="AL819" s="233"/>
      <c r="AM819" s="233"/>
      <c r="AN819" s="233"/>
      <c r="AO819" s="233"/>
      <c r="AP819" s="233"/>
    </row>
    <row r="820">
      <c r="A820" s="234"/>
      <c r="B820" s="234"/>
      <c r="C820" s="233"/>
      <c r="D820" s="233"/>
      <c r="E820" s="233"/>
      <c r="F820" s="233"/>
      <c r="G820" s="233"/>
      <c r="H820" s="233"/>
      <c r="I820" s="233"/>
      <c r="J820" s="233"/>
      <c r="K820" s="233"/>
      <c r="L820" s="233"/>
      <c r="M820" s="233"/>
      <c r="N820" s="233"/>
      <c r="O820" s="233"/>
      <c r="P820" s="233"/>
      <c r="Q820" s="233"/>
      <c r="R820" s="233"/>
      <c r="S820" s="233"/>
      <c r="T820" s="233"/>
      <c r="U820" s="233"/>
      <c r="V820" s="233"/>
      <c r="W820" s="233"/>
      <c r="X820" s="233"/>
      <c r="Y820" s="233"/>
      <c r="Z820" s="233"/>
      <c r="AA820" s="233"/>
      <c r="AB820" s="233"/>
      <c r="AC820" s="233"/>
      <c r="AD820" s="233"/>
      <c r="AE820" s="233"/>
      <c r="AF820" s="233"/>
      <c r="AG820" s="233"/>
      <c r="AH820" s="233"/>
      <c r="AI820" s="233"/>
      <c r="AJ820" s="233"/>
      <c r="AK820" s="233"/>
      <c r="AL820" s="233"/>
      <c r="AM820" s="233"/>
      <c r="AN820" s="233"/>
      <c r="AO820" s="233"/>
      <c r="AP820" s="233"/>
    </row>
    <row r="821">
      <c r="A821" s="234"/>
      <c r="B821" s="234"/>
      <c r="C821" s="233"/>
      <c r="D821" s="233"/>
      <c r="E821" s="233"/>
      <c r="F821" s="233"/>
      <c r="G821" s="233"/>
      <c r="H821" s="233"/>
      <c r="I821" s="233"/>
      <c r="J821" s="233"/>
      <c r="K821" s="233"/>
      <c r="L821" s="233"/>
      <c r="M821" s="233"/>
      <c r="N821" s="233"/>
      <c r="O821" s="233"/>
      <c r="P821" s="233"/>
      <c r="Q821" s="233"/>
      <c r="R821" s="233"/>
      <c r="S821" s="233"/>
      <c r="T821" s="233"/>
      <c r="U821" s="233"/>
      <c r="V821" s="233"/>
      <c r="W821" s="233"/>
      <c r="X821" s="233"/>
      <c r="Y821" s="233"/>
      <c r="Z821" s="233"/>
      <c r="AA821" s="233"/>
      <c r="AB821" s="233"/>
      <c r="AC821" s="233"/>
      <c r="AD821" s="233"/>
      <c r="AE821" s="233"/>
      <c r="AF821" s="233"/>
      <c r="AG821" s="233"/>
      <c r="AH821" s="233"/>
      <c r="AI821" s="233"/>
      <c r="AJ821" s="233"/>
      <c r="AK821" s="233"/>
      <c r="AL821" s="233"/>
      <c r="AM821" s="233"/>
      <c r="AN821" s="233"/>
      <c r="AO821" s="233"/>
      <c r="AP821" s="233"/>
    </row>
    <row r="822">
      <c r="A822" s="234"/>
      <c r="B822" s="234"/>
      <c r="C822" s="233"/>
      <c r="D822" s="233"/>
      <c r="E822" s="233"/>
      <c r="F822" s="233"/>
      <c r="G822" s="233"/>
      <c r="H822" s="233"/>
      <c r="I822" s="233"/>
      <c r="J822" s="233"/>
      <c r="K822" s="233"/>
      <c r="L822" s="233"/>
      <c r="M822" s="233"/>
      <c r="N822" s="233"/>
      <c r="O822" s="233"/>
      <c r="P822" s="233"/>
      <c r="Q822" s="233"/>
      <c r="R822" s="233"/>
      <c r="S822" s="233"/>
      <c r="T822" s="233"/>
      <c r="U822" s="233"/>
      <c r="V822" s="233"/>
      <c r="W822" s="233"/>
      <c r="X822" s="233"/>
      <c r="Y822" s="233"/>
      <c r="Z822" s="233"/>
      <c r="AA822" s="233"/>
      <c r="AB822" s="233"/>
      <c r="AC822" s="233"/>
      <c r="AD822" s="233"/>
      <c r="AE822" s="233"/>
      <c r="AF822" s="233"/>
      <c r="AG822" s="233"/>
      <c r="AH822" s="233"/>
      <c r="AI822" s="233"/>
      <c r="AJ822" s="233"/>
      <c r="AK822" s="233"/>
      <c r="AL822" s="233"/>
      <c r="AM822" s="233"/>
      <c r="AN822" s="233"/>
      <c r="AO822" s="233"/>
      <c r="AP822" s="233"/>
    </row>
    <row r="823">
      <c r="A823" s="234"/>
      <c r="B823" s="234"/>
      <c r="C823" s="233"/>
      <c r="D823" s="233"/>
      <c r="E823" s="233"/>
      <c r="F823" s="233"/>
      <c r="G823" s="233"/>
      <c r="H823" s="233"/>
      <c r="I823" s="233"/>
      <c r="J823" s="233"/>
      <c r="K823" s="233"/>
      <c r="L823" s="233"/>
      <c r="M823" s="233"/>
      <c r="N823" s="233"/>
      <c r="O823" s="233"/>
      <c r="P823" s="233"/>
      <c r="Q823" s="233"/>
      <c r="R823" s="233"/>
      <c r="S823" s="233"/>
      <c r="T823" s="233"/>
      <c r="U823" s="233"/>
      <c r="V823" s="233"/>
      <c r="W823" s="233"/>
      <c r="X823" s="233"/>
      <c r="Y823" s="233"/>
      <c r="Z823" s="233"/>
      <c r="AA823" s="233"/>
      <c r="AB823" s="233"/>
      <c r="AC823" s="233"/>
      <c r="AD823" s="233"/>
      <c r="AE823" s="233"/>
      <c r="AF823" s="233"/>
      <c r="AG823" s="233"/>
      <c r="AH823" s="233"/>
      <c r="AI823" s="233"/>
      <c r="AJ823" s="233"/>
      <c r="AK823" s="233"/>
      <c r="AL823" s="233"/>
      <c r="AM823" s="233"/>
      <c r="AN823" s="233"/>
      <c r="AO823" s="233"/>
      <c r="AP823" s="233"/>
    </row>
    <row r="824">
      <c r="A824" s="234"/>
      <c r="B824" s="234"/>
      <c r="C824" s="233"/>
      <c r="D824" s="233"/>
      <c r="E824" s="233"/>
      <c r="F824" s="233"/>
      <c r="G824" s="233"/>
      <c r="H824" s="233"/>
      <c r="I824" s="233"/>
      <c r="J824" s="233"/>
      <c r="K824" s="233"/>
      <c r="L824" s="233"/>
      <c r="M824" s="233"/>
      <c r="N824" s="233"/>
      <c r="O824" s="233"/>
      <c r="P824" s="233"/>
      <c r="Q824" s="233"/>
      <c r="R824" s="233"/>
      <c r="S824" s="233"/>
      <c r="T824" s="233"/>
      <c r="U824" s="233"/>
      <c r="V824" s="233"/>
      <c r="W824" s="233"/>
      <c r="X824" s="233"/>
      <c r="Y824" s="233"/>
      <c r="Z824" s="233"/>
      <c r="AA824" s="233"/>
      <c r="AB824" s="233"/>
      <c r="AC824" s="233"/>
      <c r="AD824" s="233"/>
      <c r="AE824" s="233"/>
      <c r="AF824" s="233"/>
      <c r="AG824" s="233"/>
      <c r="AH824" s="233"/>
      <c r="AI824" s="233"/>
      <c r="AJ824" s="233"/>
      <c r="AK824" s="233"/>
      <c r="AL824" s="233"/>
      <c r="AM824" s="233"/>
      <c r="AN824" s="233"/>
      <c r="AO824" s="233"/>
      <c r="AP824" s="233"/>
    </row>
    <row r="825">
      <c r="A825" s="234"/>
      <c r="B825" s="234"/>
      <c r="C825" s="233"/>
      <c r="D825" s="233"/>
      <c r="E825" s="233"/>
      <c r="F825" s="233"/>
      <c r="G825" s="233"/>
      <c r="H825" s="233"/>
      <c r="I825" s="233"/>
      <c r="J825" s="233"/>
      <c r="K825" s="233"/>
      <c r="L825" s="233"/>
      <c r="M825" s="233"/>
      <c r="N825" s="233"/>
      <c r="O825" s="233"/>
      <c r="P825" s="233"/>
      <c r="Q825" s="233"/>
      <c r="R825" s="233"/>
      <c r="S825" s="233"/>
      <c r="T825" s="233"/>
      <c r="U825" s="233"/>
      <c r="V825" s="233"/>
      <c r="W825" s="233"/>
      <c r="X825" s="233"/>
      <c r="Y825" s="233"/>
      <c r="Z825" s="233"/>
      <c r="AA825" s="233"/>
      <c r="AB825" s="233"/>
      <c r="AC825" s="233"/>
      <c r="AD825" s="233"/>
      <c r="AE825" s="233"/>
      <c r="AF825" s="233"/>
      <c r="AG825" s="233"/>
      <c r="AH825" s="233"/>
      <c r="AI825" s="233"/>
      <c r="AJ825" s="233"/>
      <c r="AK825" s="233"/>
      <c r="AL825" s="233"/>
      <c r="AM825" s="233"/>
      <c r="AN825" s="233"/>
      <c r="AO825" s="233"/>
      <c r="AP825" s="233"/>
    </row>
    <row r="826">
      <c r="A826" s="234"/>
      <c r="B826" s="234"/>
      <c r="C826" s="233"/>
      <c r="D826" s="233"/>
      <c r="E826" s="233"/>
      <c r="F826" s="233"/>
      <c r="G826" s="233"/>
      <c r="H826" s="233"/>
      <c r="I826" s="233"/>
      <c r="J826" s="233"/>
      <c r="K826" s="233"/>
      <c r="L826" s="233"/>
      <c r="M826" s="233"/>
      <c r="N826" s="233"/>
      <c r="O826" s="233"/>
      <c r="P826" s="233"/>
      <c r="Q826" s="233"/>
      <c r="R826" s="233"/>
      <c r="S826" s="233"/>
      <c r="T826" s="233"/>
      <c r="U826" s="233"/>
      <c r="V826" s="233"/>
      <c r="W826" s="233"/>
      <c r="X826" s="233"/>
      <c r="Y826" s="233"/>
      <c r="Z826" s="233"/>
      <c r="AA826" s="233"/>
      <c r="AB826" s="233"/>
      <c r="AC826" s="233"/>
      <c r="AD826" s="233"/>
      <c r="AE826" s="233"/>
      <c r="AF826" s="233"/>
      <c r="AG826" s="233"/>
      <c r="AH826" s="233"/>
      <c r="AI826" s="233"/>
      <c r="AJ826" s="233"/>
      <c r="AK826" s="233"/>
      <c r="AL826" s="233"/>
      <c r="AM826" s="233"/>
      <c r="AN826" s="233"/>
      <c r="AO826" s="233"/>
      <c r="AP826" s="233"/>
    </row>
    <row r="827">
      <c r="A827" s="234"/>
      <c r="B827" s="234"/>
      <c r="C827" s="233"/>
      <c r="D827" s="233"/>
      <c r="E827" s="233"/>
      <c r="F827" s="233"/>
      <c r="G827" s="233"/>
      <c r="H827" s="233"/>
      <c r="I827" s="233"/>
      <c r="J827" s="233"/>
      <c r="K827" s="233"/>
      <c r="L827" s="233"/>
      <c r="M827" s="233"/>
      <c r="N827" s="233"/>
      <c r="O827" s="233"/>
      <c r="P827" s="233"/>
      <c r="Q827" s="233"/>
      <c r="R827" s="233"/>
      <c r="S827" s="233"/>
      <c r="T827" s="233"/>
      <c r="U827" s="233"/>
      <c r="V827" s="233"/>
      <c r="W827" s="233"/>
      <c r="X827" s="233"/>
      <c r="Y827" s="233"/>
      <c r="Z827" s="233"/>
      <c r="AA827" s="233"/>
      <c r="AB827" s="233"/>
      <c r="AC827" s="233"/>
      <c r="AD827" s="233"/>
      <c r="AE827" s="233"/>
      <c r="AF827" s="233"/>
      <c r="AG827" s="233"/>
      <c r="AH827" s="233"/>
      <c r="AI827" s="233"/>
      <c r="AJ827" s="233"/>
      <c r="AK827" s="233"/>
      <c r="AL827" s="233"/>
      <c r="AM827" s="233"/>
      <c r="AN827" s="233"/>
      <c r="AO827" s="233"/>
      <c r="AP827" s="233"/>
    </row>
    <row r="828">
      <c r="A828" s="234"/>
      <c r="B828" s="234"/>
      <c r="C828" s="233"/>
      <c r="D828" s="233"/>
      <c r="E828" s="233"/>
      <c r="F828" s="233"/>
      <c r="G828" s="233"/>
      <c r="H828" s="233"/>
      <c r="I828" s="233"/>
      <c r="J828" s="233"/>
      <c r="K828" s="233"/>
      <c r="L828" s="233"/>
      <c r="M828" s="233"/>
      <c r="N828" s="233"/>
      <c r="O828" s="233"/>
      <c r="P828" s="233"/>
      <c r="Q828" s="233"/>
      <c r="R828" s="233"/>
      <c r="S828" s="233"/>
      <c r="T828" s="233"/>
      <c r="U828" s="233"/>
      <c r="V828" s="233"/>
      <c r="W828" s="233"/>
      <c r="X828" s="233"/>
      <c r="Y828" s="233"/>
      <c r="Z828" s="233"/>
      <c r="AA828" s="233"/>
      <c r="AB828" s="233"/>
      <c r="AC828" s="233"/>
      <c r="AD828" s="233"/>
      <c r="AE828" s="233"/>
      <c r="AF828" s="233"/>
      <c r="AG828" s="233"/>
      <c r="AH828" s="233"/>
      <c r="AI828" s="233"/>
      <c r="AJ828" s="233"/>
      <c r="AK828" s="233"/>
      <c r="AL828" s="233"/>
      <c r="AM828" s="233"/>
      <c r="AN828" s="233"/>
      <c r="AO828" s="233"/>
      <c r="AP828" s="233"/>
    </row>
    <row r="829">
      <c r="A829" s="234"/>
      <c r="B829" s="234"/>
      <c r="C829" s="233"/>
      <c r="D829" s="233"/>
      <c r="E829" s="233"/>
      <c r="F829" s="233"/>
      <c r="G829" s="233"/>
      <c r="H829" s="233"/>
      <c r="I829" s="233"/>
      <c r="J829" s="233"/>
      <c r="K829" s="233"/>
      <c r="L829" s="233"/>
      <c r="M829" s="233"/>
      <c r="N829" s="233"/>
      <c r="O829" s="233"/>
      <c r="P829" s="233"/>
      <c r="Q829" s="233"/>
      <c r="R829" s="233"/>
      <c r="S829" s="233"/>
      <c r="T829" s="233"/>
      <c r="U829" s="233"/>
      <c r="V829" s="233"/>
      <c r="W829" s="233"/>
      <c r="X829" s="233"/>
      <c r="Y829" s="233"/>
      <c r="Z829" s="233"/>
      <c r="AA829" s="233"/>
      <c r="AB829" s="233"/>
      <c r="AC829" s="233"/>
      <c r="AD829" s="233"/>
      <c r="AE829" s="233"/>
      <c r="AF829" s="233"/>
      <c r="AG829" s="233"/>
      <c r="AH829" s="233"/>
      <c r="AI829" s="233"/>
      <c r="AJ829" s="233"/>
      <c r="AK829" s="233"/>
      <c r="AL829" s="233"/>
      <c r="AM829" s="233"/>
      <c r="AN829" s="233"/>
      <c r="AO829" s="233"/>
      <c r="AP829" s="233"/>
    </row>
    <row r="830">
      <c r="A830" s="234"/>
      <c r="B830" s="234"/>
      <c r="C830" s="233"/>
      <c r="D830" s="233"/>
      <c r="E830" s="233"/>
      <c r="F830" s="233"/>
      <c r="G830" s="233"/>
      <c r="H830" s="233"/>
      <c r="I830" s="233"/>
      <c r="J830" s="233"/>
      <c r="K830" s="233"/>
      <c r="L830" s="233"/>
      <c r="M830" s="233"/>
      <c r="N830" s="233"/>
      <c r="O830" s="233"/>
      <c r="P830" s="233"/>
      <c r="Q830" s="233"/>
      <c r="R830" s="233"/>
      <c r="S830" s="233"/>
      <c r="T830" s="233"/>
      <c r="U830" s="233"/>
      <c r="V830" s="233"/>
      <c r="W830" s="233"/>
      <c r="X830" s="233"/>
      <c r="Y830" s="233"/>
      <c r="Z830" s="233"/>
      <c r="AA830" s="233"/>
      <c r="AB830" s="233"/>
      <c r="AC830" s="233"/>
      <c r="AD830" s="233"/>
      <c r="AE830" s="233"/>
      <c r="AF830" s="233"/>
      <c r="AG830" s="233"/>
      <c r="AH830" s="233"/>
      <c r="AI830" s="233"/>
      <c r="AJ830" s="233"/>
      <c r="AK830" s="233"/>
      <c r="AL830" s="233"/>
      <c r="AM830" s="233"/>
      <c r="AN830" s="233"/>
      <c r="AO830" s="233"/>
      <c r="AP830" s="233"/>
    </row>
    <row r="831">
      <c r="A831" s="234"/>
      <c r="B831" s="234"/>
      <c r="C831" s="233"/>
      <c r="D831" s="233"/>
      <c r="E831" s="233"/>
      <c r="F831" s="233"/>
      <c r="G831" s="233"/>
      <c r="H831" s="233"/>
      <c r="I831" s="233"/>
      <c r="J831" s="233"/>
      <c r="K831" s="233"/>
      <c r="L831" s="233"/>
      <c r="M831" s="233"/>
      <c r="N831" s="233"/>
      <c r="O831" s="233"/>
      <c r="P831" s="233"/>
      <c r="Q831" s="233"/>
      <c r="R831" s="233"/>
      <c r="S831" s="233"/>
      <c r="T831" s="233"/>
      <c r="U831" s="233"/>
      <c r="V831" s="233"/>
      <c r="W831" s="233"/>
      <c r="X831" s="233"/>
      <c r="Y831" s="233"/>
      <c r="Z831" s="233"/>
      <c r="AA831" s="233"/>
      <c r="AB831" s="233"/>
      <c r="AC831" s="233"/>
      <c r="AD831" s="233"/>
      <c r="AE831" s="233"/>
      <c r="AF831" s="233"/>
      <c r="AG831" s="233"/>
      <c r="AH831" s="233"/>
      <c r="AI831" s="233"/>
      <c r="AJ831" s="233"/>
      <c r="AK831" s="233"/>
      <c r="AL831" s="233"/>
      <c r="AM831" s="233"/>
      <c r="AN831" s="233"/>
      <c r="AO831" s="233"/>
      <c r="AP831" s="233"/>
    </row>
    <row r="832">
      <c r="A832" s="234"/>
      <c r="B832" s="234"/>
      <c r="C832" s="233"/>
      <c r="D832" s="233"/>
      <c r="E832" s="233"/>
      <c r="F832" s="233"/>
      <c r="G832" s="233"/>
      <c r="H832" s="233"/>
      <c r="I832" s="233"/>
      <c r="J832" s="233"/>
      <c r="K832" s="233"/>
      <c r="L832" s="233"/>
      <c r="M832" s="233"/>
      <c r="N832" s="233"/>
      <c r="O832" s="233"/>
      <c r="P832" s="233"/>
      <c r="Q832" s="233"/>
      <c r="R832" s="233"/>
      <c r="S832" s="233"/>
      <c r="T832" s="233"/>
      <c r="U832" s="233"/>
      <c r="V832" s="233"/>
      <c r="W832" s="233"/>
      <c r="X832" s="233"/>
      <c r="Y832" s="233"/>
      <c r="Z832" s="233"/>
      <c r="AA832" s="233"/>
      <c r="AB832" s="233"/>
      <c r="AC832" s="233"/>
      <c r="AD832" s="233"/>
      <c r="AE832" s="233"/>
      <c r="AF832" s="233"/>
      <c r="AG832" s="233"/>
      <c r="AH832" s="233"/>
      <c r="AI832" s="233"/>
      <c r="AJ832" s="233"/>
      <c r="AK832" s="233"/>
      <c r="AL832" s="233"/>
      <c r="AM832" s="233"/>
      <c r="AN832" s="233"/>
      <c r="AO832" s="233"/>
      <c r="AP832" s="233"/>
    </row>
    <row r="833">
      <c r="A833" s="234"/>
      <c r="B833" s="234"/>
      <c r="C833" s="233"/>
      <c r="D833" s="233"/>
      <c r="E833" s="233"/>
      <c r="F833" s="233"/>
      <c r="G833" s="233"/>
      <c r="H833" s="233"/>
      <c r="I833" s="233"/>
      <c r="J833" s="233"/>
      <c r="K833" s="233"/>
      <c r="L833" s="233"/>
      <c r="M833" s="233"/>
      <c r="N833" s="233"/>
      <c r="O833" s="233"/>
      <c r="P833" s="233"/>
      <c r="Q833" s="233"/>
      <c r="R833" s="233"/>
      <c r="S833" s="233"/>
      <c r="T833" s="233"/>
      <c r="U833" s="233"/>
      <c r="V833" s="233"/>
      <c r="W833" s="233"/>
      <c r="X833" s="233"/>
      <c r="Y833" s="233"/>
      <c r="Z833" s="233"/>
      <c r="AA833" s="233"/>
      <c r="AB833" s="233"/>
      <c r="AC833" s="233"/>
      <c r="AD833" s="233"/>
      <c r="AE833" s="233"/>
      <c r="AF833" s="233"/>
      <c r="AG833" s="233"/>
      <c r="AH833" s="233"/>
      <c r="AI833" s="233"/>
      <c r="AJ833" s="233"/>
      <c r="AK833" s="233"/>
      <c r="AL833" s="233"/>
      <c r="AM833" s="233"/>
      <c r="AN833" s="233"/>
      <c r="AO833" s="233"/>
      <c r="AP833" s="233"/>
    </row>
    <row r="834">
      <c r="A834" s="234"/>
      <c r="B834" s="234"/>
      <c r="C834" s="233"/>
      <c r="D834" s="233"/>
      <c r="E834" s="233"/>
      <c r="F834" s="233"/>
      <c r="G834" s="233"/>
      <c r="H834" s="233"/>
      <c r="I834" s="233"/>
      <c r="J834" s="233"/>
      <c r="K834" s="233"/>
      <c r="L834" s="233"/>
      <c r="M834" s="233"/>
      <c r="N834" s="233"/>
      <c r="O834" s="233"/>
      <c r="P834" s="233"/>
      <c r="Q834" s="233"/>
      <c r="R834" s="233"/>
      <c r="S834" s="233"/>
      <c r="T834" s="233"/>
      <c r="U834" s="233"/>
      <c r="V834" s="233"/>
      <c r="W834" s="233"/>
      <c r="X834" s="233"/>
      <c r="Y834" s="233"/>
      <c r="Z834" s="233"/>
      <c r="AA834" s="233"/>
      <c r="AB834" s="233"/>
      <c r="AC834" s="233"/>
      <c r="AD834" s="233"/>
      <c r="AE834" s="233"/>
      <c r="AF834" s="233"/>
      <c r="AG834" s="233"/>
      <c r="AH834" s="233"/>
      <c r="AI834" s="233"/>
      <c r="AJ834" s="233"/>
      <c r="AK834" s="233"/>
      <c r="AL834" s="233"/>
      <c r="AM834" s="233"/>
      <c r="AN834" s="233"/>
      <c r="AO834" s="233"/>
      <c r="AP834" s="233"/>
    </row>
    <row r="835">
      <c r="A835" s="234"/>
      <c r="B835" s="234"/>
      <c r="C835" s="233"/>
      <c r="D835" s="233"/>
      <c r="E835" s="233"/>
      <c r="F835" s="233"/>
      <c r="G835" s="233"/>
      <c r="H835" s="233"/>
      <c r="I835" s="233"/>
      <c r="J835" s="233"/>
      <c r="K835" s="233"/>
      <c r="L835" s="233"/>
      <c r="M835" s="233"/>
      <c r="N835" s="233"/>
      <c r="O835" s="233"/>
      <c r="P835" s="233"/>
      <c r="Q835" s="233"/>
      <c r="R835" s="233"/>
      <c r="S835" s="233"/>
      <c r="T835" s="233"/>
      <c r="U835" s="233"/>
      <c r="V835" s="233"/>
      <c r="W835" s="233"/>
      <c r="X835" s="233"/>
      <c r="Y835" s="233"/>
      <c r="Z835" s="233"/>
      <c r="AA835" s="233"/>
      <c r="AB835" s="233"/>
      <c r="AC835" s="233"/>
      <c r="AD835" s="233"/>
      <c r="AE835" s="233"/>
      <c r="AF835" s="233"/>
      <c r="AG835" s="233"/>
      <c r="AH835" s="233"/>
      <c r="AI835" s="233"/>
      <c r="AJ835" s="233"/>
      <c r="AK835" s="233"/>
      <c r="AL835" s="233"/>
      <c r="AM835" s="233"/>
      <c r="AN835" s="233"/>
      <c r="AO835" s="233"/>
      <c r="AP835" s="233"/>
    </row>
    <row r="836">
      <c r="A836" s="234"/>
      <c r="B836" s="234"/>
      <c r="C836" s="233"/>
      <c r="D836" s="233"/>
      <c r="E836" s="233"/>
      <c r="F836" s="233"/>
      <c r="G836" s="233"/>
      <c r="H836" s="233"/>
      <c r="I836" s="233"/>
      <c r="J836" s="233"/>
      <c r="K836" s="233"/>
      <c r="L836" s="233"/>
      <c r="M836" s="233"/>
      <c r="N836" s="233"/>
      <c r="O836" s="233"/>
      <c r="P836" s="233"/>
      <c r="Q836" s="233"/>
      <c r="R836" s="233"/>
      <c r="S836" s="233"/>
      <c r="T836" s="233"/>
      <c r="U836" s="233"/>
      <c r="V836" s="233"/>
      <c r="W836" s="233"/>
      <c r="X836" s="233"/>
      <c r="Y836" s="233"/>
      <c r="Z836" s="233"/>
      <c r="AA836" s="233"/>
      <c r="AB836" s="233"/>
      <c r="AC836" s="233"/>
      <c r="AD836" s="233"/>
      <c r="AE836" s="233"/>
      <c r="AF836" s="233"/>
      <c r="AG836" s="233"/>
      <c r="AH836" s="233"/>
      <c r="AI836" s="233"/>
      <c r="AJ836" s="233"/>
      <c r="AK836" s="233"/>
      <c r="AL836" s="233"/>
      <c r="AM836" s="233"/>
      <c r="AN836" s="233"/>
      <c r="AO836" s="233"/>
      <c r="AP836" s="233"/>
    </row>
    <row r="837">
      <c r="A837" s="234"/>
      <c r="B837" s="234"/>
      <c r="C837" s="233"/>
      <c r="D837" s="233"/>
      <c r="E837" s="233"/>
      <c r="F837" s="233"/>
      <c r="G837" s="233"/>
      <c r="H837" s="233"/>
      <c r="I837" s="233"/>
      <c r="J837" s="233"/>
      <c r="K837" s="233"/>
      <c r="L837" s="233"/>
      <c r="M837" s="233"/>
      <c r="N837" s="233"/>
      <c r="O837" s="233"/>
      <c r="P837" s="233"/>
      <c r="Q837" s="233"/>
      <c r="R837" s="233"/>
      <c r="S837" s="233"/>
      <c r="T837" s="233"/>
      <c r="U837" s="233"/>
      <c r="V837" s="233"/>
      <c r="W837" s="233"/>
      <c r="X837" s="233"/>
      <c r="Y837" s="233"/>
      <c r="Z837" s="233"/>
      <c r="AA837" s="233"/>
      <c r="AB837" s="233"/>
      <c r="AC837" s="233"/>
      <c r="AD837" s="233"/>
      <c r="AE837" s="233"/>
      <c r="AF837" s="233"/>
      <c r="AG837" s="233"/>
      <c r="AH837" s="233"/>
      <c r="AI837" s="233"/>
      <c r="AJ837" s="233"/>
      <c r="AK837" s="233"/>
      <c r="AL837" s="233"/>
      <c r="AM837" s="233"/>
      <c r="AN837" s="233"/>
      <c r="AO837" s="233"/>
      <c r="AP837" s="233"/>
    </row>
    <row r="838">
      <c r="A838" s="234"/>
      <c r="B838" s="234"/>
      <c r="C838" s="233"/>
      <c r="D838" s="233"/>
      <c r="E838" s="233"/>
      <c r="F838" s="233"/>
      <c r="G838" s="233"/>
      <c r="H838" s="233"/>
      <c r="I838" s="233"/>
      <c r="J838" s="233"/>
      <c r="K838" s="233"/>
      <c r="L838" s="233"/>
      <c r="M838" s="233"/>
      <c r="N838" s="233"/>
      <c r="O838" s="233"/>
      <c r="P838" s="233"/>
      <c r="Q838" s="233"/>
      <c r="R838" s="233"/>
      <c r="S838" s="233"/>
      <c r="T838" s="233"/>
      <c r="U838" s="233"/>
      <c r="V838" s="233"/>
      <c r="W838" s="233"/>
      <c r="X838" s="233"/>
      <c r="Y838" s="233"/>
      <c r="Z838" s="233"/>
      <c r="AA838" s="233"/>
      <c r="AB838" s="233"/>
      <c r="AC838" s="233"/>
      <c r="AD838" s="233"/>
      <c r="AE838" s="233"/>
      <c r="AF838" s="233"/>
      <c r="AG838" s="233"/>
      <c r="AH838" s="233"/>
      <c r="AI838" s="233"/>
      <c r="AJ838" s="233"/>
      <c r="AK838" s="233"/>
      <c r="AL838" s="233"/>
      <c r="AM838" s="233"/>
      <c r="AN838" s="233"/>
      <c r="AO838" s="233"/>
      <c r="AP838" s="233"/>
    </row>
    <row r="839">
      <c r="A839" s="234"/>
      <c r="B839" s="234"/>
      <c r="C839" s="233"/>
      <c r="D839" s="233"/>
      <c r="E839" s="233"/>
      <c r="F839" s="233"/>
      <c r="G839" s="233"/>
      <c r="H839" s="233"/>
      <c r="I839" s="233"/>
      <c r="J839" s="233"/>
      <c r="K839" s="233"/>
      <c r="L839" s="233"/>
      <c r="M839" s="233"/>
      <c r="N839" s="233"/>
      <c r="O839" s="233"/>
      <c r="P839" s="233"/>
      <c r="Q839" s="233"/>
      <c r="R839" s="233"/>
      <c r="S839" s="233"/>
      <c r="T839" s="233"/>
      <c r="U839" s="233"/>
      <c r="V839" s="233"/>
      <c r="W839" s="233"/>
      <c r="X839" s="233"/>
      <c r="Y839" s="233"/>
      <c r="Z839" s="233"/>
      <c r="AA839" s="233"/>
      <c r="AB839" s="233"/>
      <c r="AC839" s="233"/>
      <c r="AD839" s="233"/>
      <c r="AE839" s="233"/>
      <c r="AF839" s="233"/>
      <c r="AG839" s="233"/>
      <c r="AH839" s="233"/>
      <c r="AI839" s="233"/>
      <c r="AJ839" s="233"/>
      <c r="AK839" s="233"/>
      <c r="AL839" s="233"/>
      <c r="AM839" s="233"/>
      <c r="AN839" s="233"/>
      <c r="AO839" s="233"/>
      <c r="AP839" s="233"/>
    </row>
    <row r="840">
      <c r="A840" s="234"/>
      <c r="B840" s="234"/>
      <c r="C840" s="233"/>
      <c r="D840" s="233"/>
      <c r="E840" s="233"/>
      <c r="F840" s="233"/>
      <c r="G840" s="233"/>
      <c r="H840" s="233"/>
      <c r="I840" s="233"/>
      <c r="J840" s="233"/>
      <c r="K840" s="233"/>
      <c r="L840" s="233"/>
      <c r="M840" s="233"/>
      <c r="N840" s="233"/>
      <c r="O840" s="233"/>
      <c r="P840" s="233"/>
      <c r="Q840" s="233"/>
      <c r="R840" s="233"/>
      <c r="S840" s="233"/>
      <c r="T840" s="233"/>
      <c r="U840" s="233"/>
      <c r="V840" s="233"/>
      <c r="W840" s="233"/>
      <c r="X840" s="233"/>
      <c r="Y840" s="233"/>
      <c r="Z840" s="233"/>
      <c r="AA840" s="233"/>
      <c r="AB840" s="233"/>
      <c r="AC840" s="233"/>
      <c r="AD840" s="233"/>
      <c r="AE840" s="233"/>
      <c r="AF840" s="233"/>
      <c r="AG840" s="233"/>
      <c r="AH840" s="233"/>
      <c r="AI840" s="233"/>
      <c r="AJ840" s="233"/>
      <c r="AK840" s="233"/>
      <c r="AL840" s="233"/>
      <c r="AM840" s="233"/>
      <c r="AN840" s="233"/>
      <c r="AO840" s="233"/>
      <c r="AP840" s="233"/>
    </row>
    <row r="841">
      <c r="A841" s="234"/>
      <c r="B841" s="234"/>
      <c r="C841" s="233"/>
      <c r="D841" s="233"/>
      <c r="E841" s="233"/>
      <c r="F841" s="233"/>
      <c r="G841" s="233"/>
      <c r="H841" s="233"/>
      <c r="I841" s="233"/>
      <c r="J841" s="233"/>
      <c r="K841" s="233"/>
      <c r="L841" s="233"/>
      <c r="M841" s="233"/>
      <c r="N841" s="233"/>
      <c r="O841" s="233"/>
      <c r="P841" s="233"/>
      <c r="Q841" s="233"/>
      <c r="R841" s="233"/>
      <c r="S841" s="233"/>
      <c r="T841" s="233"/>
      <c r="U841" s="233"/>
      <c r="V841" s="233"/>
      <c r="W841" s="233"/>
      <c r="X841" s="233"/>
      <c r="Y841" s="233"/>
      <c r="Z841" s="233"/>
      <c r="AA841" s="233"/>
      <c r="AB841" s="233"/>
      <c r="AC841" s="233"/>
      <c r="AD841" s="233"/>
      <c r="AE841" s="233"/>
      <c r="AF841" s="233"/>
      <c r="AG841" s="233"/>
      <c r="AH841" s="233"/>
      <c r="AI841" s="233"/>
      <c r="AJ841" s="233"/>
      <c r="AK841" s="233"/>
      <c r="AL841" s="233"/>
      <c r="AM841" s="233"/>
      <c r="AN841" s="233"/>
      <c r="AO841" s="233"/>
      <c r="AP841" s="233"/>
    </row>
    <row r="842">
      <c r="A842" s="234"/>
      <c r="B842" s="234"/>
      <c r="C842" s="233"/>
      <c r="D842" s="233"/>
      <c r="E842" s="233"/>
      <c r="F842" s="233"/>
      <c r="G842" s="233"/>
      <c r="H842" s="233"/>
      <c r="I842" s="233"/>
      <c r="J842" s="233"/>
      <c r="K842" s="233"/>
      <c r="L842" s="233"/>
      <c r="M842" s="233"/>
      <c r="N842" s="233"/>
      <c r="O842" s="233"/>
      <c r="P842" s="233"/>
      <c r="Q842" s="233"/>
      <c r="R842" s="233"/>
      <c r="S842" s="233"/>
      <c r="T842" s="233"/>
      <c r="U842" s="233"/>
      <c r="V842" s="233"/>
      <c r="W842" s="233"/>
      <c r="X842" s="233"/>
      <c r="Y842" s="233"/>
      <c r="Z842" s="233"/>
      <c r="AA842" s="233"/>
      <c r="AB842" s="233"/>
      <c r="AC842" s="233"/>
      <c r="AD842" s="233"/>
      <c r="AE842" s="233"/>
      <c r="AF842" s="233"/>
      <c r="AG842" s="233"/>
      <c r="AH842" s="233"/>
      <c r="AI842" s="233"/>
      <c r="AJ842" s="233"/>
      <c r="AK842" s="233"/>
      <c r="AL842" s="233"/>
      <c r="AM842" s="233"/>
      <c r="AN842" s="233"/>
      <c r="AO842" s="233"/>
      <c r="AP842" s="233"/>
    </row>
    <row r="843">
      <c r="A843" s="234"/>
      <c r="B843" s="234"/>
      <c r="C843" s="233"/>
      <c r="D843" s="233"/>
      <c r="E843" s="233"/>
      <c r="F843" s="233"/>
      <c r="G843" s="233"/>
      <c r="H843" s="233"/>
      <c r="I843" s="233"/>
      <c r="J843" s="233"/>
      <c r="K843" s="233"/>
      <c r="L843" s="233"/>
      <c r="M843" s="233"/>
      <c r="N843" s="233"/>
      <c r="O843" s="233"/>
      <c r="P843" s="233"/>
      <c r="Q843" s="233"/>
      <c r="R843" s="233"/>
      <c r="S843" s="233"/>
      <c r="T843" s="233"/>
      <c r="U843" s="233"/>
      <c r="V843" s="233"/>
      <c r="W843" s="233"/>
      <c r="X843" s="233"/>
      <c r="Y843" s="233"/>
      <c r="Z843" s="233"/>
      <c r="AA843" s="233"/>
      <c r="AB843" s="233"/>
      <c r="AC843" s="233"/>
      <c r="AD843" s="233"/>
      <c r="AE843" s="233"/>
      <c r="AF843" s="233"/>
      <c r="AG843" s="233"/>
      <c r="AH843" s="233"/>
      <c r="AI843" s="233"/>
      <c r="AJ843" s="233"/>
      <c r="AK843" s="233"/>
      <c r="AL843" s="233"/>
      <c r="AM843" s="233"/>
      <c r="AN843" s="233"/>
      <c r="AO843" s="233"/>
      <c r="AP843" s="233"/>
    </row>
    <row r="844">
      <c r="A844" s="234"/>
      <c r="B844" s="234"/>
      <c r="C844" s="233"/>
      <c r="D844" s="233"/>
      <c r="E844" s="233"/>
      <c r="F844" s="233"/>
      <c r="G844" s="233"/>
      <c r="H844" s="233"/>
      <c r="I844" s="233"/>
      <c r="J844" s="233"/>
      <c r="K844" s="233"/>
      <c r="L844" s="233"/>
      <c r="M844" s="233"/>
      <c r="N844" s="233"/>
      <c r="O844" s="233"/>
      <c r="P844" s="233"/>
      <c r="Q844" s="233"/>
      <c r="R844" s="233"/>
      <c r="S844" s="233"/>
      <c r="T844" s="233"/>
      <c r="U844" s="233"/>
      <c r="V844" s="233"/>
      <c r="W844" s="233"/>
      <c r="X844" s="233"/>
      <c r="Y844" s="233"/>
      <c r="Z844" s="233"/>
      <c r="AA844" s="233"/>
      <c r="AB844" s="233"/>
      <c r="AC844" s="233"/>
      <c r="AD844" s="233"/>
      <c r="AE844" s="233"/>
      <c r="AF844" s="233"/>
      <c r="AG844" s="233"/>
      <c r="AH844" s="233"/>
      <c r="AI844" s="233"/>
      <c r="AJ844" s="233"/>
      <c r="AK844" s="233"/>
      <c r="AL844" s="233"/>
      <c r="AM844" s="233"/>
      <c r="AN844" s="233"/>
      <c r="AO844" s="233"/>
      <c r="AP844" s="233"/>
    </row>
    <row r="845">
      <c r="A845" s="234"/>
      <c r="B845" s="234"/>
      <c r="C845" s="233"/>
      <c r="D845" s="233"/>
      <c r="E845" s="233"/>
      <c r="F845" s="233"/>
      <c r="G845" s="233"/>
      <c r="H845" s="233"/>
      <c r="I845" s="233"/>
      <c r="J845" s="233"/>
      <c r="K845" s="233"/>
      <c r="L845" s="233"/>
      <c r="M845" s="233"/>
      <c r="N845" s="233"/>
      <c r="O845" s="233"/>
      <c r="P845" s="233"/>
      <c r="Q845" s="233"/>
      <c r="R845" s="233"/>
      <c r="S845" s="233"/>
      <c r="T845" s="233"/>
      <c r="U845" s="233"/>
      <c r="V845" s="233"/>
      <c r="W845" s="233"/>
      <c r="X845" s="233"/>
      <c r="Y845" s="233"/>
      <c r="Z845" s="233"/>
      <c r="AA845" s="233"/>
      <c r="AB845" s="233"/>
      <c r="AC845" s="233"/>
      <c r="AD845" s="233"/>
      <c r="AE845" s="233"/>
      <c r="AF845" s="233"/>
      <c r="AG845" s="233"/>
      <c r="AH845" s="233"/>
      <c r="AI845" s="233"/>
      <c r="AJ845" s="233"/>
      <c r="AK845" s="233"/>
      <c r="AL845" s="233"/>
      <c r="AM845" s="233"/>
      <c r="AN845" s="233"/>
      <c r="AO845" s="233"/>
      <c r="AP845" s="233"/>
    </row>
    <row r="846">
      <c r="A846" s="234"/>
      <c r="B846" s="234"/>
      <c r="C846" s="233"/>
      <c r="D846" s="233"/>
      <c r="E846" s="233"/>
      <c r="F846" s="233"/>
      <c r="G846" s="233"/>
      <c r="H846" s="233"/>
      <c r="I846" s="233"/>
      <c r="J846" s="233"/>
      <c r="K846" s="233"/>
      <c r="L846" s="233"/>
      <c r="M846" s="233"/>
      <c r="N846" s="233"/>
      <c r="O846" s="233"/>
      <c r="P846" s="233"/>
      <c r="Q846" s="233"/>
      <c r="R846" s="233"/>
      <c r="S846" s="233"/>
      <c r="T846" s="233"/>
      <c r="U846" s="233"/>
      <c r="V846" s="233"/>
      <c r="W846" s="233"/>
      <c r="X846" s="233"/>
      <c r="Y846" s="233"/>
      <c r="Z846" s="233"/>
      <c r="AA846" s="233"/>
      <c r="AB846" s="233"/>
      <c r="AC846" s="233"/>
      <c r="AD846" s="233"/>
      <c r="AE846" s="233"/>
      <c r="AF846" s="233"/>
      <c r="AG846" s="233"/>
      <c r="AH846" s="233"/>
      <c r="AI846" s="233"/>
      <c r="AJ846" s="233"/>
      <c r="AK846" s="233"/>
      <c r="AL846" s="233"/>
      <c r="AM846" s="233"/>
      <c r="AN846" s="233"/>
      <c r="AO846" s="233"/>
      <c r="AP846" s="233"/>
    </row>
    <row r="847">
      <c r="A847" s="234"/>
      <c r="B847" s="234"/>
      <c r="C847" s="233"/>
      <c r="D847" s="233"/>
      <c r="E847" s="233"/>
      <c r="F847" s="233"/>
      <c r="G847" s="233"/>
      <c r="H847" s="233"/>
      <c r="I847" s="233"/>
      <c r="J847" s="233"/>
      <c r="K847" s="233"/>
      <c r="L847" s="233"/>
      <c r="M847" s="233"/>
      <c r="N847" s="233"/>
      <c r="O847" s="233"/>
      <c r="P847" s="233"/>
      <c r="Q847" s="233"/>
      <c r="R847" s="233"/>
      <c r="S847" s="233"/>
      <c r="T847" s="233"/>
      <c r="U847" s="233"/>
      <c r="V847" s="233"/>
      <c r="W847" s="233"/>
      <c r="X847" s="233"/>
      <c r="Y847" s="233"/>
      <c r="Z847" s="233"/>
      <c r="AA847" s="233"/>
      <c r="AB847" s="233"/>
      <c r="AC847" s="233"/>
      <c r="AD847" s="233"/>
      <c r="AE847" s="233"/>
      <c r="AF847" s="233"/>
      <c r="AG847" s="233"/>
      <c r="AH847" s="233"/>
      <c r="AI847" s="233"/>
      <c r="AJ847" s="233"/>
      <c r="AK847" s="233"/>
      <c r="AL847" s="233"/>
      <c r="AM847" s="233"/>
      <c r="AN847" s="233"/>
      <c r="AO847" s="233"/>
      <c r="AP847" s="233"/>
    </row>
    <row r="848">
      <c r="A848" s="234"/>
      <c r="B848" s="234"/>
      <c r="C848" s="233"/>
      <c r="D848" s="233"/>
      <c r="E848" s="233"/>
      <c r="F848" s="233"/>
      <c r="G848" s="233"/>
      <c r="H848" s="233"/>
      <c r="I848" s="233"/>
      <c r="J848" s="233"/>
      <c r="K848" s="233"/>
      <c r="L848" s="233"/>
      <c r="M848" s="233"/>
      <c r="N848" s="233"/>
      <c r="O848" s="233"/>
      <c r="P848" s="233"/>
      <c r="Q848" s="233"/>
      <c r="R848" s="233"/>
      <c r="S848" s="233"/>
      <c r="T848" s="233"/>
      <c r="U848" s="233"/>
      <c r="V848" s="233"/>
      <c r="W848" s="233"/>
      <c r="X848" s="233"/>
      <c r="Y848" s="233"/>
      <c r="Z848" s="233"/>
      <c r="AA848" s="233"/>
      <c r="AB848" s="233"/>
      <c r="AC848" s="233"/>
      <c r="AD848" s="233"/>
      <c r="AE848" s="233"/>
      <c r="AF848" s="233"/>
      <c r="AG848" s="233"/>
      <c r="AH848" s="233"/>
      <c r="AI848" s="233"/>
      <c r="AJ848" s="233"/>
      <c r="AK848" s="233"/>
      <c r="AL848" s="233"/>
      <c r="AM848" s="233"/>
      <c r="AN848" s="233"/>
      <c r="AO848" s="233"/>
      <c r="AP848" s="233"/>
    </row>
    <row r="849">
      <c r="A849" s="234"/>
      <c r="B849" s="234"/>
      <c r="C849" s="233"/>
      <c r="D849" s="233"/>
      <c r="E849" s="233"/>
      <c r="F849" s="233"/>
      <c r="G849" s="233"/>
      <c r="H849" s="233"/>
      <c r="I849" s="233"/>
      <c r="J849" s="233"/>
      <c r="K849" s="233"/>
      <c r="L849" s="233"/>
      <c r="M849" s="233"/>
      <c r="N849" s="233"/>
      <c r="O849" s="233"/>
      <c r="P849" s="233"/>
      <c r="Q849" s="233"/>
      <c r="R849" s="233"/>
      <c r="S849" s="233"/>
      <c r="T849" s="233"/>
      <c r="U849" s="233"/>
      <c r="V849" s="233"/>
      <c r="W849" s="233"/>
      <c r="X849" s="233"/>
      <c r="Y849" s="233"/>
      <c r="Z849" s="233"/>
      <c r="AA849" s="233"/>
      <c r="AB849" s="233"/>
      <c r="AC849" s="233"/>
      <c r="AD849" s="233"/>
      <c r="AE849" s="233"/>
      <c r="AF849" s="233"/>
      <c r="AG849" s="233"/>
      <c r="AH849" s="233"/>
      <c r="AI849" s="233"/>
      <c r="AJ849" s="233"/>
      <c r="AK849" s="233"/>
      <c r="AL849" s="233"/>
      <c r="AM849" s="233"/>
      <c r="AN849" s="233"/>
      <c r="AO849" s="233"/>
      <c r="AP849" s="233"/>
    </row>
    <row r="850">
      <c r="A850" s="234"/>
      <c r="B850" s="234"/>
      <c r="C850" s="233"/>
      <c r="D850" s="233"/>
      <c r="E850" s="233"/>
      <c r="F850" s="233"/>
      <c r="G850" s="233"/>
      <c r="H850" s="233"/>
      <c r="I850" s="233"/>
      <c r="J850" s="233"/>
      <c r="K850" s="233"/>
      <c r="L850" s="233"/>
      <c r="M850" s="233"/>
      <c r="N850" s="233"/>
      <c r="O850" s="233"/>
      <c r="P850" s="233"/>
      <c r="Q850" s="233"/>
      <c r="R850" s="233"/>
      <c r="S850" s="233"/>
      <c r="T850" s="233"/>
      <c r="U850" s="233"/>
      <c r="V850" s="233"/>
      <c r="W850" s="233"/>
      <c r="X850" s="233"/>
      <c r="Y850" s="233"/>
      <c r="Z850" s="233"/>
      <c r="AA850" s="233"/>
      <c r="AB850" s="233"/>
      <c r="AC850" s="233"/>
      <c r="AD850" s="233"/>
      <c r="AE850" s="233"/>
      <c r="AF850" s="233"/>
      <c r="AG850" s="233"/>
      <c r="AH850" s="233"/>
      <c r="AI850" s="233"/>
      <c r="AJ850" s="233"/>
      <c r="AK850" s="233"/>
      <c r="AL850" s="233"/>
      <c r="AM850" s="233"/>
      <c r="AN850" s="233"/>
      <c r="AO850" s="233"/>
      <c r="AP850" s="233"/>
    </row>
    <row r="851">
      <c r="A851" s="234"/>
      <c r="B851" s="234"/>
      <c r="C851" s="233"/>
      <c r="D851" s="233"/>
      <c r="E851" s="233"/>
      <c r="F851" s="233"/>
      <c r="G851" s="233"/>
      <c r="H851" s="233"/>
      <c r="I851" s="233"/>
      <c r="J851" s="233"/>
      <c r="K851" s="233"/>
      <c r="L851" s="233"/>
      <c r="M851" s="233"/>
      <c r="N851" s="233"/>
      <c r="O851" s="233"/>
      <c r="P851" s="233"/>
      <c r="Q851" s="233"/>
      <c r="R851" s="233"/>
      <c r="S851" s="233"/>
      <c r="T851" s="233"/>
      <c r="U851" s="233"/>
      <c r="V851" s="233"/>
      <c r="W851" s="233"/>
      <c r="X851" s="233"/>
      <c r="Y851" s="233"/>
      <c r="Z851" s="233"/>
      <c r="AA851" s="233"/>
      <c r="AB851" s="233"/>
      <c r="AC851" s="233"/>
      <c r="AD851" s="233"/>
      <c r="AE851" s="233"/>
      <c r="AF851" s="233"/>
      <c r="AG851" s="233"/>
      <c r="AH851" s="233"/>
      <c r="AI851" s="233"/>
      <c r="AJ851" s="233"/>
      <c r="AK851" s="233"/>
      <c r="AL851" s="233"/>
      <c r="AM851" s="233"/>
      <c r="AN851" s="233"/>
      <c r="AO851" s="233"/>
      <c r="AP851" s="233"/>
    </row>
    <row r="852">
      <c r="A852" s="234"/>
      <c r="B852" s="234"/>
      <c r="C852" s="233"/>
      <c r="D852" s="233"/>
      <c r="E852" s="233"/>
      <c r="F852" s="233"/>
      <c r="G852" s="233"/>
      <c r="H852" s="233"/>
      <c r="I852" s="233"/>
      <c r="J852" s="233"/>
      <c r="K852" s="233"/>
      <c r="L852" s="233"/>
      <c r="M852" s="233"/>
      <c r="N852" s="233"/>
      <c r="O852" s="233"/>
      <c r="P852" s="233"/>
      <c r="Q852" s="233"/>
      <c r="R852" s="233"/>
      <c r="S852" s="233"/>
      <c r="T852" s="233"/>
      <c r="U852" s="233"/>
      <c r="V852" s="233"/>
      <c r="W852" s="233"/>
      <c r="X852" s="233"/>
      <c r="Y852" s="233"/>
      <c r="Z852" s="233"/>
      <c r="AA852" s="233"/>
      <c r="AB852" s="233"/>
      <c r="AC852" s="233"/>
      <c r="AD852" s="233"/>
      <c r="AE852" s="233"/>
      <c r="AF852" s="233"/>
      <c r="AG852" s="233"/>
      <c r="AH852" s="233"/>
      <c r="AI852" s="233"/>
      <c r="AJ852" s="233"/>
      <c r="AK852" s="233"/>
      <c r="AL852" s="233"/>
      <c r="AM852" s="233"/>
      <c r="AN852" s="233"/>
      <c r="AO852" s="233"/>
      <c r="AP852" s="233"/>
    </row>
    <row r="853">
      <c r="A853" s="234"/>
      <c r="B853" s="234"/>
      <c r="C853" s="233"/>
      <c r="D853" s="233"/>
      <c r="E853" s="233"/>
      <c r="F853" s="233"/>
      <c r="G853" s="233"/>
      <c r="H853" s="233"/>
      <c r="I853" s="233"/>
      <c r="J853" s="233"/>
      <c r="K853" s="233"/>
      <c r="L853" s="233"/>
      <c r="M853" s="233"/>
      <c r="N853" s="233"/>
      <c r="O853" s="233"/>
      <c r="P853" s="233"/>
      <c r="Q853" s="233"/>
      <c r="R853" s="233"/>
      <c r="S853" s="233"/>
      <c r="T853" s="233"/>
      <c r="U853" s="233"/>
      <c r="V853" s="233"/>
      <c r="W853" s="233"/>
      <c r="X853" s="233"/>
      <c r="Y853" s="233"/>
      <c r="Z853" s="233"/>
      <c r="AA853" s="233"/>
      <c r="AB853" s="233"/>
      <c r="AC853" s="233"/>
      <c r="AD853" s="233"/>
      <c r="AE853" s="233"/>
      <c r="AF853" s="233"/>
      <c r="AG853" s="233"/>
      <c r="AH853" s="233"/>
      <c r="AI853" s="233"/>
      <c r="AJ853" s="233"/>
      <c r="AK853" s="233"/>
      <c r="AL853" s="233"/>
      <c r="AM853" s="233"/>
      <c r="AN853" s="233"/>
      <c r="AO853" s="233"/>
      <c r="AP853" s="233"/>
    </row>
    <row r="854">
      <c r="A854" s="234"/>
      <c r="B854" s="234"/>
      <c r="C854" s="233"/>
      <c r="D854" s="233"/>
      <c r="E854" s="233"/>
      <c r="F854" s="233"/>
      <c r="G854" s="233"/>
      <c r="H854" s="233"/>
      <c r="I854" s="233"/>
      <c r="J854" s="233"/>
      <c r="K854" s="233"/>
      <c r="L854" s="233"/>
      <c r="M854" s="233"/>
      <c r="N854" s="233"/>
      <c r="O854" s="233"/>
      <c r="P854" s="233"/>
      <c r="Q854" s="233"/>
      <c r="R854" s="233"/>
      <c r="S854" s="233"/>
      <c r="T854" s="233"/>
      <c r="U854" s="233"/>
      <c r="V854" s="233"/>
      <c r="W854" s="233"/>
      <c r="X854" s="233"/>
      <c r="Y854" s="233"/>
      <c r="Z854" s="233"/>
      <c r="AA854" s="233"/>
      <c r="AB854" s="233"/>
      <c r="AC854" s="233"/>
      <c r="AD854" s="233"/>
      <c r="AE854" s="233"/>
      <c r="AF854" s="233"/>
      <c r="AG854" s="233"/>
      <c r="AH854" s="233"/>
      <c r="AI854" s="233"/>
      <c r="AJ854" s="233"/>
      <c r="AK854" s="233"/>
      <c r="AL854" s="233"/>
      <c r="AM854" s="233"/>
      <c r="AN854" s="233"/>
      <c r="AO854" s="233"/>
      <c r="AP854" s="233"/>
    </row>
    <row r="855">
      <c r="A855" s="234"/>
      <c r="B855" s="234"/>
      <c r="C855" s="233"/>
      <c r="D855" s="233"/>
      <c r="E855" s="233"/>
      <c r="F855" s="233"/>
      <c r="G855" s="233"/>
      <c r="H855" s="233"/>
      <c r="I855" s="233"/>
      <c r="J855" s="233"/>
      <c r="K855" s="233"/>
      <c r="L855" s="233"/>
      <c r="M855" s="233"/>
      <c r="N855" s="233"/>
      <c r="O855" s="233"/>
      <c r="P855" s="233"/>
      <c r="Q855" s="233"/>
      <c r="R855" s="233"/>
      <c r="S855" s="233"/>
      <c r="T855" s="233"/>
      <c r="U855" s="233"/>
      <c r="V855" s="233"/>
      <c r="W855" s="233"/>
      <c r="X855" s="233"/>
      <c r="Y855" s="233"/>
      <c r="Z855" s="233"/>
      <c r="AA855" s="233"/>
      <c r="AB855" s="233"/>
      <c r="AC855" s="233"/>
      <c r="AD855" s="233"/>
      <c r="AE855" s="233"/>
      <c r="AF855" s="233"/>
      <c r="AG855" s="233"/>
      <c r="AH855" s="233"/>
      <c r="AI855" s="233"/>
      <c r="AJ855" s="233"/>
      <c r="AK855" s="233"/>
      <c r="AL855" s="233"/>
      <c r="AM855" s="233"/>
      <c r="AN855" s="233"/>
      <c r="AO855" s="233"/>
      <c r="AP855" s="233"/>
    </row>
    <row r="856">
      <c r="A856" s="234"/>
      <c r="B856" s="234"/>
      <c r="C856" s="233"/>
      <c r="D856" s="233"/>
      <c r="E856" s="233"/>
      <c r="F856" s="233"/>
      <c r="G856" s="233"/>
      <c r="H856" s="233"/>
      <c r="I856" s="233"/>
      <c r="J856" s="233"/>
      <c r="K856" s="233"/>
      <c r="L856" s="233"/>
      <c r="M856" s="233"/>
      <c r="N856" s="233"/>
      <c r="O856" s="233"/>
      <c r="P856" s="233"/>
      <c r="Q856" s="233"/>
      <c r="R856" s="233"/>
      <c r="S856" s="233"/>
      <c r="T856" s="233"/>
      <c r="U856" s="233"/>
      <c r="V856" s="233"/>
      <c r="W856" s="233"/>
      <c r="X856" s="233"/>
      <c r="Y856" s="233"/>
      <c r="Z856" s="233"/>
      <c r="AA856" s="233"/>
      <c r="AB856" s="233"/>
      <c r="AC856" s="233"/>
      <c r="AD856" s="233"/>
      <c r="AE856" s="233"/>
      <c r="AF856" s="233"/>
      <c r="AG856" s="233"/>
      <c r="AH856" s="233"/>
      <c r="AI856" s="233"/>
      <c r="AJ856" s="233"/>
      <c r="AK856" s="233"/>
      <c r="AL856" s="233"/>
      <c r="AM856" s="233"/>
      <c r="AN856" s="233"/>
      <c r="AO856" s="233"/>
      <c r="AP856" s="233"/>
    </row>
    <row r="857">
      <c r="A857" s="234"/>
      <c r="B857" s="234"/>
      <c r="C857" s="233"/>
      <c r="D857" s="233"/>
      <c r="E857" s="233"/>
      <c r="F857" s="233"/>
      <c r="G857" s="233"/>
      <c r="H857" s="233"/>
      <c r="I857" s="233"/>
      <c r="J857" s="233"/>
      <c r="K857" s="233"/>
      <c r="L857" s="233"/>
      <c r="M857" s="233"/>
      <c r="N857" s="233"/>
      <c r="O857" s="233"/>
      <c r="P857" s="233"/>
      <c r="Q857" s="233"/>
      <c r="R857" s="233"/>
      <c r="S857" s="233"/>
      <c r="T857" s="233"/>
      <c r="U857" s="233"/>
      <c r="V857" s="233"/>
      <c r="W857" s="233"/>
      <c r="X857" s="233"/>
      <c r="Y857" s="233"/>
      <c r="Z857" s="233"/>
      <c r="AA857" s="233"/>
      <c r="AB857" s="233"/>
      <c r="AC857" s="233"/>
      <c r="AD857" s="233"/>
      <c r="AE857" s="233"/>
      <c r="AF857" s="233"/>
      <c r="AG857" s="233"/>
      <c r="AH857" s="233"/>
      <c r="AI857" s="233"/>
      <c r="AJ857" s="233"/>
      <c r="AK857" s="233"/>
      <c r="AL857" s="233"/>
      <c r="AM857" s="233"/>
      <c r="AN857" s="233"/>
      <c r="AO857" s="233"/>
      <c r="AP857" s="233"/>
    </row>
    <row r="858">
      <c r="A858" s="234"/>
      <c r="B858" s="234"/>
      <c r="C858" s="233"/>
      <c r="D858" s="233"/>
      <c r="E858" s="233"/>
      <c r="F858" s="233"/>
      <c r="G858" s="233"/>
      <c r="H858" s="233"/>
      <c r="I858" s="233"/>
      <c r="J858" s="233"/>
      <c r="K858" s="233"/>
      <c r="L858" s="233"/>
      <c r="M858" s="233"/>
      <c r="N858" s="233"/>
      <c r="O858" s="233"/>
      <c r="P858" s="233"/>
      <c r="Q858" s="233"/>
      <c r="R858" s="233"/>
      <c r="S858" s="233"/>
      <c r="T858" s="233"/>
      <c r="U858" s="233"/>
      <c r="V858" s="233"/>
      <c r="W858" s="233"/>
      <c r="X858" s="233"/>
      <c r="Y858" s="233"/>
      <c r="Z858" s="233"/>
      <c r="AA858" s="233"/>
      <c r="AB858" s="233"/>
      <c r="AC858" s="233"/>
      <c r="AD858" s="233"/>
      <c r="AE858" s="233"/>
      <c r="AF858" s="233"/>
      <c r="AG858" s="233"/>
      <c r="AH858" s="233"/>
      <c r="AI858" s="233"/>
      <c r="AJ858" s="233"/>
      <c r="AK858" s="233"/>
      <c r="AL858" s="233"/>
      <c r="AM858" s="233"/>
      <c r="AN858" s="233"/>
      <c r="AO858" s="233"/>
      <c r="AP858" s="233"/>
    </row>
    <row r="859">
      <c r="A859" s="234"/>
      <c r="B859" s="234"/>
      <c r="C859" s="233"/>
      <c r="D859" s="233"/>
      <c r="E859" s="233"/>
      <c r="F859" s="233"/>
      <c r="G859" s="233"/>
      <c r="H859" s="233"/>
      <c r="I859" s="233"/>
      <c r="J859" s="233"/>
      <c r="K859" s="233"/>
      <c r="L859" s="233"/>
      <c r="M859" s="233"/>
      <c r="N859" s="233"/>
      <c r="O859" s="233"/>
      <c r="P859" s="233"/>
      <c r="Q859" s="233"/>
      <c r="R859" s="233"/>
      <c r="S859" s="233"/>
      <c r="T859" s="233"/>
      <c r="U859" s="233"/>
      <c r="V859" s="233"/>
      <c r="W859" s="233"/>
      <c r="X859" s="233"/>
      <c r="Y859" s="233"/>
      <c r="Z859" s="233"/>
      <c r="AA859" s="233"/>
      <c r="AB859" s="233"/>
      <c r="AC859" s="233"/>
      <c r="AD859" s="233"/>
      <c r="AE859" s="233"/>
      <c r="AF859" s="233"/>
      <c r="AG859" s="233"/>
      <c r="AH859" s="233"/>
      <c r="AI859" s="233"/>
      <c r="AJ859" s="233"/>
      <c r="AK859" s="233"/>
      <c r="AL859" s="233"/>
      <c r="AM859" s="233"/>
      <c r="AN859" s="233"/>
      <c r="AO859" s="233"/>
      <c r="AP859" s="233"/>
    </row>
    <row r="860">
      <c r="A860" s="234"/>
      <c r="B860" s="234"/>
      <c r="C860" s="233"/>
      <c r="D860" s="233"/>
      <c r="E860" s="233"/>
      <c r="F860" s="233"/>
      <c r="G860" s="233"/>
      <c r="H860" s="233"/>
      <c r="I860" s="233"/>
      <c r="J860" s="233"/>
      <c r="K860" s="233"/>
      <c r="L860" s="233"/>
      <c r="M860" s="233"/>
      <c r="N860" s="233"/>
      <c r="O860" s="233"/>
      <c r="P860" s="233"/>
      <c r="Q860" s="233"/>
      <c r="R860" s="233"/>
      <c r="S860" s="233"/>
      <c r="T860" s="233"/>
      <c r="U860" s="233"/>
      <c r="V860" s="233"/>
      <c r="W860" s="233"/>
      <c r="X860" s="233"/>
      <c r="Y860" s="233"/>
      <c r="Z860" s="233"/>
      <c r="AA860" s="233"/>
      <c r="AB860" s="233"/>
      <c r="AC860" s="233"/>
      <c r="AD860" s="233"/>
      <c r="AE860" s="233"/>
      <c r="AF860" s="233"/>
      <c r="AG860" s="233"/>
      <c r="AH860" s="233"/>
      <c r="AI860" s="233"/>
      <c r="AJ860" s="233"/>
      <c r="AK860" s="233"/>
      <c r="AL860" s="233"/>
      <c r="AM860" s="233"/>
      <c r="AN860" s="233"/>
      <c r="AO860" s="233"/>
      <c r="AP860" s="233"/>
    </row>
    <row r="861">
      <c r="A861" s="234"/>
      <c r="B861" s="234"/>
      <c r="C861" s="233"/>
      <c r="D861" s="233"/>
      <c r="E861" s="233"/>
      <c r="F861" s="233"/>
      <c r="G861" s="233"/>
      <c r="H861" s="233"/>
      <c r="I861" s="233"/>
      <c r="J861" s="233"/>
      <c r="K861" s="233"/>
      <c r="L861" s="233"/>
      <c r="M861" s="233"/>
      <c r="N861" s="233"/>
      <c r="O861" s="233"/>
      <c r="P861" s="233"/>
      <c r="Q861" s="233"/>
      <c r="R861" s="233"/>
      <c r="S861" s="233"/>
      <c r="T861" s="233"/>
      <c r="U861" s="233"/>
      <c r="V861" s="233"/>
      <c r="W861" s="233"/>
      <c r="X861" s="233"/>
      <c r="Y861" s="233"/>
      <c r="Z861" s="233"/>
      <c r="AA861" s="233"/>
      <c r="AB861" s="233"/>
      <c r="AC861" s="233"/>
      <c r="AD861" s="233"/>
      <c r="AE861" s="233"/>
      <c r="AF861" s="233"/>
      <c r="AG861" s="233"/>
      <c r="AH861" s="233"/>
      <c r="AI861" s="233"/>
      <c r="AJ861" s="233"/>
      <c r="AK861" s="233"/>
      <c r="AL861" s="233"/>
      <c r="AM861" s="233"/>
      <c r="AN861" s="233"/>
      <c r="AO861" s="233"/>
      <c r="AP861" s="233"/>
    </row>
    <row r="862">
      <c r="A862" s="234"/>
      <c r="B862" s="234"/>
      <c r="C862" s="233"/>
      <c r="D862" s="233"/>
      <c r="E862" s="233"/>
      <c r="F862" s="233"/>
      <c r="G862" s="233"/>
      <c r="H862" s="233"/>
      <c r="I862" s="233"/>
      <c r="J862" s="233"/>
      <c r="K862" s="233"/>
      <c r="L862" s="233"/>
      <c r="M862" s="233"/>
      <c r="N862" s="233"/>
      <c r="O862" s="233"/>
      <c r="P862" s="233"/>
      <c r="Q862" s="233"/>
      <c r="R862" s="233"/>
      <c r="S862" s="233"/>
      <c r="T862" s="233"/>
      <c r="U862" s="233"/>
      <c r="V862" s="233"/>
      <c r="W862" s="233"/>
      <c r="X862" s="233"/>
      <c r="Y862" s="233"/>
      <c r="Z862" s="233"/>
      <c r="AA862" s="233"/>
      <c r="AB862" s="233"/>
      <c r="AC862" s="233"/>
      <c r="AD862" s="233"/>
      <c r="AE862" s="233"/>
      <c r="AF862" s="233"/>
      <c r="AG862" s="233"/>
      <c r="AH862" s="233"/>
      <c r="AI862" s="233"/>
      <c r="AJ862" s="233"/>
      <c r="AK862" s="233"/>
      <c r="AL862" s="233"/>
      <c r="AM862" s="233"/>
      <c r="AN862" s="233"/>
      <c r="AO862" s="233"/>
      <c r="AP862" s="233"/>
    </row>
    <row r="863">
      <c r="A863" s="234"/>
      <c r="B863" s="234"/>
      <c r="C863" s="233"/>
      <c r="D863" s="233"/>
      <c r="E863" s="233"/>
      <c r="F863" s="233"/>
      <c r="G863" s="233"/>
      <c r="H863" s="233"/>
      <c r="I863" s="233"/>
      <c r="J863" s="233"/>
      <c r="K863" s="233"/>
      <c r="L863" s="233"/>
      <c r="M863" s="233"/>
      <c r="N863" s="233"/>
      <c r="O863" s="233"/>
      <c r="P863" s="233"/>
      <c r="Q863" s="233"/>
      <c r="R863" s="233"/>
      <c r="S863" s="233"/>
      <c r="T863" s="233"/>
      <c r="U863" s="233"/>
      <c r="V863" s="233"/>
      <c r="W863" s="233"/>
      <c r="X863" s="233"/>
      <c r="Y863" s="233"/>
      <c r="Z863" s="233"/>
      <c r="AA863" s="233"/>
      <c r="AB863" s="233"/>
      <c r="AC863" s="233"/>
      <c r="AD863" s="233"/>
      <c r="AE863" s="233"/>
      <c r="AF863" s="233"/>
      <c r="AG863" s="233"/>
      <c r="AH863" s="233"/>
      <c r="AI863" s="233"/>
      <c r="AJ863" s="233"/>
      <c r="AK863" s="233"/>
      <c r="AL863" s="233"/>
      <c r="AM863" s="233"/>
      <c r="AN863" s="233"/>
      <c r="AO863" s="233"/>
      <c r="AP863" s="233"/>
    </row>
    <row r="864">
      <c r="A864" s="234"/>
      <c r="B864" s="234"/>
      <c r="C864" s="233"/>
      <c r="D864" s="233"/>
      <c r="E864" s="233"/>
      <c r="F864" s="233"/>
      <c r="G864" s="233"/>
      <c r="H864" s="233"/>
      <c r="I864" s="233"/>
      <c r="J864" s="233"/>
      <c r="K864" s="233"/>
      <c r="L864" s="233"/>
      <c r="M864" s="233"/>
      <c r="N864" s="233"/>
      <c r="O864" s="233"/>
      <c r="P864" s="233"/>
      <c r="Q864" s="233"/>
      <c r="R864" s="233"/>
      <c r="S864" s="233"/>
      <c r="T864" s="233"/>
      <c r="U864" s="233"/>
      <c r="V864" s="233"/>
      <c r="W864" s="233"/>
      <c r="X864" s="233"/>
      <c r="Y864" s="233"/>
      <c r="Z864" s="233"/>
      <c r="AA864" s="233"/>
      <c r="AB864" s="233"/>
      <c r="AC864" s="233"/>
      <c r="AD864" s="233"/>
      <c r="AE864" s="233"/>
      <c r="AF864" s="233"/>
      <c r="AG864" s="233"/>
      <c r="AH864" s="233"/>
      <c r="AI864" s="233"/>
      <c r="AJ864" s="233"/>
      <c r="AK864" s="233"/>
      <c r="AL864" s="233"/>
      <c r="AM864" s="233"/>
      <c r="AN864" s="233"/>
      <c r="AO864" s="233"/>
      <c r="AP864" s="233"/>
    </row>
    <row r="865">
      <c r="A865" s="234"/>
      <c r="B865" s="234"/>
      <c r="C865" s="233"/>
      <c r="D865" s="233"/>
      <c r="E865" s="233"/>
      <c r="F865" s="233"/>
      <c r="G865" s="233"/>
      <c r="H865" s="233"/>
      <c r="I865" s="233"/>
      <c r="J865" s="233"/>
      <c r="K865" s="233"/>
      <c r="L865" s="233"/>
      <c r="M865" s="233"/>
      <c r="N865" s="233"/>
      <c r="O865" s="233"/>
      <c r="P865" s="233"/>
      <c r="Q865" s="233"/>
      <c r="R865" s="233"/>
      <c r="S865" s="233"/>
      <c r="T865" s="233"/>
      <c r="U865" s="233"/>
      <c r="V865" s="233"/>
      <c r="W865" s="233"/>
      <c r="X865" s="233"/>
      <c r="Y865" s="233"/>
      <c r="Z865" s="233"/>
      <c r="AA865" s="233"/>
      <c r="AB865" s="233"/>
      <c r="AC865" s="233"/>
      <c r="AD865" s="233"/>
      <c r="AE865" s="233"/>
      <c r="AF865" s="233"/>
      <c r="AG865" s="233"/>
      <c r="AH865" s="233"/>
      <c r="AI865" s="233"/>
      <c r="AJ865" s="233"/>
      <c r="AK865" s="233"/>
      <c r="AL865" s="233"/>
      <c r="AM865" s="233"/>
      <c r="AN865" s="233"/>
      <c r="AO865" s="233"/>
      <c r="AP865" s="233"/>
    </row>
    <row r="866">
      <c r="A866" s="234"/>
      <c r="B866" s="234"/>
      <c r="C866" s="233"/>
      <c r="D866" s="233"/>
      <c r="E866" s="233"/>
      <c r="F866" s="233"/>
      <c r="G866" s="233"/>
      <c r="H866" s="233"/>
      <c r="I866" s="233"/>
      <c r="J866" s="233"/>
      <c r="K866" s="233"/>
      <c r="L866" s="233"/>
      <c r="M866" s="233"/>
      <c r="N866" s="233"/>
      <c r="O866" s="233"/>
      <c r="P866" s="233"/>
      <c r="Q866" s="233"/>
      <c r="R866" s="233"/>
      <c r="S866" s="233"/>
      <c r="T866" s="233"/>
      <c r="U866" s="233"/>
      <c r="V866" s="233"/>
      <c r="W866" s="233"/>
      <c r="X866" s="233"/>
      <c r="Y866" s="233"/>
      <c r="Z866" s="233"/>
      <c r="AA866" s="233"/>
      <c r="AB866" s="233"/>
      <c r="AC866" s="233"/>
      <c r="AD866" s="233"/>
      <c r="AE866" s="233"/>
      <c r="AF866" s="233"/>
      <c r="AG866" s="233"/>
      <c r="AH866" s="233"/>
      <c r="AI866" s="233"/>
      <c r="AJ866" s="233"/>
      <c r="AK866" s="233"/>
      <c r="AL866" s="233"/>
      <c r="AM866" s="233"/>
      <c r="AN866" s="233"/>
      <c r="AO866" s="233"/>
      <c r="AP866" s="233"/>
    </row>
    <row r="867">
      <c r="A867" s="234"/>
      <c r="B867" s="234"/>
      <c r="C867" s="233"/>
      <c r="D867" s="233"/>
      <c r="E867" s="233"/>
      <c r="F867" s="233"/>
      <c r="G867" s="233"/>
      <c r="H867" s="233"/>
      <c r="I867" s="233"/>
      <c r="J867" s="233"/>
      <c r="K867" s="233"/>
      <c r="L867" s="233"/>
      <c r="M867" s="233"/>
      <c r="N867" s="233"/>
      <c r="O867" s="233"/>
      <c r="P867" s="233"/>
      <c r="Q867" s="233"/>
      <c r="R867" s="233"/>
      <c r="S867" s="233"/>
      <c r="T867" s="233"/>
      <c r="U867" s="233"/>
      <c r="V867" s="233"/>
      <c r="W867" s="233"/>
      <c r="X867" s="233"/>
      <c r="Y867" s="233"/>
      <c r="Z867" s="233"/>
      <c r="AA867" s="233"/>
      <c r="AB867" s="233"/>
      <c r="AC867" s="233"/>
      <c r="AD867" s="233"/>
      <c r="AE867" s="233"/>
      <c r="AF867" s="233"/>
      <c r="AG867" s="233"/>
      <c r="AH867" s="233"/>
      <c r="AI867" s="233"/>
      <c r="AJ867" s="233"/>
      <c r="AK867" s="233"/>
      <c r="AL867" s="233"/>
      <c r="AM867" s="233"/>
      <c r="AN867" s="233"/>
      <c r="AO867" s="233"/>
      <c r="AP867" s="233"/>
    </row>
    <row r="868">
      <c r="A868" s="234"/>
      <c r="B868" s="234"/>
      <c r="C868" s="233"/>
      <c r="D868" s="233"/>
      <c r="E868" s="233"/>
      <c r="F868" s="233"/>
      <c r="G868" s="233"/>
      <c r="H868" s="233"/>
      <c r="I868" s="233"/>
      <c r="J868" s="233"/>
      <c r="K868" s="233"/>
      <c r="L868" s="233"/>
      <c r="M868" s="233"/>
      <c r="N868" s="233"/>
      <c r="O868" s="233"/>
      <c r="P868" s="233"/>
      <c r="Q868" s="233"/>
      <c r="R868" s="233"/>
      <c r="S868" s="233"/>
      <c r="T868" s="233"/>
      <c r="U868" s="233"/>
      <c r="V868" s="233"/>
      <c r="W868" s="233"/>
      <c r="X868" s="233"/>
      <c r="Y868" s="233"/>
      <c r="Z868" s="233"/>
      <c r="AA868" s="233"/>
      <c r="AB868" s="233"/>
      <c r="AC868" s="233"/>
      <c r="AD868" s="233"/>
      <c r="AE868" s="233"/>
      <c r="AF868" s="233"/>
      <c r="AG868" s="233"/>
      <c r="AH868" s="233"/>
      <c r="AI868" s="233"/>
      <c r="AJ868" s="233"/>
      <c r="AK868" s="233"/>
      <c r="AL868" s="233"/>
      <c r="AM868" s="233"/>
      <c r="AN868" s="233"/>
      <c r="AO868" s="233"/>
      <c r="AP868" s="233"/>
    </row>
    <row r="869">
      <c r="A869" s="234"/>
      <c r="B869" s="234"/>
      <c r="C869" s="233"/>
      <c r="D869" s="233"/>
      <c r="E869" s="233"/>
      <c r="F869" s="233"/>
      <c r="G869" s="233"/>
      <c r="H869" s="233"/>
      <c r="I869" s="233"/>
      <c r="J869" s="233"/>
      <c r="K869" s="233"/>
      <c r="L869" s="233"/>
      <c r="M869" s="233"/>
      <c r="N869" s="233"/>
      <c r="O869" s="233"/>
      <c r="P869" s="233"/>
      <c r="Q869" s="233"/>
      <c r="R869" s="233"/>
      <c r="S869" s="233"/>
      <c r="T869" s="233"/>
      <c r="U869" s="233"/>
      <c r="V869" s="233"/>
      <c r="W869" s="233"/>
      <c r="X869" s="233"/>
      <c r="Y869" s="233"/>
      <c r="Z869" s="233"/>
      <c r="AA869" s="233"/>
      <c r="AB869" s="233"/>
      <c r="AC869" s="233"/>
      <c r="AD869" s="233"/>
      <c r="AE869" s="233"/>
      <c r="AF869" s="233"/>
      <c r="AG869" s="233"/>
      <c r="AH869" s="233"/>
      <c r="AI869" s="233"/>
      <c r="AJ869" s="233"/>
      <c r="AK869" s="233"/>
      <c r="AL869" s="233"/>
      <c r="AM869" s="233"/>
      <c r="AN869" s="233"/>
      <c r="AO869" s="233"/>
      <c r="AP869" s="233"/>
    </row>
    <row r="870">
      <c r="A870" s="234"/>
      <c r="B870" s="234"/>
      <c r="C870" s="233"/>
      <c r="D870" s="233"/>
      <c r="E870" s="233"/>
      <c r="F870" s="233"/>
      <c r="G870" s="233"/>
      <c r="H870" s="233"/>
      <c r="I870" s="233"/>
      <c r="J870" s="233"/>
      <c r="K870" s="233"/>
      <c r="L870" s="233"/>
      <c r="M870" s="233"/>
      <c r="N870" s="233"/>
      <c r="O870" s="233"/>
      <c r="P870" s="233"/>
      <c r="Q870" s="233"/>
      <c r="R870" s="233"/>
      <c r="S870" s="233"/>
      <c r="T870" s="233"/>
      <c r="U870" s="233"/>
      <c r="V870" s="233"/>
      <c r="W870" s="233"/>
      <c r="X870" s="233"/>
      <c r="Y870" s="233"/>
      <c r="Z870" s="233"/>
      <c r="AA870" s="233"/>
      <c r="AB870" s="233"/>
      <c r="AC870" s="233"/>
      <c r="AD870" s="233"/>
      <c r="AE870" s="233"/>
      <c r="AF870" s="233"/>
      <c r="AG870" s="233"/>
      <c r="AH870" s="233"/>
      <c r="AI870" s="233"/>
      <c r="AJ870" s="233"/>
      <c r="AK870" s="233"/>
      <c r="AL870" s="233"/>
      <c r="AM870" s="233"/>
      <c r="AN870" s="233"/>
      <c r="AO870" s="233"/>
      <c r="AP870" s="233"/>
    </row>
    <row r="871">
      <c r="A871" s="234"/>
      <c r="B871" s="234"/>
      <c r="C871" s="233"/>
      <c r="D871" s="233"/>
      <c r="E871" s="233"/>
      <c r="F871" s="233"/>
      <c r="G871" s="233"/>
      <c r="H871" s="233"/>
      <c r="I871" s="233"/>
      <c r="J871" s="233"/>
      <c r="K871" s="233"/>
      <c r="L871" s="233"/>
      <c r="M871" s="233"/>
      <c r="N871" s="233"/>
      <c r="O871" s="233"/>
      <c r="P871" s="233"/>
      <c r="Q871" s="233"/>
      <c r="R871" s="233"/>
      <c r="S871" s="233"/>
      <c r="T871" s="233"/>
      <c r="U871" s="233"/>
      <c r="V871" s="233"/>
      <c r="W871" s="233"/>
      <c r="X871" s="233"/>
      <c r="Y871" s="233"/>
      <c r="Z871" s="233"/>
      <c r="AA871" s="233"/>
      <c r="AB871" s="233"/>
      <c r="AC871" s="233"/>
      <c r="AD871" s="233"/>
      <c r="AE871" s="233"/>
      <c r="AF871" s="233"/>
      <c r="AG871" s="233"/>
      <c r="AH871" s="233"/>
      <c r="AI871" s="233"/>
      <c r="AJ871" s="233"/>
      <c r="AK871" s="233"/>
      <c r="AL871" s="233"/>
      <c r="AM871" s="233"/>
      <c r="AN871" s="233"/>
      <c r="AO871" s="233"/>
      <c r="AP871" s="233"/>
    </row>
    <row r="872">
      <c r="A872" s="234"/>
      <c r="B872" s="234"/>
      <c r="C872" s="233"/>
      <c r="D872" s="233"/>
      <c r="E872" s="233"/>
      <c r="F872" s="233"/>
      <c r="G872" s="233"/>
      <c r="H872" s="233"/>
      <c r="I872" s="233"/>
      <c r="J872" s="233"/>
      <c r="K872" s="233"/>
      <c r="L872" s="233"/>
      <c r="M872" s="233"/>
      <c r="N872" s="233"/>
      <c r="O872" s="233"/>
      <c r="P872" s="233"/>
      <c r="Q872" s="233"/>
      <c r="R872" s="233"/>
      <c r="S872" s="233"/>
      <c r="T872" s="233"/>
      <c r="U872" s="233"/>
      <c r="V872" s="233"/>
      <c r="W872" s="233"/>
      <c r="X872" s="233"/>
      <c r="Y872" s="233"/>
      <c r="Z872" s="233"/>
      <c r="AA872" s="233"/>
      <c r="AB872" s="233"/>
      <c r="AC872" s="233"/>
      <c r="AD872" s="233"/>
      <c r="AE872" s="233"/>
      <c r="AF872" s="233"/>
      <c r="AG872" s="233"/>
      <c r="AH872" s="233"/>
      <c r="AI872" s="233"/>
      <c r="AJ872" s="233"/>
      <c r="AK872" s="233"/>
      <c r="AL872" s="233"/>
      <c r="AM872" s="233"/>
      <c r="AN872" s="233"/>
      <c r="AO872" s="233"/>
      <c r="AP872" s="233"/>
    </row>
    <row r="873">
      <c r="A873" s="234"/>
      <c r="B873" s="234"/>
      <c r="C873" s="233"/>
      <c r="D873" s="233"/>
      <c r="E873" s="233"/>
      <c r="F873" s="233"/>
      <c r="G873" s="233"/>
      <c r="H873" s="233"/>
      <c r="I873" s="233"/>
      <c r="J873" s="233"/>
      <c r="K873" s="233"/>
      <c r="L873" s="233"/>
      <c r="M873" s="233"/>
      <c r="N873" s="233"/>
      <c r="O873" s="233"/>
      <c r="P873" s="233"/>
      <c r="Q873" s="233"/>
      <c r="R873" s="233"/>
      <c r="S873" s="233"/>
      <c r="T873" s="233"/>
      <c r="U873" s="233"/>
      <c r="V873" s="233"/>
      <c r="W873" s="233"/>
      <c r="X873" s="233"/>
      <c r="Y873" s="233"/>
      <c r="Z873" s="233"/>
      <c r="AA873" s="233"/>
      <c r="AB873" s="233"/>
      <c r="AC873" s="233"/>
      <c r="AD873" s="233"/>
      <c r="AE873" s="233"/>
      <c r="AF873" s="233"/>
      <c r="AG873" s="233"/>
      <c r="AH873" s="233"/>
      <c r="AI873" s="233"/>
      <c r="AJ873" s="233"/>
      <c r="AK873" s="233"/>
      <c r="AL873" s="233"/>
      <c r="AM873" s="233"/>
      <c r="AN873" s="233"/>
      <c r="AO873" s="233"/>
      <c r="AP873" s="233"/>
    </row>
    <row r="874">
      <c r="A874" s="234"/>
      <c r="B874" s="234"/>
      <c r="C874" s="233"/>
      <c r="D874" s="233"/>
      <c r="E874" s="233"/>
      <c r="F874" s="233"/>
      <c r="G874" s="233"/>
      <c r="H874" s="233"/>
      <c r="I874" s="233"/>
      <c r="J874" s="233"/>
      <c r="K874" s="233"/>
      <c r="L874" s="233"/>
      <c r="M874" s="233"/>
      <c r="N874" s="233"/>
      <c r="O874" s="233"/>
      <c r="P874" s="233"/>
      <c r="Q874" s="233"/>
      <c r="R874" s="233"/>
      <c r="S874" s="233"/>
      <c r="T874" s="233"/>
      <c r="U874" s="233"/>
      <c r="V874" s="233"/>
      <c r="W874" s="233"/>
      <c r="X874" s="233"/>
      <c r="Y874" s="233"/>
      <c r="Z874" s="233"/>
      <c r="AA874" s="233"/>
      <c r="AB874" s="233"/>
      <c r="AC874" s="233"/>
      <c r="AD874" s="233"/>
      <c r="AE874" s="233"/>
      <c r="AF874" s="233"/>
      <c r="AG874" s="233"/>
      <c r="AH874" s="233"/>
      <c r="AI874" s="233"/>
      <c r="AJ874" s="233"/>
      <c r="AK874" s="233"/>
      <c r="AL874" s="233"/>
      <c r="AM874" s="233"/>
      <c r="AN874" s="233"/>
      <c r="AO874" s="233"/>
      <c r="AP874" s="233"/>
    </row>
    <row r="875">
      <c r="A875" s="234"/>
      <c r="B875" s="234"/>
      <c r="C875" s="233"/>
      <c r="D875" s="233"/>
      <c r="E875" s="233"/>
      <c r="F875" s="233"/>
      <c r="G875" s="233"/>
      <c r="H875" s="233"/>
      <c r="I875" s="233"/>
      <c r="J875" s="233"/>
      <c r="K875" s="233"/>
      <c r="L875" s="233"/>
      <c r="M875" s="233"/>
      <c r="N875" s="233"/>
      <c r="O875" s="233"/>
      <c r="P875" s="233"/>
      <c r="Q875" s="233"/>
      <c r="R875" s="233"/>
      <c r="S875" s="233"/>
      <c r="T875" s="233"/>
      <c r="U875" s="233"/>
      <c r="V875" s="233"/>
      <c r="W875" s="233"/>
      <c r="X875" s="233"/>
      <c r="Y875" s="233"/>
      <c r="Z875" s="233"/>
      <c r="AA875" s="233"/>
      <c r="AB875" s="233"/>
      <c r="AC875" s="233"/>
      <c r="AD875" s="233"/>
      <c r="AE875" s="233"/>
      <c r="AF875" s="233"/>
      <c r="AG875" s="233"/>
      <c r="AH875" s="233"/>
      <c r="AI875" s="233"/>
      <c r="AJ875" s="233"/>
      <c r="AK875" s="233"/>
      <c r="AL875" s="233"/>
      <c r="AM875" s="233"/>
      <c r="AN875" s="233"/>
      <c r="AO875" s="233"/>
      <c r="AP875" s="233"/>
    </row>
    <row r="876">
      <c r="A876" s="234"/>
      <c r="B876" s="234"/>
      <c r="C876" s="233"/>
      <c r="D876" s="233"/>
      <c r="E876" s="233"/>
      <c r="F876" s="233"/>
      <c r="G876" s="233"/>
      <c r="H876" s="233"/>
      <c r="I876" s="233"/>
      <c r="J876" s="233"/>
      <c r="K876" s="233"/>
      <c r="L876" s="233"/>
      <c r="M876" s="233"/>
      <c r="N876" s="233"/>
      <c r="O876" s="233"/>
      <c r="P876" s="233"/>
      <c r="Q876" s="233"/>
      <c r="R876" s="233"/>
      <c r="S876" s="233"/>
      <c r="T876" s="233"/>
      <c r="U876" s="233"/>
      <c r="V876" s="233"/>
      <c r="W876" s="233"/>
      <c r="X876" s="233"/>
      <c r="Y876" s="233"/>
      <c r="Z876" s="233"/>
      <c r="AA876" s="233"/>
      <c r="AB876" s="233"/>
      <c r="AC876" s="233"/>
      <c r="AD876" s="233"/>
      <c r="AE876" s="233"/>
      <c r="AF876" s="233"/>
      <c r="AG876" s="233"/>
      <c r="AH876" s="233"/>
      <c r="AI876" s="233"/>
      <c r="AJ876" s="233"/>
      <c r="AK876" s="233"/>
      <c r="AL876" s="233"/>
      <c r="AM876" s="233"/>
      <c r="AN876" s="233"/>
      <c r="AO876" s="233"/>
      <c r="AP876" s="233"/>
    </row>
    <row r="877">
      <c r="A877" s="234"/>
      <c r="B877" s="234"/>
      <c r="C877" s="233"/>
      <c r="D877" s="233"/>
      <c r="E877" s="233"/>
      <c r="F877" s="233"/>
      <c r="G877" s="233"/>
      <c r="H877" s="233"/>
      <c r="I877" s="233"/>
      <c r="J877" s="233"/>
      <c r="K877" s="233"/>
      <c r="L877" s="233"/>
      <c r="M877" s="233"/>
      <c r="N877" s="233"/>
      <c r="O877" s="233"/>
      <c r="P877" s="233"/>
      <c r="Q877" s="233"/>
      <c r="R877" s="233"/>
      <c r="S877" s="233"/>
      <c r="T877" s="233"/>
      <c r="U877" s="233"/>
      <c r="V877" s="233"/>
      <c r="W877" s="233"/>
      <c r="X877" s="233"/>
      <c r="Y877" s="233"/>
      <c r="Z877" s="233"/>
      <c r="AA877" s="233"/>
      <c r="AB877" s="233"/>
      <c r="AC877" s="233"/>
      <c r="AD877" s="233"/>
      <c r="AE877" s="233"/>
      <c r="AF877" s="233"/>
      <c r="AG877" s="233"/>
      <c r="AH877" s="233"/>
      <c r="AI877" s="233"/>
      <c r="AJ877" s="233"/>
      <c r="AK877" s="233"/>
      <c r="AL877" s="233"/>
      <c r="AM877" s="233"/>
      <c r="AN877" s="233"/>
      <c r="AO877" s="233"/>
      <c r="AP877" s="233"/>
    </row>
    <row r="878">
      <c r="A878" s="234"/>
      <c r="B878" s="234"/>
      <c r="C878" s="233"/>
      <c r="D878" s="233"/>
      <c r="E878" s="233"/>
      <c r="F878" s="233"/>
      <c r="G878" s="233"/>
      <c r="H878" s="233"/>
      <c r="I878" s="233"/>
      <c r="J878" s="233"/>
      <c r="K878" s="233"/>
      <c r="L878" s="233"/>
      <c r="M878" s="233"/>
      <c r="N878" s="233"/>
      <c r="O878" s="233"/>
      <c r="P878" s="233"/>
      <c r="Q878" s="233"/>
      <c r="R878" s="233"/>
      <c r="S878" s="233"/>
      <c r="T878" s="233"/>
      <c r="U878" s="233"/>
      <c r="V878" s="233"/>
      <c r="W878" s="233"/>
      <c r="X878" s="233"/>
      <c r="Y878" s="233"/>
      <c r="Z878" s="233"/>
      <c r="AA878" s="233"/>
      <c r="AB878" s="233"/>
      <c r="AC878" s="233"/>
      <c r="AD878" s="233"/>
      <c r="AE878" s="233"/>
      <c r="AF878" s="233"/>
      <c r="AG878" s="233"/>
      <c r="AH878" s="233"/>
      <c r="AI878" s="233"/>
      <c r="AJ878" s="233"/>
      <c r="AK878" s="233"/>
      <c r="AL878" s="233"/>
      <c r="AM878" s="233"/>
      <c r="AN878" s="233"/>
      <c r="AO878" s="233"/>
      <c r="AP878" s="233"/>
    </row>
    <row r="879">
      <c r="A879" s="234"/>
      <c r="B879" s="234"/>
      <c r="C879" s="233"/>
      <c r="D879" s="233"/>
      <c r="E879" s="233"/>
      <c r="F879" s="233"/>
      <c r="G879" s="233"/>
      <c r="H879" s="233"/>
      <c r="I879" s="233"/>
      <c r="J879" s="233"/>
      <c r="K879" s="233"/>
      <c r="L879" s="233"/>
      <c r="M879" s="233"/>
      <c r="N879" s="233"/>
      <c r="O879" s="233"/>
      <c r="P879" s="233"/>
      <c r="Q879" s="233"/>
      <c r="R879" s="233"/>
      <c r="S879" s="233"/>
      <c r="T879" s="233"/>
      <c r="U879" s="233"/>
      <c r="V879" s="233"/>
      <c r="W879" s="233"/>
      <c r="X879" s="233"/>
      <c r="Y879" s="233"/>
      <c r="Z879" s="233"/>
      <c r="AA879" s="233"/>
      <c r="AB879" s="233"/>
      <c r="AC879" s="233"/>
      <c r="AD879" s="233"/>
      <c r="AE879" s="233"/>
      <c r="AF879" s="233"/>
      <c r="AG879" s="233"/>
      <c r="AH879" s="233"/>
      <c r="AI879" s="233"/>
      <c r="AJ879" s="233"/>
      <c r="AK879" s="233"/>
      <c r="AL879" s="233"/>
      <c r="AM879" s="233"/>
      <c r="AN879" s="233"/>
      <c r="AO879" s="233"/>
      <c r="AP879" s="233"/>
    </row>
    <row r="880">
      <c r="A880" s="234"/>
      <c r="B880" s="234"/>
      <c r="C880" s="233"/>
      <c r="D880" s="233"/>
      <c r="E880" s="233"/>
      <c r="F880" s="233"/>
      <c r="G880" s="233"/>
      <c r="H880" s="233"/>
      <c r="I880" s="233"/>
      <c r="J880" s="233"/>
      <c r="K880" s="233"/>
      <c r="L880" s="233"/>
      <c r="M880" s="233"/>
      <c r="N880" s="233"/>
      <c r="O880" s="233"/>
      <c r="P880" s="233"/>
      <c r="Q880" s="233"/>
      <c r="R880" s="233"/>
      <c r="S880" s="233"/>
      <c r="T880" s="233"/>
      <c r="U880" s="233"/>
      <c r="V880" s="233"/>
      <c r="W880" s="233"/>
      <c r="X880" s="233"/>
      <c r="Y880" s="233"/>
      <c r="Z880" s="233"/>
      <c r="AA880" s="233"/>
      <c r="AB880" s="233"/>
      <c r="AC880" s="233"/>
      <c r="AD880" s="233"/>
      <c r="AE880" s="233"/>
      <c r="AF880" s="233"/>
      <c r="AG880" s="233"/>
      <c r="AH880" s="233"/>
      <c r="AI880" s="233"/>
      <c r="AJ880" s="233"/>
      <c r="AK880" s="233"/>
      <c r="AL880" s="233"/>
      <c r="AM880" s="233"/>
      <c r="AN880" s="233"/>
      <c r="AO880" s="233"/>
      <c r="AP880" s="233"/>
    </row>
    <row r="881">
      <c r="A881" s="234"/>
      <c r="B881" s="234"/>
      <c r="C881" s="233"/>
      <c r="D881" s="233"/>
      <c r="E881" s="233"/>
      <c r="F881" s="233"/>
      <c r="G881" s="233"/>
      <c r="H881" s="233"/>
      <c r="I881" s="233"/>
      <c r="J881" s="233"/>
      <c r="K881" s="233"/>
      <c r="L881" s="233"/>
      <c r="M881" s="233"/>
      <c r="N881" s="233"/>
      <c r="O881" s="233"/>
      <c r="P881" s="233"/>
      <c r="Q881" s="233"/>
      <c r="R881" s="233"/>
      <c r="S881" s="233"/>
      <c r="T881" s="233"/>
      <c r="U881" s="233"/>
      <c r="V881" s="233"/>
      <c r="W881" s="233"/>
      <c r="X881" s="233"/>
      <c r="Y881" s="233"/>
      <c r="Z881" s="233"/>
      <c r="AA881" s="233"/>
      <c r="AB881" s="233"/>
      <c r="AC881" s="233"/>
      <c r="AD881" s="233"/>
      <c r="AE881" s="233"/>
      <c r="AF881" s="233"/>
      <c r="AG881" s="233"/>
      <c r="AH881" s="233"/>
      <c r="AI881" s="233"/>
      <c r="AJ881" s="233"/>
      <c r="AK881" s="233"/>
      <c r="AL881" s="233"/>
      <c r="AM881" s="233"/>
      <c r="AN881" s="233"/>
      <c r="AO881" s="233"/>
      <c r="AP881" s="233"/>
    </row>
    <row r="882">
      <c r="A882" s="234"/>
      <c r="B882" s="234"/>
      <c r="C882" s="233"/>
      <c r="D882" s="233"/>
      <c r="E882" s="233"/>
      <c r="F882" s="233"/>
      <c r="G882" s="233"/>
      <c r="H882" s="233"/>
      <c r="I882" s="233"/>
      <c r="J882" s="233"/>
      <c r="K882" s="233"/>
      <c r="L882" s="233"/>
      <c r="M882" s="233"/>
      <c r="N882" s="233"/>
      <c r="O882" s="233"/>
      <c r="P882" s="233"/>
      <c r="Q882" s="233"/>
      <c r="R882" s="233"/>
      <c r="S882" s="233"/>
      <c r="T882" s="233"/>
      <c r="U882" s="233"/>
      <c r="V882" s="233"/>
      <c r="W882" s="233"/>
      <c r="X882" s="233"/>
      <c r="Y882" s="233"/>
      <c r="Z882" s="233"/>
      <c r="AA882" s="233"/>
      <c r="AB882" s="233"/>
      <c r="AC882" s="233"/>
      <c r="AD882" s="233"/>
      <c r="AE882" s="233"/>
      <c r="AF882" s="233"/>
      <c r="AG882" s="233"/>
      <c r="AH882" s="233"/>
      <c r="AI882" s="233"/>
      <c r="AJ882" s="233"/>
      <c r="AK882" s="233"/>
      <c r="AL882" s="233"/>
      <c r="AM882" s="233"/>
      <c r="AN882" s="233"/>
      <c r="AO882" s="233"/>
      <c r="AP882" s="233"/>
    </row>
    <row r="883">
      <c r="A883" s="234"/>
      <c r="B883" s="234"/>
      <c r="C883" s="233"/>
      <c r="D883" s="233"/>
      <c r="E883" s="233"/>
      <c r="F883" s="233"/>
      <c r="G883" s="233"/>
      <c r="H883" s="233"/>
      <c r="I883" s="233"/>
      <c r="J883" s="233"/>
      <c r="K883" s="233"/>
      <c r="L883" s="233"/>
      <c r="M883" s="233"/>
      <c r="N883" s="233"/>
      <c r="O883" s="233"/>
      <c r="P883" s="233"/>
      <c r="Q883" s="233"/>
      <c r="R883" s="233"/>
      <c r="S883" s="233"/>
      <c r="T883" s="233"/>
      <c r="U883" s="233"/>
      <c r="V883" s="233"/>
      <c r="W883" s="233"/>
      <c r="X883" s="233"/>
      <c r="Y883" s="233"/>
      <c r="Z883" s="233"/>
      <c r="AA883" s="233"/>
      <c r="AB883" s="233"/>
      <c r="AC883" s="233"/>
      <c r="AD883" s="233"/>
      <c r="AE883" s="233"/>
      <c r="AF883" s="233"/>
      <c r="AG883" s="233"/>
      <c r="AH883" s="233"/>
      <c r="AI883" s="233"/>
      <c r="AJ883" s="233"/>
      <c r="AK883" s="233"/>
      <c r="AL883" s="233"/>
      <c r="AM883" s="233"/>
      <c r="AN883" s="233"/>
      <c r="AO883" s="233"/>
      <c r="AP883" s="233"/>
    </row>
    <row r="884">
      <c r="A884" s="234"/>
      <c r="B884" s="234"/>
      <c r="C884" s="233"/>
      <c r="D884" s="233"/>
      <c r="E884" s="233"/>
      <c r="F884" s="233"/>
      <c r="G884" s="233"/>
      <c r="H884" s="233"/>
      <c r="I884" s="233"/>
      <c r="J884" s="233"/>
      <c r="K884" s="233"/>
      <c r="L884" s="233"/>
      <c r="M884" s="233"/>
      <c r="N884" s="233"/>
      <c r="O884" s="233"/>
      <c r="P884" s="233"/>
      <c r="Q884" s="233"/>
      <c r="R884" s="233"/>
      <c r="S884" s="233"/>
      <c r="T884" s="233"/>
      <c r="U884" s="233"/>
      <c r="V884" s="233"/>
      <c r="W884" s="233"/>
      <c r="X884" s="233"/>
      <c r="Y884" s="233"/>
      <c r="Z884" s="233"/>
      <c r="AA884" s="233"/>
      <c r="AB884" s="233"/>
      <c r="AC884" s="233"/>
      <c r="AD884" s="233"/>
      <c r="AE884" s="233"/>
      <c r="AF884" s="233"/>
      <c r="AG884" s="233"/>
      <c r="AH884" s="233"/>
      <c r="AI884" s="233"/>
      <c r="AJ884" s="233"/>
      <c r="AK884" s="233"/>
      <c r="AL884" s="233"/>
      <c r="AM884" s="233"/>
      <c r="AN884" s="233"/>
      <c r="AO884" s="233"/>
      <c r="AP884" s="233"/>
    </row>
    <row r="885">
      <c r="A885" s="234"/>
      <c r="B885" s="234"/>
      <c r="C885" s="233"/>
      <c r="D885" s="233"/>
      <c r="E885" s="233"/>
      <c r="F885" s="233"/>
      <c r="G885" s="233"/>
      <c r="H885" s="233"/>
      <c r="I885" s="233"/>
      <c r="J885" s="233"/>
      <c r="K885" s="233"/>
      <c r="L885" s="233"/>
      <c r="M885" s="233"/>
      <c r="N885" s="233"/>
      <c r="O885" s="233"/>
      <c r="P885" s="233"/>
      <c r="Q885" s="233"/>
      <c r="R885" s="233"/>
      <c r="S885" s="233"/>
      <c r="T885" s="233"/>
      <c r="U885" s="233"/>
      <c r="V885" s="233"/>
      <c r="W885" s="233"/>
      <c r="X885" s="233"/>
      <c r="Y885" s="233"/>
      <c r="Z885" s="233"/>
      <c r="AA885" s="233"/>
      <c r="AB885" s="233"/>
      <c r="AC885" s="233"/>
      <c r="AD885" s="233"/>
      <c r="AE885" s="233"/>
      <c r="AF885" s="233"/>
      <c r="AG885" s="233"/>
      <c r="AH885" s="233"/>
      <c r="AI885" s="233"/>
      <c r="AJ885" s="233"/>
      <c r="AK885" s="233"/>
      <c r="AL885" s="233"/>
      <c r="AM885" s="233"/>
      <c r="AN885" s="233"/>
      <c r="AO885" s="233"/>
      <c r="AP885" s="233"/>
    </row>
    <row r="886">
      <c r="A886" s="234"/>
      <c r="B886" s="234"/>
      <c r="C886" s="233"/>
      <c r="D886" s="233"/>
      <c r="E886" s="233"/>
      <c r="F886" s="233"/>
      <c r="G886" s="233"/>
      <c r="H886" s="233"/>
      <c r="I886" s="233"/>
      <c r="J886" s="233"/>
      <c r="K886" s="233"/>
      <c r="L886" s="233"/>
      <c r="M886" s="233"/>
      <c r="N886" s="233"/>
      <c r="O886" s="233"/>
      <c r="P886" s="233"/>
      <c r="Q886" s="233"/>
      <c r="R886" s="233"/>
      <c r="S886" s="233"/>
      <c r="T886" s="233"/>
      <c r="U886" s="233"/>
      <c r="V886" s="233"/>
      <c r="W886" s="233"/>
      <c r="X886" s="233"/>
      <c r="Y886" s="233"/>
      <c r="Z886" s="233"/>
      <c r="AA886" s="233"/>
      <c r="AB886" s="233"/>
      <c r="AC886" s="233"/>
      <c r="AD886" s="233"/>
      <c r="AE886" s="233"/>
      <c r="AF886" s="233"/>
      <c r="AG886" s="233"/>
      <c r="AH886" s="233"/>
      <c r="AI886" s="233"/>
      <c r="AJ886" s="233"/>
      <c r="AK886" s="233"/>
      <c r="AL886" s="233"/>
      <c r="AM886" s="233"/>
      <c r="AN886" s="233"/>
      <c r="AO886" s="233"/>
      <c r="AP886" s="233"/>
    </row>
    <row r="887">
      <c r="A887" s="234"/>
      <c r="B887" s="234"/>
      <c r="C887" s="233"/>
      <c r="D887" s="233"/>
      <c r="E887" s="233"/>
      <c r="F887" s="233"/>
      <c r="G887" s="233"/>
      <c r="H887" s="233"/>
      <c r="I887" s="233"/>
      <c r="J887" s="233"/>
      <c r="K887" s="233"/>
      <c r="L887" s="233"/>
      <c r="M887" s="233"/>
      <c r="N887" s="233"/>
      <c r="O887" s="233"/>
      <c r="P887" s="233"/>
      <c r="Q887" s="233"/>
      <c r="R887" s="233"/>
      <c r="S887" s="233"/>
      <c r="T887" s="233"/>
      <c r="U887" s="233"/>
      <c r="V887" s="233"/>
      <c r="W887" s="233"/>
      <c r="X887" s="233"/>
      <c r="Y887" s="233"/>
      <c r="Z887" s="233"/>
      <c r="AA887" s="233"/>
      <c r="AB887" s="233"/>
      <c r="AC887" s="233"/>
      <c r="AD887" s="233"/>
      <c r="AE887" s="233"/>
      <c r="AF887" s="233"/>
      <c r="AG887" s="233"/>
      <c r="AH887" s="233"/>
      <c r="AI887" s="233"/>
      <c r="AJ887" s="233"/>
      <c r="AK887" s="233"/>
      <c r="AL887" s="233"/>
      <c r="AM887" s="233"/>
      <c r="AN887" s="233"/>
      <c r="AO887" s="233"/>
      <c r="AP887" s="233"/>
    </row>
    <row r="888">
      <c r="A888" s="234"/>
      <c r="B888" s="234"/>
      <c r="C888" s="233"/>
      <c r="D888" s="233"/>
      <c r="E888" s="233"/>
      <c r="F888" s="233"/>
      <c r="G888" s="233"/>
      <c r="H888" s="233"/>
      <c r="I888" s="233"/>
      <c r="J888" s="233"/>
      <c r="K888" s="233"/>
      <c r="L888" s="233"/>
      <c r="M888" s="233"/>
      <c r="N888" s="233"/>
      <c r="O888" s="233"/>
      <c r="P888" s="233"/>
      <c r="Q888" s="233"/>
      <c r="R888" s="233"/>
      <c r="S888" s="233"/>
      <c r="T888" s="233"/>
      <c r="U888" s="233"/>
      <c r="V888" s="233"/>
      <c r="W888" s="233"/>
      <c r="X888" s="233"/>
      <c r="Y888" s="233"/>
      <c r="Z888" s="233"/>
      <c r="AA888" s="233"/>
      <c r="AB888" s="233"/>
      <c r="AC888" s="233"/>
      <c r="AD888" s="233"/>
      <c r="AE888" s="233"/>
      <c r="AF888" s="233"/>
      <c r="AG888" s="233"/>
      <c r="AH888" s="233"/>
      <c r="AI888" s="233"/>
      <c r="AJ888" s="233"/>
      <c r="AK888" s="233"/>
      <c r="AL888" s="233"/>
      <c r="AM888" s="233"/>
      <c r="AN888" s="233"/>
      <c r="AO888" s="233"/>
      <c r="AP888" s="233"/>
    </row>
    <row r="889">
      <c r="A889" s="234"/>
      <c r="B889" s="234"/>
      <c r="C889" s="233"/>
      <c r="D889" s="233"/>
      <c r="E889" s="233"/>
      <c r="F889" s="233"/>
      <c r="G889" s="233"/>
      <c r="H889" s="233"/>
      <c r="I889" s="233"/>
      <c r="J889" s="233"/>
      <c r="K889" s="233"/>
      <c r="L889" s="233"/>
      <c r="M889" s="233"/>
      <c r="N889" s="233"/>
      <c r="O889" s="233"/>
      <c r="P889" s="233"/>
      <c r="Q889" s="233"/>
      <c r="R889" s="233"/>
      <c r="S889" s="233"/>
      <c r="T889" s="233"/>
      <c r="U889" s="233"/>
      <c r="V889" s="233"/>
      <c r="W889" s="233"/>
      <c r="X889" s="233"/>
      <c r="Y889" s="233"/>
      <c r="Z889" s="233"/>
      <c r="AA889" s="233"/>
      <c r="AB889" s="233"/>
      <c r="AC889" s="233"/>
      <c r="AD889" s="233"/>
      <c r="AE889" s="233"/>
      <c r="AF889" s="233"/>
      <c r="AG889" s="233"/>
      <c r="AH889" s="233"/>
      <c r="AI889" s="233"/>
      <c r="AJ889" s="233"/>
      <c r="AK889" s="233"/>
      <c r="AL889" s="233"/>
      <c r="AM889" s="233"/>
      <c r="AN889" s="233"/>
      <c r="AO889" s="233"/>
      <c r="AP889" s="233"/>
    </row>
    <row r="890">
      <c r="A890" s="234"/>
      <c r="B890" s="234"/>
      <c r="C890" s="233"/>
      <c r="D890" s="233"/>
      <c r="E890" s="233"/>
      <c r="F890" s="233"/>
      <c r="G890" s="233"/>
      <c r="H890" s="233"/>
      <c r="I890" s="233"/>
      <c r="J890" s="233"/>
      <c r="K890" s="233"/>
      <c r="L890" s="233"/>
      <c r="M890" s="233"/>
      <c r="N890" s="233"/>
      <c r="O890" s="233"/>
      <c r="P890" s="233"/>
      <c r="Q890" s="233"/>
      <c r="R890" s="233"/>
      <c r="S890" s="233"/>
      <c r="T890" s="233"/>
      <c r="U890" s="233"/>
      <c r="V890" s="233"/>
      <c r="W890" s="233"/>
      <c r="X890" s="233"/>
      <c r="Y890" s="233"/>
      <c r="Z890" s="233"/>
      <c r="AA890" s="233"/>
      <c r="AB890" s="233"/>
      <c r="AC890" s="233"/>
      <c r="AD890" s="233"/>
      <c r="AE890" s="233"/>
      <c r="AF890" s="233"/>
      <c r="AG890" s="233"/>
      <c r="AH890" s="233"/>
      <c r="AI890" s="233"/>
      <c r="AJ890" s="233"/>
      <c r="AK890" s="233"/>
      <c r="AL890" s="233"/>
      <c r="AM890" s="233"/>
      <c r="AN890" s="233"/>
      <c r="AO890" s="233"/>
      <c r="AP890" s="233"/>
    </row>
    <row r="891">
      <c r="A891" s="234"/>
      <c r="B891" s="234"/>
      <c r="C891" s="233"/>
      <c r="D891" s="233"/>
      <c r="E891" s="233"/>
      <c r="F891" s="233"/>
      <c r="G891" s="233"/>
      <c r="H891" s="233"/>
      <c r="I891" s="233"/>
      <c r="J891" s="233"/>
      <c r="K891" s="233"/>
      <c r="L891" s="233"/>
      <c r="M891" s="233"/>
      <c r="N891" s="233"/>
      <c r="O891" s="233"/>
      <c r="P891" s="233"/>
      <c r="Q891" s="233"/>
      <c r="R891" s="233"/>
      <c r="S891" s="233"/>
      <c r="T891" s="233"/>
      <c r="U891" s="233"/>
      <c r="V891" s="233"/>
      <c r="W891" s="233"/>
      <c r="X891" s="233"/>
      <c r="Y891" s="233"/>
      <c r="Z891" s="233"/>
      <c r="AA891" s="233"/>
      <c r="AB891" s="233"/>
      <c r="AC891" s="233"/>
      <c r="AD891" s="233"/>
      <c r="AE891" s="233"/>
      <c r="AF891" s="233"/>
      <c r="AG891" s="233"/>
      <c r="AH891" s="233"/>
      <c r="AI891" s="233"/>
      <c r="AJ891" s="233"/>
      <c r="AK891" s="233"/>
      <c r="AL891" s="233"/>
      <c r="AM891" s="233"/>
      <c r="AN891" s="233"/>
      <c r="AO891" s="233"/>
      <c r="AP891" s="233"/>
    </row>
    <row r="892">
      <c r="A892" s="234"/>
      <c r="B892" s="234"/>
      <c r="C892" s="233"/>
      <c r="D892" s="233"/>
      <c r="E892" s="233"/>
      <c r="F892" s="233"/>
      <c r="G892" s="233"/>
      <c r="H892" s="233"/>
      <c r="I892" s="233"/>
      <c r="J892" s="233"/>
      <c r="K892" s="233"/>
      <c r="L892" s="233"/>
      <c r="M892" s="233"/>
      <c r="N892" s="233"/>
      <c r="O892" s="233"/>
      <c r="P892" s="233"/>
      <c r="Q892" s="233"/>
      <c r="R892" s="233"/>
      <c r="S892" s="233"/>
      <c r="T892" s="233"/>
      <c r="U892" s="233"/>
      <c r="V892" s="233"/>
      <c r="W892" s="233"/>
      <c r="X892" s="233"/>
      <c r="Y892" s="233"/>
      <c r="Z892" s="233"/>
      <c r="AA892" s="233"/>
      <c r="AB892" s="233"/>
      <c r="AC892" s="233"/>
      <c r="AD892" s="233"/>
      <c r="AE892" s="233"/>
      <c r="AF892" s="233"/>
      <c r="AG892" s="233"/>
      <c r="AH892" s="233"/>
      <c r="AI892" s="233"/>
      <c r="AJ892" s="233"/>
      <c r="AK892" s="233"/>
      <c r="AL892" s="233"/>
      <c r="AM892" s="233"/>
      <c r="AN892" s="233"/>
      <c r="AO892" s="233"/>
      <c r="AP892" s="233"/>
    </row>
    <row r="893">
      <c r="A893" s="234"/>
      <c r="B893" s="234"/>
      <c r="C893" s="233"/>
      <c r="D893" s="233"/>
      <c r="E893" s="233"/>
      <c r="F893" s="233"/>
      <c r="G893" s="233"/>
      <c r="H893" s="233"/>
      <c r="I893" s="233"/>
      <c r="J893" s="233"/>
      <c r="K893" s="233"/>
      <c r="L893" s="233"/>
      <c r="M893" s="233"/>
      <c r="N893" s="233"/>
      <c r="O893" s="233"/>
      <c r="P893" s="233"/>
      <c r="Q893" s="233"/>
      <c r="R893" s="233"/>
      <c r="S893" s="233"/>
      <c r="T893" s="233"/>
      <c r="U893" s="233"/>
      <c r="V893" s="233"/>
      <c r="W893" s="233"/>
      <c r="X893" s="233"/>
      <c r="Y893" s="233"/>
      <c r="Z893" s="233"/>
      <c r="AA893" s="233"/>
      <c r="AB893" s="233"/>
      <c r="AC893" s="233"/>
      <c r="AD893" s="233"/>
      <c r="AE893" s="233"/>
      <c r="AF893" s="233"/>
      <c r="AG893" s="233"/>
      <c r="AH893" s="233"/>
      <c r="AI893" s="233"/>
      <c r="AJ893" s="233"/>
      <c r="AK893" s="233"/>
      <c r="AL893" s="233"/>
      <c r="AM893" s="233"/>
      <c r="AN893" s="233"/>
      <c r="AO893" s="233"/>
      <c r="AP893" s="233"/>
    </row>
    <row r="894">
      <c r="A894" s="234"/>
      <c r="B894" s="234"/>
      <c r="C894" s="233"/>
      <c r="D894" s="233"/>
      <c r="E894" s="233"/>
      <c r="F894" s="233"/>
      <c r="G894" s="233"/>
      <c r="H894" s="233"/>
      <c r="I894" s="233"/>
      <c r="J894" s="233"/>
      <c r="K894" s="233"/>
      <c r="L894" s="233"/>
      <c r="M894" s="233"/>
      <c r="N894" s="233"/>
      <c r="O894" s="233"/>
      <c r="P894" s="233"/>
      <c r="Q894" s="233"/>
      <c r="R894" s="233"/>
      <c r="S894" s="233"/>
      <c r="T894" s="233"/>
      <c r="U894" s="233"/>
      <c r="V894" s="233"/>
      <c r="W894" s="233"/>
      <c r="X894" s="233"/>
      <c r="Y894" s="233"/>
      <c r="Z894" s="233"/>
      <c r="AA894" s="233"/>
      <c r="AB894" s="233"/>
      <c r="AC894" s="233"/>
      <c r="AD894" s="233"/>
      <c r="AE894" s="233"/>
      <c r="AF894" s="233"/>
      <c r="AG894" s="233"/>
      <c r="AH894" s="233"/>
      <c r="AI894" s="233"/>
      <c r="AJ894" s="233"/>
      <c r="AK894" s="233"/>
      <c r="AL894" s="233"/>
      <c r="AM894" s="233"/>
      <c r="AN894" s="233"/>
      <c r="AO894" s="233"/>
      <c r="AP894" s="233"/>
    </row>
    <row r="895">
      <c r="A895" s="234"/>
      <c r="B895" s="234"/>
      <c r="C895" s="233"/>
      <c r="D895" s="233"/>
      <c r="E895" s="233"/>
      <c r="F895" s="233"/>
      <c r="G895" s="233"/>
      <c r="H895" s="233"/>
      <c r="I895" s="233"/>
      <c r="J895" s="233"/>
      <c r="K895" s="233"/>
      <c r="L895" s="233"/>
      <c r="M895" s="233"/>
      <c r="N895" s="233"/>
      <c r="O895" s="233"/>
      <c r="P895" s="233"/>
      <c r="Q895" s="233"/>
      <c r="R895" s="233"/>
      <c r="S895" s="233"/>
      <c r="T895" s="233"/>
      <c r="U895" s="233"/>
      <c r="V895" s="233"/>
      <c r="W895" s="233"/>
      <c r="X895" s="233"/>
      <c r="Y895" s="233"/>
      <c r="Z895" s="233"/>
      <c r="AA895" s="233"/>
      <c r="AB895" s="233"/>
      <c r="AC895" s="233"/>
      <c r="AD895" s="233"/>
      <c r="AE895" s="233"/>
      <c r="AF895" s="233"/>
      <c r="AG895" s="233"/>
      <c r="AH895" s="233"/>
      <c r="AI895" s="233"/>
      <c r="AJ895" s="233"/>
      <c r="AK895" s="233"/>
      <c r="AL895" s="233"/>
      <c r="AM895" s="233"/>
      <c r="AN895" s="233"/>
      <c r="AO895" s="233"/>
      <c r="AP895" s="233"/>
    </row>
    <row r="896">
      <c r="A896" s="234"/>
      <c r="B896" s="234"/>
      <c r="C896" s="233"/>
      <c r="D896" s="233"/>
      <c r="E896" s="233"/>
      <c r="F896" s="233"/>
      <c r="G896" s="233"/>
      <c r="H896" s="233"/>
      <c r="I896" s="233"/>
      <c r="J896" s="233"/>
      <c r="K896" s="233"/>
      <c r="L896" s="233"/>
      <c r="M896" s="233"/>
      <c r="N896" s="233"/>
      <c r="O896" s="233"/>
      <c r="P896" s="233"/>
      <c r="Q896" s="233"/>
      <c r="R896" s="233"/>
      <c r="S896" s="233"/>
      <c r="T896" s="233"/>
      <c r="U896" s="233"/>
      <c r="V896" s="233"/>
      <c r="W896" s="233"/>
      <c r="X896" s="233"/>
      <c r="Y896" s="233"/>
      <c r="Z896" s="233"/>
      <c r="AA896" s="233"/>
      <c r="AB896" s="233"/>
      <c r="AC896" s="233"/>
      <c r="AD896" s="233"/>
      <c r="AE896" s="233"/>
      <c r="AF896" s="233"/>
      <c r="AG896" s="233"/>
      <c r="AH896" s="233"/>
      <c r="AI896" s="233"/>
      <c r="AJ896" s="233"/>
      <c r="AK896" s="233"/>
      <c r="AL896" s="233"/>
      <c r="AM896" s="233"/>
      <c r="AN896" s="233"/>
      <c r="AO896" s="233"/>
      <c r="AP896" s="233"/>
    </row>
    <row r="897">
      <c r="A897" s="234"/>
      <c r="B897" s="234"/>
      <c r="C897" s="233"/>
      <c r="D897" s="233"/>
      <c r="E897" s="233"/>
      <c r="F897" s="233"/>
      <c r="G897" s="233"/>
      <c r="H897" s="233"/>
      <c r="I897" s="233"/>
      <c r="J897" s="233"/>
      <c r="K897" s="233"/>
      <c r="L897" s="233"/>
      <c r="M897" s="233"/>
      <c r="N897" s="233"/>
      <c r="O897" s="233"/>
      <c r="P897" s="233"/>
      <c r="Q897" s="233"/>
      <c r="R897" s="233"/>
      <c r="S897" s="233"/>
      <c r="T897" s="233"/>
      <c r="U897" s="233"/>
      <c r="V897" s="233"/>
      <c r="W897" s="233"/>
      <c r="X897" s="233"/>
      <c r="Y897" s="233"/>
      <c r="Z897" s="233"/>
      <c r="AA897" s="233"/>
      <c r="AB897" s="233"/>
      <c r="AC897" s="233"/>
      <c r="AD897" s="233"/>
      <c r="AE897" s="233"/>
      <c r="AF897" s="233"/>
      <c r="AG897" s="233"/>
      <c r="AH897" s="233"/>
      <c r="AI897" s="233"/>
      <c r="AJ897" s="233"/>
      <c r="AK897" s="233"/>
      <c r="AL897" s="233"/>
      <c r="AM897" s="233"/>
      <c r="AN897" s="233"/>
      <c r="AO897" s="233"/>
      <c r="AP897" s="233"/>
    </row>
    <row r="898">
      <c r="A898" s="234"/>
      <c r="B898" s="234"/>
      <c r="C898" s="233"/>
      <c r="D898" s="233"/>
      <c r="E898" s="233"/>
      <c r="F898" s="233"/>
      <c r="G898" s="233"/>
      <c r="H898" s="233"/>
      <c r="I898" s="233"/>
      <c r="J898" s="233"/>
      <c r="K898" s="233"/>
      <c r="L898" s="233"/>
      <c r="M898" s="233"/>
      <c r="N898" s="233"/>
      <c r="O898" s="233"/>
      <c r="P898" s="233"/>
      <c r="Q898" s="233"/>
      <c r="R898" s="233"/>
      <c r="S898" s="233"/>
      <c r="T898" s="233"/>
      <c r="U898" s="233"/>
      <c r="V898" s="233"/>
      <c r="W898" s="233"/>
      <c r="X898" s="233"/>
      <c r="Y898" s="233"/>
      <c r="Z898" s="233"/>
      <c r="AA898" s="233"/>
      <c r="AB898" s="233"/>
      <c r="AC898" s="233"/>
      <c r="AD898" s="233"/>
      <c r="AE898" s="233"/>
      <c r="AF898" s="233"/>
      <c r="AG898" s="233"/>
      <c r="AH898" s="233"/>
      <c r="AI898" s="233"/>
      <c r="AJ898" s="233"/>
      <c r="AK898" s="233"/>
      <c r="AL898" s="233"/>
      <c r="AM898" s="233"/>
      <c r="AN898" s="233"/>
      <c r="AO898" s="233"/>
      <c r="AP898" s="233"/>
    </row>
    <row r="899">
      <c r="A899" s="234"/>
      <c r="B899" s="234"/>
      <c r="C899" s="233"/>
      <c r="D899" s="233"/>
      <c r="E899" s="233"/>
      <c r="F899" s="233"/>
      <c r="G899" s="233"/>
      <c r="H899" s="233"/>
      <c r="I899" s="233"/>
      <c r="J899" s="233"/>
      <c r="K899" s="233"/>
      <c r="L899" s="233"/>
      <c r="M899" s="233"/>
      <c r="N899" s="233"/>
      <c r="O899" s="233"/>
      <c r="P899" s="233"/>
      <c r="Q899" s="233"/>
      <c r="R899" s="233"/>
      <c r="S899" s="233"/>
      <c r="T899" s="233"/>
      <c r="U899" s="233"/>
      <c r="V899" s="233"/>
      <c r="W899" s="233"/>
      <c r="X899" s="233"/>
      <c r="Y899" s="233"/>
      <c r="Z899" s="233"/>
      <c r="AA899" s="233"/>
      <c r="AB899" s="233"/>
      <c r="AC899" s="233"/>
      <c r="AD899" s="233"/>
      <c r="AE899" s="233"/>
      <c r="AF899" s="233"/>
      <c r="AG899" s="233"/>
      <c r="AH899" s="233"/>
      <c r="AI899" s="233"/>
      <c r="AJ899" s="233"/>
      <c r="AK899" s="233"/>
      <c r="AL899" s="233"/>
      <c r="AM899" s="233"/>
      <c r="AN899" s="233"/>
      <c r="AO899" s="233"/>
      <c r="AP899" s="233"/>
    </row>
    <row r="900">
      <c r="A900" s="234"/>
      <c r="B900" s="234"/>
      <c r="C900" s="233"/>
      <c r="D900" s="233"/>
      <c r="E900" s="233"/>
      <c r="F900" s="233"/>
      <c r="G900" s="233"/>
      <c r="H900" s="233"/>
      <c r="I900" s="233"/>
      <c r="J900" s="233"/>
      <c r="K900" s="233"/>
      <c r="L900" s="233"/>
      <c r="M900" s="233"/>
      <c r="N900" s="233"/>
      <c r="O900" s="233"/>
      <c r="P900" s="233"/>
      <c r="Q900" s="233"/>
      <c r="R900" s="233"/>
      <c r="S900" s="233"/>
      <c r="T900" s="233"/>
      <c r="U900" s="233"/>
      <c r="V900" s="233"/>
      <c r="W900" s="233"/>
      <c r="X900" s="233"/>
      <c r="Y900" s="233"/>
      <c r="Z900" s="233"/>
      <c r="AA900" s="233"/>
      <c r="AB900" s="233"/>
      <c r="AC900" s="233"/>
      <c r="AD900" s="233"/>
      <c r="AE900" s="233"/>
      <c r="AF900" s="233"/>
      <c r="AG900" s="233"/>
      <c r="AH900" s="233"/>
      <c r="AI900" s="233"/>
      <c r="AJ900" s="233"/>
      <c r="AK900" s="233"/>
      <c r="AL900" s="233"/>
      <c r="AM900" s="233"/>
      <c r="AN900" s="233"/>
      <c r="AO900" s="233"/>
      <c r="AP900" s="233"/>
    </row>
    <row r="901">
      <c r="A901" s="234"/>
      <c r="B901" s="234"/>
      <c r="C901" s="233"/>
      <c r="D901" s="233"/>
      <c r="E901" s="233"/>
      <c r="F901" s="233"/>
      <c r="G901" s="233"/>
      <c r="H901" s="233"/>
      <c r="I901" s="233"/>
      <c r="J901" s="233"/>
      <c r="K901" s="233"/>
      <c r="L901" s="233"/>
      <c r="M901" s="233"/>
      <c r="N901" s="233"/>
      <c r="O901" s="233"/>
      <c r="P901" s="233"/>
      <c r="Q901" s="233"/>
      <c r="R901" s="233"/>
      <c r="S901" s="233"/>
      <c r="T901" s="233"/>
      <c r="U901" s="233"/>
      <c r="V901" s="233"/>
      <c r="W901" s="233"/>
      <c r="X901" s="233"/>
      <c r="Y901" s="233"/>
      <c r="Z901" s="233"/>
      <c r="AA901" s="233"/>
      <c r="AB901" s="233"/>
      <c r="AC901" s="233"/>
      <c r="AD901" s="233"/>
      <c r="AE901" s="233"/>
      <c r="AF901" s="233"/>
      <c r="AG901" s="233"/>
      <c r="AH901" s="233"/>
      <c r="AI901" s="233"/>
      <c r="AJ901" s="233"/>
      <c r="AK901" s="233"/>
      <c r="AL901" s="233"/>
      <c r="AM901" s="233"/>
      <c r="AN901" s="233"/>
      <c r="AO901" s="233"/>
      <c r="AP901" s="233"/>
    </row>
    <row r="902">
      <c r="A902" s="234"/>
      <c r="B902" s="234"/>
      <c r="C902" s="233"/>
      <c r="D902" s="233"/>
      <c r="E902" s="233"/>
      <c r="F902" s="233"/>
      <c r="G902" s="233"/>
      <c r="H902" s="233"/>
      <c r="I902" s="233"/>
      <c r="J902" s="233"/>
      <c r="K902" s="233"/>
      <c r="L902" s="233"/>
      <c r="M902" s="233"/>
      <c r="N902" s="233"/>
      <c r="O902" s="233"/>
      <c r="P902" s="233"/>
      <c r="Q902" s="233"/>
      <c r="R902" s="233"/>
      <c r="S902" s="233"/>
      <c r="T902" s="233"/>
      <c r="U902" s="233"/>
      <c r="V902" s="233"/>
      <c r="W902" s="233"/>
      <c r="X902" s="233"/>
      <c r="Y902" s="233"/>
      <c r="Z902" s="233"/>
      <c r="AA902" s="233"/>
      <c r="AB902" s="233"/>
      <c r="AC902" s="233"/>
      <c r="AD902" s="233"/>
      <c r="AE902" s="233"/>
      <c r="AF902" s="233"/>
      <c r="AG902" s="233"/>
      <c r="AH902" s="233"/>
      <c r="AI902" s="233"/>
      <c r="AJ902" s="233"/>
      <c r="AK902" s="233"/>
      <c r="AL902" s="233"/>
      <c r="AM902" s="233"/>
      <c r="AN902" s="233"/>
      <c r="AO902" s="233"/>
      <c r="AP902" s="233"/>
    </row>
    <row r="903">
      <c r="A903" s="234"/>
      <c r="B903" s="234"/>
      <c r="C903" s="233"/>
      <c r="D903" s="233"/>
      <c r="E903" s="233"/>
      <c r="F903" s="233"/>
      <c r="G903" s="233"/>
      <c r="H903" s="233"/>
      <c r="I903" s="233"/>
      <c r="J903" s="233"/>
      <c r="K903" s="233"/>
      <c r="L903" s="233"/>
      <c r="M903" s="233"/>
      <c r="N903" s="233"/>
      <c r="O903" s="233"/>
      <c r="P903" s="233"/>
      <c r="Q903" s="233"/>
      <c r="R903" s="233"/>
      <c r="S903" s="233"/>
      <c r="T903" s="233"/>
      <c r="U903" s="233"/>
      <c r="V903" s="233"/>
      <c r="W903" s="233"/>
      <c r="X903" s="233"/>
      <c r="Y903" s="233"/>
      <c r="Z903" s="233"/>
      <c r="AA903" s="233"/>
      <c r="AB903" s="233"/>
      <c r="AC903" s="233"/>
      <c r="AD903" s="233"/>
      <c r="AE903" s="233"/>
      <c r="AF903" s="233"/>
      <c r="AG903" s="233"/>
      <c r="AH903" s="233"/>
      <c r="AI903" s="233"/>
      <c r="AJ903" s="233"/>
      <c r="AK903" s="233"/>
      <c r="AL903" s="233"/>
      <c r="AM903" s="233"/>
      <c r="AN903" s="233"/>
      <c r="AO903" s="233"/>
      <c r="AP903" s="233"/>
    </row>
    <row r="904">
      <c r="A904" s="234"/>
      <c r="B904" s="234"/>
      <c r="C904" s="233"/>
      <c r="D904" s="233"/>
      <c r="E904" s="233"/>
      <c r="F904" s="233"/>
      <c r="G904" s="233"/>
      <c r="H904" s="233"/>
      <c r="I904" s="233"/>
      <c r="J904" s="233"/>
      <c r="K904" s="233"/>
      <c r="L904" s="233"/>
      <c r="M904" s="233"/>
      <c r="N904" s="233"/>
      <c r="O904" s="233"/>
      <c r="P904" s="233"/>
      <c r="Q904" s="233"/>
      <c r="R904" s="233"/>
      <c r="S904" s="233"/>
      <c r="T904" s="233"/>
      <c r="U904" s="233"/>
      <c r="V904" s="233"/>
      <c r="W904" s="233"/>
      <c r="X904" s="233"/>
      <c r="Y904" s="233"/>
      <c r="Z904" s="233"/>
      <c r="AA904" s="233"/>
      <c r="AB904" s="233"/>
      <c r="AC904" s="233"/>
      <c r="AD904" s="233"/>
      <c r="AE904" s="233"/>
      <c r="AF904" s="233"/>
      <c r="AG904" s="233"/>
      <c r="AH904" s="233"/>
      <c r="AI904" s="233"/>
      <c r="AJ904" s="233"/>
      <c r="AK904" s="233"/>
      <c r="AL904" s="233"/>
      <c r="AM904" s="233"/>
      <c r="AN904" s="233"/>
      <c r="AO904" s="233"/>
      <c r="AP904" s="233"/>
    </row>
    <row r="905">
      <c r="A905" s="234"/>
      <c r="B905" s="234"/>
      <c r="C905" s="233"/>
      <c r="D905" s="233"/>
      <c r="E905" s="233"/>
      <c r="F905" s="233"/>
      <c r="G905" s="233"/>
      <c r="H905" s="233"/>
      <c r="I905" s="233"/>
      <c r="J905" s="233"/>
      <c r="K905" s="233"/>
      <c r="L905" s="233"/>
      <c r="M905" s="233"/>
      <c r="N905" s="233"/>
      <c r="O905" s="233"/>
      <c r="P905" s="233"/>
      <c r="Q905" s="233"/>
      <c r="R905" s="233"/>
      <c r="S905" s="233"/>
      <c r="T905" s="233"/>
      <c r="U905" s="233"/>
      <c r="V905" s="233"/>
      <c r="W905" s="233"/>
      <c r="X905" s="233"/>
      <c r="Y905" s="233"/>
      <c r="Z905" s="233"/>
      <c r="AA905" s="233"/>
      <c r="AB905" s="233"/>
      <c r="AC905" s="233"/>
      <c r="AD905" s="233"/>
      <c r="AE905" s="233"/>
      <c r="AF905" s="233"/>
      <c r="AG905" s="233"/>
      <c r="AH905" s="233"/>
      <c r="AI905" s="233"/>
      <c r="AJ905" s="233"/>
      <c r="AK905" s="233"/>
      <c r="AL905" s="233"/>
      <c r="AM905" s="233"/>
      <c r="AN905" s="233"/>
      <c r="AO905" s="233"/>
      <c r="AP905" s="233"/>
    </row>
    <row r="906">
      <c r="A906" s="234"/>
      <c r="B906" s="234"/>
      <c r="C906" s="233"/>
      <c r="D906" s="233"/>
      <c r="E906" s="233"/>
      <c r="F906" s="233"/>
      <c r="G906" s="233"/>
      <c r="H906" s="233"/>
      <c r="I906" s="233"/>
      <c r="J906" s="233"/>
      <c r="K906" s="233"/>
      <c r="L906" s="233"/>
      <c r="M906" s="233"/>
      <c r="N906" s="233"/>
      <c r="O906" s="233"/>
      <c r="P906" s="233"/>
      <c r="Q906" s="233"/>
      <c r="R906" s="233"/>
      <c r="S906" s="233"/>
      <c r="T906" s="233"/>
      <c r="U906" s="233"/>
      <c r="V906" s="233"/>
      <c r="W906" s="233"/>
      <c r="X906" s="233"/>
      <c r="Y906" s="233"/>
      <c r="Z906" s="233"/>
      <c r="AA906" s="233"/>
      <c r="AB906" s="233"/>
      <c r="AC906" s="233"/>
      <c r="AD906" s="233"/>
      <c r="AE906" s="233"/>
      <c r="AF906" s="233"/>
      <c r="AG906" s="233"/>
      <c r="AH906" s="233"/>
      <c r="AI906" s="233"/>
      <c r="AJ906" s="233"/>
      <c r="AK906" s="233"/>
      <c r="AL906" s="233"/>
      <c r="AM906" s="233"/>
      <c r="AN906" s="233"/>
      <c r="AO906" s="233"/>
      <c r="AP906" s="233"/>
    </row>
    <row r="907">
      <c r="A907" s="234"/>
      <c r="B907" s="234"/>
      <c r="C907" s="233"/>
      <c r="D907" s="233"/>
      <c r="E907" s="233"/>
      <c r="F907" s="233"/>
      <c r="G907" s="233"/>
      <c r="H907" s="233"/>
      <c r="I907" s="233"/>
      <c r="J907" s="233"/>
      <c r="K907" s="233"/>
      <c r="L907" s="233"/>
      <c r="M907" s="233"/>
      <c r="N907" s="233"/>
      <c r="O907" s="233"/>
      <c r="P907" s="233"/>
      <c r="Q907" s="233"/>
      <c r="R907" s="233"/>
      <c r="S907" s="233"/>
      <c r="T907" s="233"/>
      <c r="U907" s="233"/>
      <c r="V907" s="233"/>
      <c r="W907" s="233"/>
      <c r="X907" s="233"/>
      <c r="Y907" s="233"/>
      <c r="Z907" s="233"/>
      <c r="AA907" s="233"/>
      <c r="AB907" s="233"/>
      <c r="AC907" s="233"/>
      <c r="AD907" s="233"/>
      <c r="AE907" s="233"/>
      <c r="AF907" s="233"/>
      <c r="AG907" s="233"/>
      <c r="AH907" s="233"/>
      <c r="AI907" s="233"/>
      <c r="AJ907" s="233"/>
      <c r="AK907" s="233"/>
      <c r="AL907" s="233"/>
      <c r="AM907" s="233"/>
      <c r="AN907" s="233"/>
      <c r="AO907" s="233"/>
      <c r="AP907" s="233"/>
    </row>
    <row r="908">
      <c r="A908" s="234"/>
      <c r="B908" s="234"/>
      <c r="C908" s="233"/>
      <c r="D908" s="233"/>
      <c r="E908" s="233"/>
      <c r="F908" s="233"/>
      <c r="G908" s="233"/>
      <c r="H908" s="233"/>
      <c r="I908" s="233"/>
      <c r="J908" s="233"/>
      <c r="K908" s="233"/>
      <c r="L908" s="233"/>
      <c r="M908" s="233"/>
      <c r="N908" s="233"/>
      <c r="O908" s="233"/>
      <c r="P908" s="233"/>
      <c r="Q908" s="233"/>
      <c r="R908" s="233"/>
      <c r="S908" s="233"/>
      <c r="T908" s="233"/>
      <c r="U908" s="233"/>
      <c r="V908" s="233"/>
      <c r="W908" s="233"/>
      <c r="X908" s="233"/>
      <c r="Y908" s="233"/>
      <c r="Z908" s="233"/>
      <c r="AA908" s="233"/>
      <c r="AB908" s="233"/>
      <c r="AC908" s="233"/>
      <c r="AD908" s="233"/>
      <c r="AE908" s="233"/>
      <c r="AF908" s="233"/>
      <c r="AG908" s="233"/>
      <c r="AH908" s="233"/>
      <c r="AI908" s="233"/>
      <c r="AJ908" s="233"/>
      <c r="AK908" s="233"/>
      <c r="AL908" s="233"/>
      <c r="AM908" s="233"/>
      <c r="AN908" s="233"/>
      <c r="AO908" s="233"/>
      <c r="AP908" s="233"/>
    </row>
    <row r="909">
      <c r="A909" s="234"/>
      <c r="B909" s="234"/>
      <c r="C909" s="233"/>
      <c r="D909" s="233"/>
      <c r="E909" s="233"/>
      <c r="F909" s="233"/>
      <c r="G909" s="233"/>
      <c r="H909" s="233"/>
      <c r="I909" s="233"/>
      <c r="J909" s="233"/>
      <c r="K909" s="233"/>
      <c r="L909" s="233"/>
      <c r="M909" s="233"/>
      <c r="N909" s="233"/>
      <c r="O909" s="233"/>
      <c r="P909" s="233"/>
      <c r="Q909" s="233"/>
      <c r="R909" s="233"/>
      <c r="S909" s="233"/>
      <c r="T909" s="233"/>
      <c r="U909" s="233"/>
      <c r="V909" s="233"/>
      <c r="W909" s="233"/>
      <c r="X909" s="233"/>
      <c r="Y909" s="233"/>
      <c r="Z909" s="233"/>
      <c r="AA909" s="233"/>
      <c r="AB909" s="233"/>
      <c r="AC909" s="233"/>
      <c r="AD909" s="233"/>
      <c r="AE909" s="233"/>
      <c r="AF909" s="233"/>
      <c r="AG909" s="233"/>
      <c r="AH909" s="233"/>
      <c r="AI909" s="233"/>
      <c r="AJ909" s="233"/>
      <c r="AK909" s="233"/>
      <c r="AL909" s="233"/>
      <c r="AM909" s="233"/>
      <c r="AN909" s="233"/>
      <c r="AO909" s="233"/>
      <c r="AP909" s="233"/>
    </row>
    <row r="910">
      <c r="A910" s="234"/>
      <c r="B910" s="234"/>
      <c r="C910" s="233"/>
      <c r="D910" s="233"/>
      <c r="E910" s="233"/>
      <c r="F910" s="233"/>
      <c r="G910" s="233"/>
      <c r="H910" s="233"/>
      <c r="I910" s="233"/>
      <c r="J910" s="233"/>
      <c r="K910" s="233"/>
      <c r="L910" s="233"/>
      <c r="M910" s="233"/>
      <c r="N910" s="233"/>
      <c r="O910" s="233"/>
      <c r="P910" s="233"/>
      <c r="Q910" s="233"/>
      <c r="R910" s="233"/>
      <c r="S910" s="233"/>
      <c r="T910" s="233"/>
      <c r="U910" s="233"/>
      <c r="V910" s="233"/>
      <c r="W910" s="233"/>
      <c r="X910" s="233"/>
      <c r="Y910" s="233"/>
      <c r="Z910" s="233"/>
      <c r="AA910" s="233"/>
      <c r="AB910" s="233"/>
      <c r="AC910" s="233"/>
      <c r="AD910" s="233"/>
      <c r="AE910" s="233"/>
      <c r="AF910" s="233"/>
      <c r="AG910" s="233"/>
      <c r="AH910" s="233"/>
      <c r="AI910" s="233"/>
      <c r="AJ910" s="233"/>
      <c r="AK910" s="233"/>
      <c r="AL910" s="233"/>
      <c r="AM910" s="233"/>
      <c r="AN910" s="233"/>
      <c r="AO910" s="233"/>
      <c r="AP910" s="233"/>
    </row>
    <row r="911">
      <c r="A911" s="234"/>
      <c r="B911" s="234"/>
      <c r="C911" s="233"/>
      <c r="D911" s="233"/>
      <c r="E911" s="233"/>
      <c r="F911" s="233"/>
      <c r="G911" s="233"/>
      <c r="H911" s="233"/>
      <c r="I911" s="233"/>
      <c r="J911" s="233"/>
      <c r="K911" s="233"/>
      <c r="L911" s="233"/>
      <c r="M911" s="233"/>
      <c r="N911" s="233"/>
      <c r="O911" s="233"/>
      <c r="P911" s="233"/>
      <c r="Q911" s="233"/>
      <c r="R911" s="233"/>
      <c r="S911" s="233"/>
      <c r="T911" s="233"/>
      <c r="U911" s="233"/>
      <c r="V911" s="233"/>
      <c r="W911" s="233"/>
      <c r="X911" s="233"/>
      <c r="Y911" s="233"/>
      <c r="Z911" s="233"/>
      <c r="AA911" s="233"/>
      <c r="AB911" s="233"/>
      <c r="AC911" s="233"/>
      <c r="AD911" s="233"/>
      <c r="AE911" s="233"/>
      <c r="AF911" s="233"/>
      <c r="AG911" s="233"/>
      <c r="AH911" s="233"/>
      <c r="AI911" s="233"/>
      <c r="AJ911" s="233"/>
      <c r="AK911" s="233"/>
      <c r="AL911" s="233"/>
      <c r="AM911" s="233"/>
      <c r="AN911" s="233"/>
      <c r="AO911" s="233"/>
      <c r="AP911" s="233"/>
    </row>
    <row r="912">
      <c r="A912" s="234"/>
      <c r="B912" s="234"/>
      <c r="C912" s="233"/>
      <c r="D912" s="233"/>
      <c r="E912" s="233"/>
      <c r="F912" s="233"/>
      <c r="G912" s="233"/>
      <c r="H912" s="233"/>
      <c r="I912" s="233"/>
      <c r="J912" s="233"/>
      <c r="K912" s="233"/>
      <c r="L912" s="233"/>
      <c r="M912" s="233"/>
      <c r="N912" s="233"/>
      <c r="O912" s="233"/>
      <c r="P912" s="233"/>
      <c r="Q912" s="233"/>
      <c r="R912" s="233"/>
      <c r="S912" s="233"/>
      <c r="T912" s="233"/>
      <c r="U912" s="233"/>
      <c r="V912" s="233"/>
      <c r="W912" s="233"/>
      <c r="X912" s="233"/>
      <c r="Y912" s="233"/>
      <c r="Z912" s="233"/>
      <c r="AA912" s="233"/>
      <c r="AB912" s="233"/>
      <c r="AC912" s="233"/>
      <c r="AD912" s="233"/>
      <c r="AE912" s="233"/>
      <c r="AF912" s="233"/>
      <c r="AG912" s="233"/>
      <c r="AH912" s="233"/>
      <c r="AI912" s="233"/>
      <c r="AJ912" s="233"/>
      <c r="AK912" s="233"/>
      <c r="AL912" s="233"/>
      <c r="AM912" s="233"/>
      <c r="AN912" s="233"/>
      <c r="AO912" s="233"/>
      <c r="AP912" s="233"/>
    </row>
    <row r="913">
      <c r="A913" s="234"/>
      <c r="B913" s="234"/>
      <c r="C913" s="233"/>
      <c r="D913" s="233"/>
      <c r="E913" s="233"/>
      <c r="F913" s="233"/>
      <c r="G913" s="233"/>
      <c r="H913" s="233"/>
      <c r="I913" s="233"/>
      <c r="J913" s="233"/>
      <c r="K913" s="233"/>
      <c r="L913" s="233"/>
      <c r="M913" s="233"/>
      <c r="N913" s="233"/>
      <c r="O913" s="233"/>
      <c r="P913" s="233"/>
      <c r="Q913" s="233"/>
      <c r="R913" s="233"/>
      <c r="S913" s="233"/>
      <c r="T913" s="233"/>
      <c r="U913" s="233"/>
      <c r="V913" s="233"/>
      <c r="W913" s="233"/>
      <c r="X913" s="233"/>
      <c r="Y913" s="233"/>
      <c r="Z913" s="233"/>
      <c r="AA913" s="233"/>
      <c r="AB913" s="233"/>
      <c r="AC913" s="233"/>
      <c r="AD913" s="233"/>
      <c r="AE913" s="233"/>
      <c r="AF913" s="233"/>
      <c r="AG913" s="233"/>
      <c r="AH913" s="233"/>
      <c r="AI913" s="233"/>
      <c r="AJ913" s="233"/>
      <c r="AK913" s="233"/>
      <c r="AL913" s="233"/>
      <c r="AM913" s="233"/>
      <c r="AN913" s="233"/>
      <c r="AO913" s="233"/>
      <c r="AP913" s="233"/>
    </row>
    <row r="914">
      <c r="A914" s="234"/>
      <c r="B914" s="234"/>
      <c r="C914" s="233"/>
      <c r="D914" s="233"/>
      <c r="E914" s="233"/>
      <c r="F914" s="233"/>
      <c r="G914" s="233"/>
      <c r="H914" s="233"/>
      <c r="I914" s="233"/>
      <c r="J914" s="233"/>
      <c r="K914" s="233"/>
      <c r="L914" s="233"/>
      <c r="M914" s="233"/>
      <c r="N914" s="233"/>
      <c r="O914" s="233"/>
      <c r="P914" s="233"/>
      <c r="Q914" s="233"/>
      <c r="R914" s="233"/>
      <c r="S914" s="233"/>
      <c r="T914" s="233"/>
      <c r="U914" s="233"/>
      <c r="V914" s="233"/>
      <c r="W914" s="233"/>
      <c r="X914" s="233"/>
      <c r="Y914" s="233"/>
      <c r="Z914" s="233"/>
      <c r="AA914" s="233"/>
      <c r="AB914" s="233"/>
      <c r="AC914" s="233"/>
      <c r="AD914" s="233"/>
      <c r="AE914" s="233"/>
      <c r="AF914" s="233"/>
      <c r="AG914" s="233"/>
      <c r="AH914" s="233"/>
      <c r="AI914" s="233"/>
      <c r="AJ914" s="233"/>
      <c r="AK914" s="233"/>
      <c r="AL914" s="233"/>
      <c r="AM914" s="233"/>
      <c r="AN914" s="233"/>
      <c r="AO914" s="233"/>
      <c r="AP914" s="233"/>
    </row>
    <row r="915">
      <c r="A915" s="234"/>
      <c r="B915" s="234"/>
      <c r="C915" s="233"/>
      <c r="D915" s="233"/>
      <c r="E915" s="233"/>
      <c r="F915" s="233"/>
      <c r="G915" s="233"/>
      <c r="H915" s="233"/>
      <c r="I915" s="233"/>
      <c r="J915" s="233"/>
      <c r="K915" s="233"/>
      <c r="L915" s="233"/>
      <c r="M915" s="233"/>
      <c r="N915" s="233"/>
      <c r="O915" s="233"/>
      <c r="P915" s="233"/>
      <c r="Q915" s="233"/>
      <c r="R915" s="233"/>
      <c r="S915" s="233"/>
      <c r="T915" s="233"/>
      <c r="U915" s="233"/>
      <c r="V915" s="233"/>
      <c r="W915" s="233"/>
      <c r="X915" s="233"/>
      <c r="Y915" s="233"/>
      <c r="Z915" s="233"/>
      <c r="AA915" s="233"/>
      <c r="AB915" s="233"/>
      <c r="AC915" s="233"/>
      <c r="AD915" s="233"/>
      <c r="AE915" s="233"/>
      <c r="AF915" s="233"/>
      <c r="AG915" s="233"/>
      <c r="AH915" s="233"/>
      <c r="AI915" s="233"/>
      <c r="AJ915" s="233"/>
      <c r="AK915" s="233"/>
      <c r="AL915" s="233"/>
      <c r="AM915" s="233"/>
      <c r="AN915" s="233"/>
      <c r="AO915" s="233"/>
      <c r="AP915" s="233"/>
    </row>
    <row r="916">
      <c r="A916" s="234"/>
      <c r="B916" s="234"/>
      <c r="C916" s="233"/>
      <c r="D916" s="233"/>
      <c r="E916" s="233"/>
      <c r="F916" s="233"/>
      <c r="G916" s="233"/>
      <c r="H916" s="233"/>
      <c r="I916" s="233"/>
      <c r="J916" s="233"/>
      <c r="K916" s="233"/>
      <c r="L916" s="233"/>
      <c r="M916" s="233"/>
      <c r="N916" s="233"/>
      <c r="O916" s="233"/>
      <c r="P916" s="233"/>
      <c r="Q916" s="233"/>
      <c r="R916" s="233"/>
      <c r="S916" s="233"/>
      <c r="T916" s="233"/>
      <c r="U916" s="233"/>
      <c r="V916" s="233"/>
      <c r="W916" s="233"/>
      <c r="X916" s="233"/>
      <c r="Y916" s="233"/>
      <c r="Z916" s="233"/>
      <c r="AA916" s="233"/>
      <c r="AB916" s="233"/>
      <c r="AC916" s="233"/>
      <c r="AD916" s="233"/>
      <c r="AE916" s="233"/>
      <c r="AF916" s="233"/>
      <c r="AG916" s="233"/>
      <c r="AH916" s="233"/>
      <c r="AI916" s="233"/>
      <c r="AJ916" s="233"/>
      <c r="AK916" s="233"/>
      <c r="AL916" s="233"/>
      <c r="AM916" s="233"/>
      <c r="AN916" s="233"/>
      <c r="AO916" s="233"/>
      <c r="AP916" s="233"/>
    </row>
    <row r="917">
      <c r="A917" s="234"/>
      <c r="B917" s="234"/>
      <c r="C917" s="233"/>
      <c r="D917" s="233"/>
      <c r="E917" s="233"/>
      <c r="F917" s="233"/>
      <c r="G917" s="233"/>
      <c r="H917" s="233"/>
      <c r="I917" s="233"/>
      <c r="J917" s="233"/>
      <c r="K917" s="233"/>
      <c r="L917" s="233"/>
      <c r="M917" s="233"/>
      <c r="N917" s="233"/>
      <c r="O917" s="233"/>
      <c r="P917" s="233"/>
      <c r="Q917" s="233"/>
      <c r="R917" s="233"/>
      <c r="S917" s="233"/>
      <c r="T917" s="233"/>
      <c r="U917" s="233"/>
      <c r="V917" s="233"/>
      <c r="W917" s="233"/>
      <c r="X917" s="233"/>
      <c r="Y917" s="233"/>
      <c r="Z917" s="233"/>
      <c r="AA917" s="233"/>
      <c r="AB917" s="233"/>
      <c r="AC917" s="233"/>
      <c r="AD917" s="233"/>
      <c r="AE917" s="233"/>
      <c r="AF917" s="233"/>
      <c r="AG917" s="233"/>
      <c r="AH917" s="233"/>
      <c r="AI917" s="233"/>
      <c r="AJ917" s="233"/>
      <c r="AK917" s="233"/>
      <c r="AL917" s="233"/>
      <c r="AM917" s="233"/>
      <c r="AN917" s="233"/>
      <c r="AO917" s="233"/>
      <c r="AP917" s="233"/>
    </row>
    <row r="918">
      <c r="A918" s="234"/>
      <c r="B918" s="234"/>
      <c r="C918" s="233"/>
      <c r="D918" s="233"/>
      <c r="E918" s="233"/>
      <c r="F918" s="233"/>
      <c r="G918" s="233"/>
      <c r="H918" s="233"/>
      <c r="I918" s="233"/>
      <c r="J918" s="233"/>
      <c r="K918" s="233"/>
      <c r="L918" s="233"/>
      <c r="M918" s="233"/>
      <c r="N918" s="233"/>
      <c r="O918" s="233"/>
      <c r="P918" s="233"/>
      <c r="Q918" s="233"/>
      <c r="R918" s="233"/>
      <c r="S918" s="233"/>
      <c r="T918" s="233"/>
      <c r="U918" s="233"/>
      <c r="V918" s="233"/>
      <c r="W918" s="233"/>
      <c r="X918" s="233"/>
      <c r="Y918" s="233"/>
      <c r="Z918" s="233"/>
      <c r="AA918" s="233"/>
      <c r="AB918" s="233"/>
      <c r="AC918" s="233"/>
      <c r="AD918" s="233"/>
      <c r="AE918" s="233"/>
      <c r="AF918" s="233"/>
      <c r="AG918" s="233"/>
      <c r="AH918" s="233"/>
      <c r="AI918" s="233"/>
      <c r="AJ918" s="233"/>
      <c r="AK918" s="233"/>
      <c r="AL918" s="233"/>
      <c r="AM918" s="233"/>
      <c r="AN918" s="233"/>
      <c r="AO918" s="233"/>
      <c r="AP918" s="233"/>
    </row>
    <row r="919">
      <c r="A919" s="234"/>
      <c r="B919" s="234"/>
      <c r="C919" s="233"/>
      <c r="D919" s="233"/>
      <c r="E919" s="233"/>
      <c r="F919" s="233"/>
      <c r="G919" s="233"/>
      <c r="H919" s="233"/>
      <c r="I919" s="233"/>
      <c r="J919" s="233"/>
      <c r="K919" s="233"/>
      <c r="L919" s="233"/>
      <c r="M919" s="233"/>
      <c r="N919" s="233"/>
      <c r="O919" s="233"/>
      <c r="P919" s="233"/>
      <c r="Q919" s="233"/>
      <c r="R919" s="233"/>
      <c r="S919" s="233"/>
      <c r="T919" s="233"/>
      <c r="U919" s="233"/>
      <c r="V919" s="233"/>
      <c r="W919" s="233"/>
      <c r="X919" s="233"/>
      <c r="Y919" s="233"/>
      <c r="Z919" s="233"/>
      <c r="AA919" s="233"/>
      <c r="AB919" s="233"/>
      <c r="AC919" s="233"/>
      <c r="AD919" s="233"/>
      <c r="AE919" s="233"/>
      <c r="AF919" s="233"/>
      <c r="AG919" s="233"/>
      <c r="AH919" s="233"/>
      <c r="AI919" s="233"/>
      <c r="AJ919" s="233"/>
      <c r="AK919" s="233"/>
      <c r="AL919" s="233"/>
      <c r="AM919" s="233"/>
      <c r="AN919" s="233"/>
      <c r="AO919" s="233"/>
      <c r="AP919" s="233"/>
    </row>
    <row r="920">
      <c r="A920" s="234"/>
      <c r="B920" s="234"/>
      <c r="C920" s="233"/>
      <c r="D920" s="233"/>
      <c r="E920" s="233"/>
      <c r="F920" s="233"/>
      <c r="G920" s="233"/>
      <c r="H920" s="233"/>
      <c r="I920" s="233"/>
      <c r="J920" s="233"/>
      <c r="K920" s="233"/>
      <c r="L920" s="233"/>
      <c r="M920" s="233"/>
      <c r="N920" s="233"/>
      <c r="O920" s="233"/>
      <c r="P920" s="233"/>
      <c r="Q920" s="233"/>
      <c r="R920" s="233"/>
      <c r="S920" s="233"/>
      <c r="T920" s="233"/>
      <c r="U920" s="233"/>
      <c r="V920" s="233"/>
      <c r="W920" s="233"/>
      <c r="X920" s="233"/>
      <c r="Y920" s="233"/>
      <c r="Z920" s="233"/>
      <c r="AA920" s="233"/>
      <c r="AB920" s="233"/>
      <c r="AC920" s="233"/>
      <c r="AD920" s="233"/>
      <c r="AE920" s="233"/>
      <c r="AF920" s="233"/>
      <c r="AG920" s="233"/>
      <c r="AH920" s="233"/>
      <c r="AI920" s="233"/>
      <c r="AJ920" s="233"/>
      <c r="AK920" s="233"/>
      <c r="AL920" s="233"/>
      <c r="AM920" s="233"/>
      <c r="AN920" s="233"/>
      <c r="AO920" s="233"/>
      <c r="AP920" s="233"/>
    </row>
    <row r="921">
      <c r="A921" s="234"/>
      <c r="B921" s="234"/>
      <c r="C921" s="233"/>
      <c r="D921" s="233"/>
      <c r="E921" s="233"/>
      <c r="F921" s="233"/>
      <c r="G921" s="233"/>
      <c r="H921" s="233"/>
      <c r="I921" s="233"/>
      <c r="J921" s="233"/>
      <c r="K921" s="233"/>
      <c r="L921" s="233"/>
      <c r="M921" s="233"/>
      <c r="N921" s="233"/>
      <c r="O921" s="233"/>
      <c r="P921" s="233"/>
      <c r="Q921" s="233"/>
      <c r="R921" s="233"/>
      <c r="S921" s="233"/>
      <c r="T921" s="233"/>
      <c r="U921" s="233"/>
      <c r="V921" s="233"/>
      <c r="W921" s="233"/>
      <c r="X921" s="233"/>
      <c r="Y921" s="233"/>
      <c r="Z921" s="233"/>
      <c r="AA921" s="233"/>
      <c r="AB921" s="233"/>
      <c r="AC921" s="233"/>
      <c r="AD921" s="233"/>
      <c r="AE921" s="233"/>
      <c r="AF921" s="233"/>
      <c r="AG921" s="233"/>
      <c r="AH921" s="233"/>
      <c r="AI921" s="233"/>
      <c r="AJ921" s="233"/>
      <c r="AK921" s="233"/>
      <c r="AL921" s="233"/>
      <c r="AM921" s="233"/>
      <c r="AN921" s="233"/>
      <c r="AO921" s="233"/>
      <c r="AP921" s="233"/>
    </row>
    <row r="922">
      <c r="A922" s="234"/>
      <c r="B922" s="234"/>
      <c r="C922" s="233"/>
      <c r="D922" s="233"/>
      <c r="E922" s="233"/>
      <c r="F922" s="233"/>
      <c r="G922" s="233"/>
      <c r="H922" s="233"/>
      <c r="I922" s="233"/>
      <c r="J922" s="233"/>
      <c r="K922" s="233"/>
      <c r="L922" s="233"/>
      <c r="M922" s="233"/>
      <c r="N922" s="233"/>
      <c r="O922" s="233"/>
      <c r="P922" s="233"/>
      <c r="Q922" s="233"/>
      <c r="R922" s="233"/>
      <c r="S922" s="233"/>
      <c r="T922" s="233"/>
      <c r="U922" s="233"/>
      <c r="V922" s="233"/>
      <c r="W922" s="233"/>
      <c r="X922" s="233"/>
      <c r="Y922" s="233"/>
      <c r="Z922" s="233"/>
      <c r="AA922" s="233"/>
      <c r="AB922" s="233"/>
      <c r="AC922" s="233"/>
      <c r="AD922" s="233"/>
      <c r="AE922" s="233"/>
      <c r="AF922" s="233"/>
      <c r="AG922" s="233"/>
      <c r="AH922" s="233"/>
      <c r="AI922" s="233"/>
      <c r="AJ922" s="233"/>
      <c r="AK922" s="233"/>
      <c r="AL922" s="233"/>
      <c r="AM922" s="233"/>
      <c r="AN922" s="233"/>
      <c r="AO922" s="233"/>
      <c r="AP922" s="233"/>
    </row>
    <row r="923">
      <c r="A923" s="234"/>
      <c r="B923" s="234"/>
      <c r="C923" s="233"/>
      <c r="D923" s="233"/>
      <c r="E923" s="233"/>
      <c r="F923" s="233"/>
      <c r="G923" s="233"/>
      <c r="H923" s="233"/>
      <c r="I923" s="233"/>
      <c r="J923" s="233"/>
      <c r="K923" s="233"/>
      <c r="L923" s="233"/>
      <c r="M923" s="233"/>
      <c r="N923" s="233"/>
      <c r="O923" s="233"/>
      <c r="P923" s="233"/>
      <c r="Q923" s="233"/>
      <c r="R923" s="233"/>
      <c r="S923" s="233"/>
      <c r="T923" s="233"/>
      <c r="U923" s="233"/>
      <c r="V923" s="233"/>
      <c r="W923" s="233"/>
      <c r="X923" s="233"/>
      <c r="Y923" s="233"/>
      <c r="Z923" s="233"/>
      <c r="AA923" s="233"/>
      <c r="AB923" s="233"/>
      <c r="AC923" s="233"/>
      <c r="AD923" s="233"/>
      <c r="AE923" s="233"/>
      <c r="AF923" s="233"/>
      <c r="AG923" s="233"/>
      <c r="AH923" s="233"/>
      <c r="AI923" s="233"/>
      <c r="AJ923" s="233"/>
      <c r="AK923" s="233"/>
      <c r="AL923" s="233"/>
      <c r="AM923" s="233"/>
      <c r="AN923" s="233"/>
      <c r="AO923" s="233"/>
      <c r="AP923" s="233"/>
    </row>
    <row r="924">
      <c r="A924" s="234"/>
      <c r="B924" s="234"/>
      <c r="C924" s="233"/>
      <c r="D924" s="233"/>
      <c r="E924" s="233"/>
      <c r="F924" s="233"/>
      <c r="G924" s="233"/>
      <c r="H924" s="233"/>
      <c r="I924" s="233"/>
      <c r="J924" s="233"/>
      <c r="K924" s="233"/>
      <c r="L924" s="233"/>
      <c r="M924" s="233"/>
      <c r="N924" s="233"/>
      <c r="O924" s="233"/>
      <c r="P924" s="233"/>
      <c r="Q924" s="233"/>
      <c r="R924" s="233"/>
      <c r="S924" s="233"/>
      <c r="T924" s="233"/>
      <c r="U924" s="233"/>
      <c r="V924" s="233"/>
      <c r="W924" s="233"/>
      <c r="X924" s="233"/>
      <c r="Y924" s="233"/>
      <c r="Z924" s="233"/>
      <c r="AA924" s="233"/>
      <c r="AB924" s="233"/>
      <c r="AC924" s="233"/>
      <c r="AD924" s="233"/>
      <c r="AE924" s="233"/>
      <c r="AF924" s="233"/>
      <c r="AG924" s="233"/>
      <c r="AH924" s="233"/>
      <c r="AI924" s="233"/>
      <c r="AJ924" s="233"/>
      <c r="AK924" s="233"/>
      <c r="AL924" s="233"/>
      <c r="AM924" s="233"/>
      <c r="AN924" s="233"/>
      <c r="AO924" s="233"/>
      <c r="AP924" s="233"/>
    </row>
    <row r="925">
      <c r="A925" s="234"/>
      <c r="B925" s="234"/>
      <c r="C925" s="233"/>
      <c r="D925" s="233"/>
      <c r="E925" s="233"/>
      <c r="F925" s="233"/>
      <c r="G925" s="233"/>
      <c r="H925" s="233"/>
      <c r="I925" s="233"/>
      <c r="J925" s="233"/>
      <c r="K925" s="233"/>
      <c r="L925" s="233"/>
      <c r="M925" s="233"/>
      <c r="N925" s="233"/>
      <c r="O925" s="233"/>
      <c r="P925" s="233"/>
      <c r="Q925" s="233"/>
      <c r="R925" s="233"/>
      <c r="S925" s="233"/>
      <c r="T925" s="233"/>
      <c r="U925" s="233"/>
      <c r="V925" s="233"/>
      <c r="W925" s="233"/>
      <c r="X925" s="233"/>
      <c r="Y925" s="233"/>
      <c r="Z925" s="233"/>
      <c r="AA925" s="233"/>
      <c r="AB925" s="233"/>
      <c r="AC925" s="233"/>
      <c r="AD925" s="233"/>
      <c r="AE925" s="233"/>
      <c r="AF925" s="233"/>
      <c r="AG925" s="233"/>
      <c r="AH925" s="233"/>
      <c r="AI925" s="233"/>
      <c r="AJ925" s="233"/>
      <c r="AK925" s="233"/>
      <c r="AL925" s="233"/>
      <c r="AM925" s="233"/>
      <c r="AN925" s="233"/>
      <c r="AO925" s="233"/>
      <c r="AP925" s="233"/>
    </row>
    <row r="926">
      <c r="A926" s="234"/>
      <c r="B926" s="234"/>
      <c r="C926" s="233"/>
      <c r="D926" s="233"/>
      <c r="E926" s="233"/>
      <c r="F926" s="233"/>
      <c r="G926" s="233"/>
      <c r="H926" s="233"/>
      <c r="I926" s="233"/>
      <c r="J926" s="233"/>
      <c r="K926" s="233"/>
      <c r="L926" s="233"/>
      <c r="M926" s="233"/>
      <c r="N926" s="233"/>
      <c r="O926" s="233"/>
      <c r="P926" s="233"/>
      <c r="Q926" s="233"/>
      <c r="R926" s="233"/>
      <c r="S926" s="233"/>
      <c r="T926" s="233"/>
      <c r="U926" s="233"/>
      <c r="V926" s="233"/>
      <c r="W926" s="233"/>
      <c r="X926" s="233"/>
      <c r="Y926" s="233"/>
      <c r="Z926" s="233"/>
      <c r="AA926" s="233"/>
      <c r="AB926" s="233"/>
      <c r="AC926" s="233"/>
      <c r="AD926" s="233"/>
      <c r="AE926" s="233"/>
      <c r="AF926" s="233"/>
      <c r="AG926" s="233"/>
      <c r="AH926" s="233"/>
      <c r="AI926" s="233"/>
      <c r="AJ926" s="233"/>
      <c r="AK926" s="233"/>
      <c r="AL926" s="233"/>
      <c r="AM926" s="233"/>
      <c r="AN926" s="233"/>
      <c r="AO926" s="233"/>
      <c r="AP926" s="233"/>
    </row>
    <row r="927">
      <c r="A927" s="234"/>
      <c r="B927" s="234"/>
      <c r="C927" s="233"/>
      <c r="D927" s="233"/>
      <c r="E927" s="233"/>
      <c r="F927" s="233"/>
      <c r="G927" s="233"/>
      <c r="H927" s="233"/>
      <c r="I927" s="233"/>
      <c r="J927" s="233"/>
      <c r="K927" s="233"/>
      <c r="L927" s="233"/>
      <c r="M927" s="233"/>
      <c r="N927" s="233"/>
      <c r="O927" s="233"/>
      <c r="P927" s="233"/>
      <c r="Q927" s="233"/>
      <c r="R927" s="233"/>
      <c r="S927" s="233"/>
      <c r="T927" s="233"/>
      <c r="U927" s="233"/>
      <c r="V927" s="233"/>
      <c r="W927" s="233"/>
      <c r="X927" s="233"/>
      <c r="Y927" s="233"/>
      <c r="Z927" s="233"/>
      <c r="AA927" s="233"/>
      <c r="AB927" s="233"/>
      <c r="AC927" s="233"/>
      <c r="AD927" s="233"/>
      <c r="AE927" s="233"/>
      <c r="AF927" s="233"/>
      <c r="AG927" s="233"/>
      <c r="AH927" s="233"/>
      <c r="AI927" s="233"/>
      <c r="AJ927" s="233"/>
      <c r="AK927" s="233"/>
      <c r="AL927" s="233"/>
      <c r="AM927" s="233"/>
      <c r="AN927" s="233"/>
      <c r="AO927" s="233"/>
      <c r="AP927" s="233"/>
    </row>
    <row r="928">
      <c r="A928" s="234"/>
      <c r="B928" s="234"/>
      <c r="C928" s="233"/>
      <c r="D928" s="233"/>
      <c r="E928" s="233"/>
      <c r="F928" s="233"/>
      <c r="G928" s="233"/>
      <c r="H928" s="233"/>
      <c r="I928" s="233"/>
      <c r="J928" s="233"/>
      <c r="K928" s="233"/>
      <c r="L928" s="233"/>
      <c r="M928" s="233"/>
      <c r="N928" s="233"/>
      <c r="O928" s="233"/>
      <c r="P928" s="233"/>
      <c r="Q928" s="233"/>
      <c r="R928" s="233"/>
      <c r="S928" s="233"/>
      <c r="T928" s="233"/>
      <c r="U928" s="233"/>
      <c r="V928" s="233"/>
      <c r="W928" s="233"/>
      <c r="X928" s="233"/>
      <c r="Y928" s="233"/>
      <c r="Z928" s="233"/>
      <c r="AA928" s="233"/>
      <c r="AB928" s="233"/>
      <c r="AC928" s="233"/>
      <c r="AD928" s="233"/>
      <c r="AE928" s="233"/>
      <c r="AF928" s="233"/>
      <c r="AG928" s="233"/>
      <c r="AH928" s="233"/>
      <c r="AI928" s="233"/>
      <c r="AJ928" s="233"/>
      <c r="AK928" s="233"/>
      <c r="AL928" s="233"/>
      <c r="AM928" s="233"/>
      <c r="AN928" s="233"/>
      <c r="AO928" s="233"/>
      <c r="AP928" s="233"/>
    </row>
    <row r="929">
      <c r="A929" s="234"/>
      <c r="B929" s="234"/>
      <c r="C929" s="233"/>
      <c r="D929" s="233"/>
      <c r="E929" s="233"/>
      <c r="F929" s="233"/>
      <c r="G929" s="233"/>
      <c r="H929" s="233"/>
      <c r="I929" s="233"/>
      <c r="J929" s="233"/>
      <c r="K929" s="233"/>
      <c r="L929" s="233"/>
      <c r="M929" s="233"/>
      <c r="N929" s="233"/>
      <c r="O929" s="233"/>
      <c r="P929" s="233"/>
      <c r="Q929" s="233"/>
      <c r="R929" s="233"/>
      <c r="S929" s="233"/>
      <c r="T929" s="233"/>
      <c r="U929" s="233"/>
      <c r="V929" s="233"/>
      <c r="W929" s="233"/>
      <c r="X929" s="233"/>
      <c r="Y929" s="233"/>
      <c r="Z929" s="233"/>
      <c r="AA929" s="233"/>
      <c r="AB929" s="233"/>
      <c r="AC929" s="233"/>
      <c r="AD929" s="233"/>
      <c r="AE929" s="233"/>
      <c r="AF929" s="233"/>
      <c r="AG929" s="233"/>
      <c r="AH929" s="233"/>
      <c r="AI929" s="233"/>
      <c r="AJ929" s="233"/>
      <c r="AK929" s="233"/>
      <c r="AL929" s="233"/>
      <c r="AM929" s="233"/>
      <c r="AN929" s="233"/>
      <c r="AO929" s="233"/>
      <c r="AP929" s="233"/>
    </row>
    <row r="930">
      <c r="A930" s="234"/>
      <c r="B930" s="234"/>
      <c r="C930" s="233"/>
      <c r="D930" s="233"/>
      <c r="E930" s="233"/>
      <c r="F930" s="233"/>
      <c r="G930" s="233"/>
      <c r="H930" s="233"/>
      <c r="I930" s="233"/>
      <c r="J930" s="233"/>
      <c r="K930" s="233"/>
      <c r="L930" s="233"/>
      <c r="M930" s="233"/>
      <c r="N930" s="233"/>
      <c r="O930" s="233"/>
      <c r="P930" s="233"/>
      <c r="Q930" s="233"/>
      <c r="R930" s="233"/>
      <c r="S930" s="233"/>
      <c r="T930" s="233"/>
      <c r="U930" s="233"/>
      <c r="V930" s="233"/>
      <c r="W930" s="233"/>
      <c r="X930" s="233"/>
      <c r="Y930" s="233"/>
      <c r="Z930" s="233"/>
      <c r="AA930" s="233"/>
      <c r="AB930" s="233"/>
      <c r="AC930" s="233"/>
      <c r="AD930" s="233"/>
      <c r="AE930" s="233"/>
      <c r="AF930" s="233"/>
      <c r="AG930" s="233"/>
      <c r="AH930" s="233"/>
      <c r="AI930" s="233"/>
      <c r="AJ930" s="233"/>
      <c r="AK930" s="233"/>
      <c r="AL930" s="233"/>
      <c r="AM930" s="233"/>
      <c r="AN930" s="233"/>
      <c r="AO930" s="233"/>
      <c r="AP930" s="233"/>
    </row>
    <row r="931">
      <c r="A931" s="234"/>
      <c r="B931" s="234"/>
      <c r="C931" s="233"/>
      <c r="D931" s="233"/>
      <c r="E931" s="233"/>
      <c r="F931" s="233"/>
      <c r="G931" s="233"/>
      <c r="H931" s="233"/>
      <c r="I931" s="233"/>
      <c r="J931" s="233"/>
      <c r="K931" s="233"/>
      <c r="L931" s="233"/>
      <c r="M931" s="233"/>
      <c r="N931" s="233"/>
      <c r="O931" s="233"/>
      <c r="P931" s="233"/>
      <c r="Q931" s="233"/>
      <c r="R931" s="233"/>
      <c r="S931" s="233"/>
      <c r="T931" s="233"/>
      <c r="U931" s="233"/>
      <c r="V931" s="233"/>
      <c r="W931" s="233"/>
      <c r="X931" s="233"/>
      <c r="Y931" s="233"/>
      <c r="Z931" s="233"/>
      <c r="AA931" s="233"/>
      <c r="AB931" s="233"/>
      <c r="AC931" s="233"/>
      <c r="AD931" s="233"/>
      <c r="AE931" s="233"/>
      <c r="AF931" s="233"/>
      <c r="AG931" s="233"/>
      <c r="AH931" s="233"/>
      <c r="AI931" s="233"/>
      <c r="AJ931" s="233"/>
      <c r="AK931" s="233"/>
      <c r="AL931" s="233"/>
      <c r="AM931" s="233"/>
      <c r="AN931" s="233"/>
      <c r="AO931" s="233"/>
      <c r="AP931" s="233"/>
    </row>
    <row r="932">
      <c r="A932" s="234"/>
      <c r="B932" s="234"/>
      <c r="C932" s="233"/>
      <c r="D932" s="233"/>
      <c r="E932" s="233"/>
      <c r="F932" s="233"/>
      <c r="G932" s="233"/>
      <c r="H932" s="233"/>
      <c r="I932" s="233"/>
      <c r="J932" s="233"/>
      <c r="K932" s="233"/>
      <c r="L932" s="233"/>
      <c r="M932" s="233"/>
      <c r="N932" s="233"/>
      <c r="O932" s="233"/>
      <c r="P932" s="233"/>
      <c r="Q932" s="233"/>
      <c r="R932" s="233"/>
      <c r="S932" s="233"/>
      <c r="T932" s="233"/>
      <c r="U932" s="233"/>
      <c r="V932" s="233"/>
      <c r="W932" s="233"/>
      <c r="X932" s="233"/>
      <c r="Y932" s="233"/>
      <c r="Z932" s="233"/>
      <c r="AA932" s="233"/>
      <c r="AB932" s="233"/>
      <c r="AC932" s="233"/>
      <c r="AD932" s="233"/>
      <c r="AE932" s="233"/>
      <c r="AF932" s="233"/>
      <c r="AG932" s="233"/>
      <c r="AH932" s="233"/>
      <c r="AI932" s="233"/>
      <c r="AJ932" s="233"/>
      <c r="AK932" s="233"/>
      <c r="AL932" s="233"/>
      <c r="AM932" s="233"/>
      <c r="AN932" s="233"/>
      <c r="AO932" s="233"/>
      <c r="AP932" s="233"/>
    </row>
    <row r="933">
      <c r="A933" s="234"/>
      <c r="B933" s="234"/>
      <c r="C933" s="233"/>
      <c r="D933" s="233"/>
      <c r="E933" s="233"/>
      <c r="F933" s="233"/>
      <c r="G933" s="233"/>
      <c r="H933" s="233"/>
      <c r="I933" s="233"/>
      <c r="J933" s="233"/>
      <c r="K933" s="233"/>
      <c r="L933" s="233"/>
      <c r="M933" s="233"/>
      <c r="N933" s="233"/>
      <c r="O933" s="233"/>
      <c r="P933" s="233"/>
      <c r="Q933" s="233"/>
      <c r="R933" s="233"/>
      <c r="S933" s="233"/>
      <c r="T933" s="233"/>
      <c r="U933" s="233"/>
      <c r="V933" s="233"/>
      <c r="W933" s="233"/>
      <c r="X933" s="233"/>
      <c r="Y933" s="233"/>
      <c r="Z933" s="233"/>
      <c r="AA933" s="233"/>
      <c r="AB933" s="233"/>
      <c r="AC933" s="233"/>
      <c r="AD933" s="233"/>
      <c r="AE933" s="233"/>
      <c r="AF933" s="233"/>
      <c r="AG933" s="233"/>
      <c r="AH933" s="233"/>
      <c r="AI933" s="233"/>
      <c r="AJ933" s="233"/>
      <c r="AK933" s="233"/>
      <c r="AL933" s="233"/>
      <c r="AM933" s="233"/>
      <c r="AN933" s="233"/>
      <c r="AO933" s="233"/>
      <c r="AP933" s="233"/>
    </row>
    <row r="934">
      <c r="A934" s="234"/>
      <c r="B934" s="234"/>
      <c r="C934" s="233"/>
      <c r="D934" s="233"/>
      <c r="E934" s="233"/>
      <c r="F934" s="233"/>
      <c r="G934" s="233"/>
      <c r="H934" s="233"/>
      <c r="I934" s="233"/>
      <c r="J934" s="233"/>
      <c r="K934" s="233"/>
      <c r="L934" s="233"/>
      <c r="M934" s="233"/>
      <c r="N934" s="233"/>
      <c r="O934" s="233"/>
      <c r="P934" s="233"/>
      <c r="Q934" s="233"/>
      <c r="R934" s="233"/>
      <c r="S934" s="233"/>
      <c r="T934" s="233"/>
      <c r="U934" s="233"/>
      <c r="V934" s="233"/>
      <c r="W934" s="233"/>
      <c r="X934" s="233"/>
      <c r="Y934" s="233"/>
      <c r="Z934" s="233"/>
      <c r="AA934" s="233"/>
      <c r="AB934" s="233"/>
      <c r="AC934" s="233"/>
      <c r="AD934" s="233"/>
      <c r="AE934" s="233"/>
      <c r="AF934" s="233"/>
      <c r="AG934" s="233"/>
      <c r="AH934" s="233"/>
      <c r="AI934" s="233"/>
      <c r="AJ934" s="233"/>
      <c r="AK934" s="233"/>
      <c r="AL934" s="233"/>
      <c r="AM934" s="233"/>
      <c r="AN934" s="233"/>
      <c r="AO934" s="233"/>
      <c r="AP934" s="233"/>
    </row>
    <row r="935">
      <c r="A935" s="234"/>
      <c r="B935" s="234"/>
      <c r="C935" s="233"/>
      <c r="D935" s="233"/>
      <c r="E935" s="233"/>
      <c r="F935" s="233"/>
      <c r="G935" s="233"/>
      <c r="H935" s="233"/>
      <c r="I935" s="233"/>
      <c r="J935" s="233"/>
      <c r="K935" s="233"/>
      <c r="L935" s="233"/>
      <c r="M935" s="233"/>
      <c r="N935" s="233"/>
      <c r="O935" s="233"/>
      <c r="P935" s="233"/>
      <c r="Q935" s="233"/>
      <c r="R935" s="233"/>
      <c r="S935" s="233"/>
      <c r="T935" s="233"/>
      <c r="U935" s="233"/>
      <c r="V935" s="233"/>
      <c r="W935" s="233"/>
      <c r="X935" s="233"/>
      <c r="Y935" s="233"/>
      <c r="Z935" s="233"/>
      <c r="AA935" s="233"/>
      <c r="AB935" s="233"/>
      <c r="AC935" s="233"/>
      <c r="AD935" s="233"/>
      <c r="AE935" s="233"/>
      <c r="AF935" s="233"/>
      <c r="AG935" s="233"/>
      <c r="AH935" s="233"/>
      <c r="AI935" s="233"/>
      <c r="AJ935" s="233"/>
      <c r="AK935" s="233"/>
      <c r="AL935" s="233"/>
      <c r="AM935" s="233"/>
      <c r="AN935" s="233"/>
      <c r="AO935" s="233"/>
      <c r="AP935" s="233"/>
    </row>
    <row r="936">
      <c r="A936" s="234"/>
      <c r="B936" s="234"/>
      <c r="C936" s="233"/>
      <c r="D936" s="233"/>
      <c r="E936" s="233"/>
      <c r="F936" s="233"/>
      <c r="G936" s="233"/>
      <c r="H936" s="233"/>
      <c r="I936" s="233"/>
      <c r="J936" s="233"/>
      <c r="K936" s="233"/>
      <c r="L936" s="233"/>
      <c r="M936" s="233"/>
      <c r="N936" s="233"/>
      <c r="O936" s="233"/>
      <c r="P936" s="233"/>
      <c r="Q936" s="233"/>
      <c r="R936" s="233"/>
      <c r="S936" s="233"/>
      <c r="T936" s="233"/>
      <c r="U936" s="233"/>
      <c r="V936" s="233"/>
      <c r="W936" s="233"/>
      <c r="X936" s="233"/>
      <c r="Y936" s="233"/>
      <c r="Z936" s="233"/>
      <c r="AA936" s="233"/>
      <c r="AB936" s="233"/>
      <c r="AC936" s="233"/>
      <c r="AD936" s="233"/>
      <c r="AE936" s="233"/>
      <c r="AF936" s="233"/>
      <c r="AG936" s="233"/>
      <c r="AH936" s="233"/>
      <c r="AI936" s="233"/>
      <c r="AJ936" s="233"/>
      <c r="AK936" s="233"/>
      <c r="AL936" s="233"/>
      <c r="AM936" s="233"/>
      <c r="AN936" s="233"/>
      <c r="AO936" s="233"/>
      <c r="AP936" s="233"/>
    </row>
    <row r="937">
      <c r="A937" s="234"/>
      <c r="B937" s="234"/>
      <c r="C937" s="233"/>
      <c r="D937" s="233"/>
      <c r="E937" s="233"/>
      <c r="F937" s="233"/>
      <c r="G937" s="233"/>
      <c r="H937" s="233"/>
      <c r="I937" s="233"/>
      <c r="J937" s="233"/>
      <c r="K937" s="233"/>
      <c r="L937" s="233"/>
      <c r="M937" s="233"/>
      <c r="N937" s="233"/>
      <c r="O937" s="233"/>
      <c r="P937" s="233"/>
      <c r="Q937" s="233"/>
      <c r="R937" s="233"/>
      <c r="S937" s="233"/>
      <c r="T937" s="233"/>
      <c r="U937" s="233"/>
      <c r="V937" s="233"/>
      <c r="W937" s="233"/>
      <c r="X937" s="233"/>
      <c r="Y937" s="233"/>
      <c r="Z937" s="233"/>
      <c r="AA937" s="233"/>
      <c r="AB937" s="233"/>
      <c r="AC937" s="233"/>
      <c r="AD937" s="233"/>
      <c r="AE937" s="233"/>
      <c r="AF937" s="233"/>
      <c r="AG937" s="233"/>
      <c r="AH937" s="233"/>
      <c r="AI937" s="233"/>
      <c r="AJ937" s="233"/>
      <c r="AK937" s="233"/>
      <c r="AL937" s="233"/>
      <c r="AM937" s="233"/>
      <c r="AN937" s="233"/>
      <c r="AO937" s="233"/>
      <c r="AP937" s="233"/>
    </row>
    <row r="938">
      <c r="A938" s="234"/>
      <c r="B938" s="234"/>
      <c r="C938" s="233"/>
      <c r="D938" s="233"/>
      <c r="E938" s="233"/>
      <c r="F938" s="233"/>
      <c r="G938" s="233"/>
      <c r="H938" s="233"/>
      <c r="I938" s="233"/>
      <c r="J938" s="233"/>
      <c r="K938" s="233"/>
      <c r="L938" s="233"/>
      <c r="M938" s="233"/>
      <c r="N938" s="233"/>
      <c r="O938" s="233"/>
      <c r="P938" s="233"/>
      <c r="Q938" s="233"/>
      <c r="R938" s="233"/>
      <c r="S938" s="233"/>
      <c r="T938" s="233"/>
      <c r="U938" s="233"/>
      <c r="V938" s="233"/>
      <c r="W938" s="233"/>
      <c r="X938" s="233"/>
      <c r="Y938" s="233"/>
      <c r="Z938" s="233"/>
      <c r="AA938" s="233"/>
      <c r="AB938" s="233"/>
      <c r="AC938" s="233"/>
      <c r="AD938" s="233"/>
      <c r="AE938" s="233"/>
      <c r="AF938" s="233"/>
      <c r="AG938" s="233"/>
      <c r="AH938" s="233"/>
      <c r="AI938" s="233"/>
      <c r="AJ938" s="233"/>
      <c r="AK938" s="233"/>
      <c r="AL938" s="233"/>
      <c r="AM938" s="233"/>
      <c r="AN938" s="233"/>
      <c r="AO938" s="233"/>
      <c r="AP938" s="233"/>
    </row>
    <row r="939">
      <c r="A939" s="234"/>
      <c r="B939" s="234"/>
      <c r="C939" s="233"/>
      <c r="D939" s="233"/>
      <c r="E939" s="233"/>
      <c r="F939" s="233"/>
      <c r="G939" s="233"/>
      <c r="H939" s="233"/>
      <c r="I939" s="233"/>
      <c r="J939" s="233"/>
      <c r="K939" s="233"/>
      <c r="L939" s="233"/>
      <c r="M939" s="233"/>
      <c r="N939" s="233"/>
      <c r="O939" s="233"/>
      <c r="P939" s="233"/>
      <c r="Q939" s="233"/>
      <c r="R939" s="233"/>
      <c r="S939" s="233"/>
      <c r="T939" s="233"/>
      <c r="U939" s="233"/>
      <c r="V939" s="233"/>
      <c r="W939" s="233"/>
      <c r="X939" s="233"/>
      <c r="Y939" s="233"/>
      <c r="Z939" s="233"/>
      <c r="AA939" s="233"/>
      <c r="AB939" s="233"/>
      <c r="AC939" s="233"/>
      <c r="AD939" s="233"/>
      <c r="AE939" s="233"/>
      <c r="AF939" s="233"/>
      <c r="AG939" s="233"/>
      <c r="AH939" s="233"/>
      <c r="AI939" s="233"/>
      <c r="AJ939" s="233"/>
      <c r="AK939" s="233"/>
      <c r="AL939" s="233"/>
      <c r="AM939" s="233"/>
      <c r="AN939" s="233"/>
      <c r="AO939" s="233"/>
      <c r="AP939" s="233"/>
    </row>
    <row r="940">
      <c r="A940" s="234"/>
      <c r="B940" s="234"/>
      <c r="C940" s="233"/>
      <c r="D940" s="233"/>
      <c r="E940" s="233"/>
      <c r="F940" s="233"/>
      <c r="G940" s="233"/>
      <c r="H940" s="233"/>
      <c r="I940" s="233"/>
      <c r="J940" s="233"/>
      <c r="K940" s="233"/>
      <c r="L940" s="233"/>
      <c r="M940" s="233"/>
      <c r="N940" s="233"/>
      <c r="O940" s="233"/>
      <c r="P940" s="233"/>
      <c r="Q940" s="233"/>
      <c r="R940" s="233"/>
      <c r="S940" s="233"/>
      <c r="T940" s="233"/>
      <c r="U940" s="233"/>
      <c r="V940" s="233"/>
      <c r="W940" s="233"/>
      <c r="X940" s="233"/>
      <c r="Y940" s="233"/>
      <c r="Z940" s="233"/>
      <c r="AA940" s="233"/>
      <c r="AB940" s="233"/>
      <c r="AC940" s="233"/>
      <c r="AD940" s="233"/>
      <c r="AE940" s="233"/>
      <c r="AF940" s="233"/>
      <c r="AG940" s="233"/>
      <c r="AH940" s="233"/>
      <c r="AI940" s="233"/>
      <c r="AJ940" s="233"/>
      <c r="AK940" s="233"/>
      <c r="AL940" s="233"/>
      <c r="AM940" s="233"/>
      <c r="AN940" s="233"/>
      <c r="AO940" s="233"/>
      <c r="AP940" s="233"/>
    </row>
    <row r="941">
      <c r="A941" s="234"/>
      <c r="B941" s="234"/>
      <c r="C941" s="233"/>
      <c r="D941" s="233"/>
      <c r="E941" s="233"/>
      <c r="F941" s="233"/>
      <c r="G941" s="233"/>
      <c r="H941" s="233"/>
      <c r="I941" s="233"/>
      <c r="J941" s="233"/>
      <c r="K941" s="233"/>
      <c r="L941" s="233"/>
      <c r="M941" s="233"/>
      <c r="N941" s="233"/>
      <c r="O941" s="233"/>
      <c r="P941" s="233"/>
      <c r="Q941" s="233"/>
      <c r="R941" s="233"/>
      <c r="S941" s="233"/>
      <c r="T941" s="233"/>
      <c r="U941" s="233"/>
      <c r="V941" s="233"/>
      <c r="W941" s="233"/>
      <c r="X941" s="233"/>
      <c r="Y941" s="233"/>
      <c r="Z941" s="233"/>
      <c r="AA941" s="233"/>
      <c r="AB941" s="233"/>
      <c r="AC941" s="233"/>
      <c r="AD941" s="233"/>
      <c r="AE941" s="233"/>
      <c r="AF941" s="233"/>
      <c r="AG941" s="233"/>
      <c r="AH941" s="233"/>
      <c r="AI941" s="233"/>
      <c r="AJ941" s="233"/>
      <c r="AK941" s="233"/>
      <c r="AL941" s="233"/>
      <c r="AM941" s="233"/>
      <c r="AN941" s="233"/>
      <c r="AO941" s="233"/>
      <c r="AP941" s="233"/>
    </row>
    <row r="942">
      <c r="A942" s="234"/>
      <c r="B942" s="234"/>
      <c r="C942" s="233"/>
      <c r="D942" s="233"/>
      <c r="E942" s="233"/>
      <c r="F942" s="233"/>
      <c r="G942" s="233"/>
      <c r="H942" s="233"/>
      <c r="I942" s="233"/>
      <c r="J942" s="233"/>
      <c r="K942" s="233"/>
      <c r="L942" s="233"/>
      <c r="M942" s="233"/>
      <c r="N942" s="233"/>
      <c r="O942" s="233"/>
      <c r="P942" s="233"/>
      <c r="Q942" s="233"/>
      <c r="R942" s="233"/>
      <c r="S942" s="233"/>
      <c r="T942" s="233"/>
      <c r="U942" s="233"/>
      <c r="V942" s="233"/>
      <c r="W942" s="233"/>
      <c r="X942" s="233"/>
      <c r="Y942" s="233"/>
      <c r="Z942" s="233"/>
      <c r="AA942" s="233"/>
      <c r="AB942" s="233"/>
      <c r="AC942" s="233"/>
      <c r="AD942" s="233"/>
      <c r="AE942" s="233"/>
      <c r="AF942" s="233"/>
      <c r="AG942" s="233"/>
      <c r="AH942" s="233"/>
      <c r="AI942" s="233"/>
      <c r="AJ942" s="233"/>
      <c r="AK942" s="233"/>
      <c r="AL942" s="233"/>
      <c r="AM942" s="233"/>
      <c r="AN942" s="233"/>
      <c r="AO942" s="233"/>
      <c r="AP942" s="233"/>
    </row>
    <row r="943">
      <c r="A943" s="234"/>
      <c r="B943" s="234"/>
      <c r="C943" s="233"/>
      <c r="D943" s="233"/>
      <c r="E943" s="233"/>
      <c r="F943" s="233"/>
      <c r="G943" s="233"/>
      <c r="H943" s="233"/>
      <c r="I943" s="233"/>
      <c r="J943" s="233"/>
      <c r="K943" s="233"/>
      <c r="L943" s="233"/>
      <c r="M943" s="233"/>
      <c r="N943" s="233"/>
      <c r="O943" s="233"/>
      <c r="P943" s="233"/>
      <c r="Q943" s="233"/>
      <c r="R943" s="233"/>
      <c r="S943" s="233"/>
      <c r="T943" s="233"/>
      <c r="U943" s="233"/>
      <c r="V943" s="233"/>
      <c r="W943" s="233"/>
      <c r="X943" s="233"/>
      <c r="Y943" s="233"/>
      <c r="Z943" s="233"/>
      <c r="AA943" s="233"/>
      <c r="AB943" s="233"/>
      <c r="AC943" s="233"/>
      <c r="AD943" s="233"/>
      <c r="AE943" s="233"/>
      <c r="AF943" s="233"/>
      <c r="AG943" s="233"/>
      <c r="AH943" s="233"/>
      <c r="AI943" s="233"/>
      <c r="AJ943" s="233"/>
      <c r="AK943" s="233"/>
      <c r="AL943" s="233"/>
      <c r="AM943" s="233"/>
      <c r="AN943" s="233"/>
      <c r="AO943" s="233"/>
      <c r="AP943" s="233"/>
    </row>
    <row r="944">
      <c r="A944" s="234"/>
      <c r="B944" s="234"/>
      <c r="C944" s="233"/>
      <c r="D944" s="233"/>
      <c r="E944" s="233"/>
      <c r="F944" s="233"/>
      <c r="G944" s="233"/>
      <c r="H944" s="233"/>
      <c r="I944" s="233"/>
      <c r="J944" s="233"/>
      <c r="K944" s="233"/>
      <c r="L944" s="233"/>
      <c r="M944" s="233"/>
      <c r="N944" s="233"/>
      <c r="O944" s="233"/>
      <c r="P944" s="233"/>
      <c r="Q944" s="233"/>
      <c r="R944" s="233"/>
      <c r="S944" s="233"/>
      <c r="T944" s="233"/>
      <c r="U944" s="233"/>
      <c r="V944" s="233"/>
      <c r="W944" s="233"/>
      <c r="X944" s="233"/>
      <c r="Y944" s="233"/>
      <c r="Z944" s="233"/>
      <c r="AA944" s="233"/>
      <c r="AB944" s="233"/>
      <c r="AC944" s="233"/>
      <c r="AD944" s="233"/>
      <c r="AE944" s="233"/>
      <c r="AF944" s="233"/>
      <c r="AG944" s="233"/>
      <c r="AH944" s="233"/>
      <c r="AI944" s="233"/>
      <c r="AJ944" s="233"/>
      <c r="AK944" s="233"/>
      <c r="AL944" s="233"/>
      <c r="AM944" s="233"/>
      <c r="AN944" s="233"/>
      <c r="AO944" s="233"/>
      <c r="AP944" s="233"/>
    </row>
    <row r="945">
      <c r="A945" s="234"/>
      <c r="B945" s="234"/>
      <c r="C945" s="233"/>
      <c r="D945" s="233"/>
      <c r="E945" s="233"/>
      <c r="F945" s="233"/>
      <c r="G945" s="233"/>
      <c r="H945" s="233"/>
      <c r="I945" s="233"/>
      <c r="J945" s="233"/>
      <c r="K945" s="233"/>
      <c r="L945" s="233"/>
      <c r="M945" s="233"/>
      <c r="N945" s="233"/>
      <c r="O945" s="233"/>
      <c r="P945" s="233"/>
      <c r="Q945" s="233"/>
      <c r="R945" s="233"/>
      <c r="S945" s="233"/>
      <c r="T945" s="233"/>
      <c r="U945" s="233"/>
      <c r="V945" s="233"/>
      <c r="W945" s="233"/>
      <c r="X945" s="233"/>
      <c r="Y945" s="233"/>
      <c r="Z945" s="233"/>
      <c r="AA945" s="233"/>
      <c r="AB945" s="233"/>
      <c r="AC945" s="233"/>
      <c r="AD945" s="233"/>
      <c r="AE945" s="233"/>
      <c r="AF945" s="233"/>
      <c r="AG945" s="233"/>
      <c r="AH945" s="233"/>
      <c r="AI945" s="233"/>
      <c r="AJ945" s="233"/>
      <c r="AK945" s="233"/>
      <c r="AL945" s="233"/>
      <c r="AM945" s="233"/>
      <c r="AN945" s="233"/>
      <c r="AO945" s="233"/>
      <c r="AP945" s="233"/>
    </row>
    <row r="946">
      <c r="A946" s="234"/>
      <c r="B946" s="234"/>
      <c r="C946" s="233"/>
      <c r="D946" s="233"/>
      <c r="E946" s="233"/>
      <c r="F946" s="233"/>
      <c r="G946" s="233"/>
      <c r="H946" s="233"/>
      <c r="I946" s="233"/>
      <c r="J946" s="233"/>
      <c r="K946" s="233"/>
      <c r="L946" s="233"/>
      <c r="M946" s="233"/>
      <c r="N946" s="233"/>
      <c r="O946" s="233"/>
      <c r="P946" s="233"/>
      <c r="Q946" s="233"/>
      <c r="R946" s="233"/>
      <c r="S946" s="233"/>
      <c r="T946" s="233"/>
      <c r="U946" s="233"/>
      <c r="V946" s="233"/>
      <c r="W946" s="233"/>
      <c r="X946" s="233"/>
      <c r="Y946" s="233"/>
      <c r="Z946" s="233"/>
      <c r="AA946" s="233"/>
      <c r="AB946" s="233"/>
      <c r="AC946" s="233"/>
      <c r="AD946" s="233"/>
      <c r="AE946" s="233"/>
      <c r="AF946" s="233"/>
      <c r="AG946" s="233"/>
      <c r="AH946" s="233"/>
      <c r="AI946" s="233"/>
      <c r="AJ946" s="233"/>
      <c r="AK946" s="233"/>
      <c r="AL946" s="233"/>
      <c r="AM946" s="233"/>
      <c r="AN946" s="233"/>
      <c r="AO946" s="233"/>
      <c r="AP946" s="233"/>
    </row>
    <row r="947">
      <c r="A947" s="234"/>
      <c r="B947" s="234"/>
      <c r="C947" s="233"/>
      <c r="D947" s="233"/>
      <c r="E947" s="233"/>
      <c r="F947" s="233"/>
      <c r="G947" s="233"/>
      <c r="H947" s="233"/>
      <c r="I947" s="233"/>
      <c r="J947" s="233"/>
      <c r="K947" s="233"/>
      <c r="L947" s="233"/>
      <c r="M947" s="233"/>
      <c r="N947" s="233"/>
      <c r="O947" s="233"/>
      <c r="P947" s="233"/>
      <c r="Q947" s="233"/>
      <c r="R947" s="233"/>
      <c r="S947" s="233"/>
      <c r="T947" s="233"/>
      <c r="U947" s="233"/>
      <c r="V947" s="233"/>
      <c r="W947" s="233"/>
      <c r="X947" s="233"/>
      <c r="Y947" s="233"/>
      <c r="Z947" s="233"/>
      <c r="AA947" s="233"/>
      <c r="AB947" s="233"/>
      <c r="AC947" s="233"/>
      <c r="AD947" s="233"/>
      <c r="AE947" s="233"/>
      <c r="AF947" s="233"/>
      <c r="AG947" s="233"/>
      <c r="AH947" s="233"/>
      <c r="AI947" s="233"/>
      <c r="AJ947" s="233"/>
      <c r="AK947" s="233"/>
      <c r="AL947" s="233"/>
      <c r="AM947" s="233"/>
      <c r="AN947" s="233"/>
      <c r="AO947" s="233"/>
      <c r="AP947" s="233"/>
    </row>
    <row r="948">
      <c r="A948" s="234"/>
      <c r="B948" s="234"/>
      <c r="C948" s="233"/>
      <c r="D948" s="233"/>
      <c r="E948" s="233"/>
      <c r="F948" s="233"/>
      <c r="G948" s="233"/>
      <c r="H948" s="233"/>
      <c r="I948" s="233"/>
      <c r="J948" s="233"/>
      <c r="K948" s="233"/>
      <c r="L948" s="233"/>
      <c r="M948" s="233"/>
      <c r="N948" s="233"/>
      <c r="O948" s="233"/>
      <c r="P948" s="233"/>
      <c r="Q948" s="233"/>
      <c r="R948" s="233"/>
      <c r="S948" s="233"/>
      <c r="T948" s="233"/>
      <c r="U948" s="233"/>
      <c r="V948" s="233"/>
      <c r="W948" s="233"/>
      <c r="X948" s="233"/>
      <c r="Y948" s="233"/>
      <c r="Z948" s="233"/>
      <c r="AA948" s="233"/>
      <c r="AB948" s="233"/>
      <c r="AC948" s="233"/>
      <c r="AD948" s="233"/>
      <c r="AE948" s="233"/>
      <c r="AF948" s="233"/>
      <c r="AG948" s="233"/>
      <c r="AH948" s="233"/>
      <c r="AI948" s="233"/>
      <c r="AJ948" s="233"/>
      <c r="AK948" s="233"/>
      <c r="AL948" s="233"/>
      <c r="AM948" s="233"/>
      <c r="AN948" s="233"/>
      <c r="AO948" s="233"/>
      <c r="AP948" s="233"/>
    </row>
    <row r="949">
      <c r="A949" s="234"/>
      <c r="B949" s="234"/>
      <c r="C949" s="233"/>
      <c r="D949" s="233"/>
      <c r="E949" s="233"/>
      <c r="F949" s="233"/>
      <c r="G949" s="233"/>
      <c r="H949" s="233"/>
      <c r="I949" s="233"/>
      <c r="J949" s="233"/>
      <c r="K949" s="233"/>
      <c r="L949" s="233"/>
      <c r="M949" s="233"/>
      <c r="N949" s="233"/>
      <c r="O949" s="233"/>
      <c r="P949" s="233"/>
      <c r="Q949" s="233"/>
      <c r="R949" s="233"/>
      <c r="S949" s="233"/>
      <c r="T949" s="233"/>
      <c r="U949" s="233"/>
      <c r="V949" s="233"/>
      <c r="W949" s="233"/>
      <c r="X949" s="233"/>
      <c r="Y949" s="233"/>
      <c r="Z949" s="233"/>
      <c r="AA949" s="233"/>
      <c r="AB949" s="233"/>
      <c r="AC949" s="233"/>
      <c r="AD949" s="233"/>
      <c r="AE949" s="233"/>
      <c r="AF949" s="233"/>
      <c r="AG949" s="233"/>
      <c r="AH949" s="233"/>
      <c r="AI949" s="233"/>
      <c r="AJ949" s="233"/>
      <c r="AK949" s="233"/>
      <c r="AL949" s="233"/>
      <c r="AM949" s="233"/>
      <c r="AN949" s="233"/>
      <c r="AO949" s="233"/>
      <c r="AP949" s="233"/>
    </row>
    <row r="950">
      <c r="A950" s="234"/>
      <c r="B950" s="234"/>
      <c r="C950" s="233"/>
      <c r="D950" s="233"/>
      <c r="E950" s="233"/>
      <c r="F950" s="233"/>
      <c r="G950" s="233"/>
      <c r="H950" s="233"/>
      <c r="I950" s="233"/>
      <c r="J950" s="233"/>
      <c r="K950" s="233"/>
      <c r="L950" s="233"/>
      <c r="M950" s="233"/>
      <c r="N950" s="233"/>
      <c r="O950" s="233"/>
      <c r="P950" s="233"/>
      <c r="Q950" s="233"/>
      <c r="R950" s="233"/>
      <c r="S950" s="233"/>
      <c r="T950" s="233"/>
      <c r="U950" s="233"/>
      <c r="V950" s="233"/>
      <c r="W950" s="233"/>
      <c r="X950" s="233"/>
      <c r="Y950" s="233"/>
      <c r="Z950" s="233"/>
      <c r="AA950" s="233"/>
      <c r="AB950" s="233"/>
      <c r="AC950" s="233"/>
      <c r="AD950" s="233"/>
      <c r="AE950" s="233"/>
      <c r="AF950" s="233"/>
      <c r="AG950" s="233"/>
      <c r="AH950" s="233"/>
      <c r="AI950" s="233"/>
      <c r="AJ950" s="233"/>
      <c r="AK950" s="233"/>
      <c r="AL950" s="233"/>
      <c r="AM950" s="233"/>
      <c r="AN950" s="233"/>
      <c r="AO950" s="233"/>
      <c r="AP950" s="233"/>
    </row>
    <row r="951">
      <c r="A951" s="234"/>
      <c r="B951" s="234"/>
      <c r="C951" s="233"/>
      <c r="D951" s="233"/>
      <c r="E951" s="233"/>
      <c r="F951" s="233"/>
      <c r="G951" s="233"/>
      <c r="H951" s="233"/>
      <c r="I951" s="233"/>
      <c r="J951" s="233"/>
      <c r="K951" s="233"/>
      <c r="L951" s="233"/>
      <c r="M951" s="233"/>
      <c r="N951" s="233"/>
      <c r="O951" s="233"/>
      <c r="P951" s="233"/>
      <c r="Q951" s="233"/>
      <c r="R951" s="233"/>
      <c r="S951" s="233"/>
      <c r="T951" s="233"/>
      <c r="U951" s="233"/>
      <c r="V951" s="233"/>
      <c r="W951" s="233"/>
      <c r="X951" s="233"/>
      <c r="Y951" s="233"/>
      <c r="Z951" s="233"/>
      <c r="AA951" s="233"/>
      <c r="AB951" s="233"/>
      <c r="AC951" s="233"/>
      <c r="AD951" s="233"/>
      <c r="AE951" s="233"/>
      <c r="AF951" s="233"/>
      <c r="AG951" s="233"/>
      <c r="AH951" s="233"/>
      <c r="AI951" s="233"/>
      <c r="AJ951" s="233"/>
      <c r="AK951" s="233"/>
      <c r="AL951" s="233"/>
      <c r="AM951" s="233"/>
      <c r="AN951" s="233"/>
      <c r="AO951" s="233"/>
      <c r="AP951" s="233"/>
    </row>
    <row r="952">
      <c r="A952" s="234"/>
      <c r="B952" s="234"/>
      <c r="C952" s="233"/>
      <c r="D952" s="233"/>
      <c r="E952" s="233"/>
      <c r="F952" s="233"/>
      <c r="G952" s="233"/>
      <c r="H952" s="233"/>
      <c r="I952" s="233"/>
      <c r="J952" s="233"/>
      <c r="K952" s="233"/>
      <c r="L952" s="233"/>
      <c r="M952" s="233"/>
      <c r="N952" s="233"/>
      <c r="O952" s="233"/>
      <c r="P952" s="233"/>
      <c r="Q952" s="233"/>
      <c r="R952" s="233"/>
      <c r="S952" s="233"/>
      <c r="T952" s="233"/>
      <c r="U952" s="233"/>
      <c r="V952" s="233"/>
      <c r="W952" s="233"/>
      <c r="X952" s="233"/>
      <c r="Y952" s="233"/>
      <c r="Z952" s="233"/>
      <c r="AA952" s="233"/>
      <c r="AB952" s="233"/>
      <c r="AC952" s="233"/>
      <c r="AD952" s="233"/>
      <c r="AE952" s="233"/>
      <c r="AF952" s="233"/>
      <c r="AG952" s="233"/>
      <c r="AH952" s="233"/>
      <c r="AI952" s="233"/>
      <c r="AJ952" s="233"/>
      <c r="AK952" s="233"/>
      <c r="AL952" s="233"/>
      <c r="AM952" s="233"/>
      <c r="AN952" s="233"/>
      <c r="AO952" s="233"/>
      <c r="AP952" s="233"/>
    </row>
    <row r="953">
      <c r="A953" s="234"/>
      <c r="B953" s="234"/>
      <c r="C953" s="233"/>
      <c r="D953" s="233"/>
      <c r="E953" s="233"/>
      <c r="F953" s="233"/>
      <c r="G953" s="233"/>
      <c r="H953" s="233"/>
      <c r="I953" s="233"/>
      <c r="J953" s="233"/>
      <c r="K953" s="233"/>
      <c r="L953" s="233"/>
      <c r="M953" s="233"/>
      <c r="N953" s="233"/>
      <c r="O953" s="233"/>
      <c r="P953" s="233"/>
      <c r="Q953" s="233"/>
      <c r="R953" s="233"/>
      <c r="S953" s="233"/>
      <c r="T953" s="233"/>
      <c r="U953" s="233"/>
      <c r="V953" s="233"/>
      <c r="W953" s="233"/>
      <c r="X953" s="233"/>
      <c r="Y953" s="233"/>
      <c r="Z953" s="233"/>
      <c r="AA953" s="233"/>
      <c r="AB953" s="233"/>
      <c r="AC953" s="233"/>
      <c r="AD953" s="233"/>
      <c r="AE953" s="233"/>
      <c r="AF953" s="233"/>
      <c r="AG953" s="233"/>
      <c r="AH953" s="233"/>
      <c r="AI953" s="233"/>
      <c r="AJ953" s="233"/>
      <c r="AK953" s="233"/>
      <c r="AL953" s="233"/>
      <c r="AM953" s="233"/>
      <c r="AN953" s="233"/>
      <c r="AO953" s="233"/>
      <c r="AP953" s="233"/>
    </row>
    <row r="954">
      <c r="A954" s="234"/>
      <c r="B954" s="234"/>
      <c r="C954" s="233"/>
      <c r="D954" s="233"/>
      <c r="E954" s="233"/>
      <c r="F954" s="233"/>
      <c r="G954" s="233"/>
      <c r="H954" s="233"/>
      <c r="I954" s="233"/>
      <c r="J954" s="233"/>
      <c r="K954" s="233"/>
      <c r="L954" s="233"/>
      <c r="M954" s="233"/>
      <c r="N954" s="233"/>
      <c r="O954" s="233"/>
      <c r="P954" s="233"/>
      <c r="Q954" s="233"/>
      <c r="R954" s="233"/>
      <c r="S954" s="233"/>
      <c r="T954" s="233"/>
      <c r="U954" s="233"/>
      <c r="V954" s="233"/>
      <c r="W954" s="233"/>
      <c r="X954" s="233"/>
      <c r="Y954" s="233"/>
      <c r="Z954" s="233"/>
      <c r="AA954" s="233"/>
      <c r="AB954" s="233"/>
      <c r="AC954" s="233"/>
      <c r="AD954" s="233"/>
      <c r="AE954" s="233"/>
      <c r="AF954" s="233"/>
      <c r="AG954" s="233"/>
      <c r="AH954" s="233"/>
      <c r="AI954" s="233"/>
      <c r="AJ954" s="233"/>
      <c r="AK954" s="233"/>
      <c r="AL954" s="233"/>
      <c r="AM954" s="233"/>
      <c r="AN954" s="233"/>
      <c r="AO954" s="233"/>
      <c r="AP954" s="233"/>
    </row>
    <row r="955">
      <c r="A955" s="234"/>
      <c r="B955" s="234"/>
      <c r="C955" s="233"/>
      <c r="D955" s="233"/>
      <c r="E955" s="233"/>
      <c r="F955" s="233"/>
      <c r="G955" s="233"/>
      <c r="H955" s="233"/>
      <c r="I955" s="233"/>
      <c r="J955" s="233"/>
      <c r="K955" s="233"/>
      <c r="L955" s="233"/>
      <c r="M955" s="233"/>
      <c r="N955" s="233"/>
      <c r="O955" s="233"/>
      <c r="P955" s="233"/>
      <c r="Q955" s="233"/>
      <c r="R955" s="233"/>
      <c r="S955" s="233"/>
      <c r="T955" s="233"/>
      <c r="U955" s="233"/>
      <c r="V955" s="233"/>
      <c r="W955" s="233"/>
      <c r="X955" s="233"/>
      <c r="Y955" s="233"/>
      <c r="Z955" s="233"/>
      <c r="AA955" s="233"/>
      <c r="AB955" s="233"/>
      <c r="AC955" s="233"/>
      <c r="AD955" s="233"/>
      <c r="AE955" s="233"/>
      <c r="AF955" s="233"/>
      <c r="AG955" s="233"/>
      <c r="AH955" s="233"/>
      <c r="AI955" s="233"/>
      <c r="AJ955" s="233"/>
      <c r="AK955" s="233"/>
      <c r="AL955" s="233"/>
      <c r="AM955" s="233"/>
      <c r="AN955" s="233"/>
      <c r="AO955" s="233"/>
      <c r="AP955" s="233"/>
    </row>
    <row r="956">
      <c r="A956" s="234"/>
      <c r="B956" s="234"/>
      <c r="C956" s="233"/>
      <c r="D956" s="233"/>
      <c r="E956" s="233"/>
      <c r="F956" s="233"/>
      <c r="G956" s="233"/>
      <c r="H956" s="233"/>
      <c r="I956" s="233"/>
      <c r="J956" s="233"/>
      <c r="K956" s="233"/>
      <c r="L956" s="233"/>
      <c r="M956" s="233"/>
      <c r="N956" s="233"/>
      <c r="O956" s="233"/>
      <c r="P956" s="233"/>
      <c r="Q956" s="233"/>
      <c r="R956" s="233"/>
      <c r="S956" s="233"/>
      <c r="T956" s="233"/>
      <c r="U956" s="233"/>
      <c r="V956" s="233"/>
      <c r="W956" s="233"/>
      <c r="X956" s="233"/>
      <c r="Y956" s="233"/>
      <c r="Z956" s="233"/>
      <c r="AA956" s="233"/>
      <c r="AB956" s="233"/>
      <c r="AC956" s="233"/>
      <c r="AD956" s="233"/>
      <c r="AE956" s="233"/>
      <c r="AF956" s="233"/>
      <c r="AG956" s="233"/>
      <c r="AH956" s="233"/>
      <c r="AI956" s="233"/>
      <c r="AJ956" s="233"/>
      <c r="AK956" s="233"/>
      <c r="AL956" s="233"/>
      <c r="AM956" s="233"/>
      <c r="AN956" s="233"/>
      <c r="AO956" s="233"/>
      <c r="AP956" s="233"/>
    </row>
    <row r="957">
      <c r="A957" s="234"/>
      <c r="B957" s="234"/>
      <c r="C957" s="233"/>
      <c r="D957" s="233"/>
      <c r="E957" s="233"/>
      <c r="F957" s="233"/>
      <c r="G957" s="233"/>
      <c r="H957" s="233"/>
      <c r="I957" s="233"/>
      <c r="J957" s="233"/>
      <c r="K957" s="233"/>
      <c r="L957" s="233"/>
      <c r="M957" s="233"/>
      <c r="N957" s="233"/>
      <c r="O957" s="233"/>
      <c r="P957" s="233"/>
      <c r="Q957" s="233"/>
      <c r="R957" s="233"/>
      <c r="S957" s="233"/>
      <c r="T957" s="233"/>
      <c r="U957" s="233"/>
      <c r="V957" s="233"/>
      <c r="W957" s="233"/>
      <c r="X957" s="233"/>
      <c r="Y957" s="233"/>
      <c r="Z957" s="233"/>
      <c r="AA957" s="233"/>
      <c r="AB957" s="233"/>
      <c r="AC957" s="233"/>
      <c r="AD957" s="233"/>
      <c r="AE957" s="233"/>
      <c r="AF957" s="233"/>
      <c r="AG957" s="233"/>
      <c r="AH957" s="233"/>
      <c r="AI957" s="233"/>
      <c r="AJ957" s="233"/>
      <c r="AK957" s="233"/>
      <c r="AL957" s="233"/>
      <c r="AM957" s="233"/>
      <c r="AN957" s="233"/>
      <c r="AO957" s="233"/>
      <c r="AP957" s="233"/>
    </row>
    <row r="958">
      <c r="A958" s="234"/>
      <c r="B958" s="234"/>
      <c r="C958" s="233"/>
      <c r="D958" s="233"/>
      <c r="E958" s="233"/>
      <c r="F958" s="233"/>
      <c r="G958" s="233"/>
      <c r="H958" s="233"/>
      <c r="I958" s="233"/>
      <c r="J958" s="233"/>
      <c r="K958" s="233"/>
      <c r="L958" s="233"/>
      <c r="M958" s="233"/>
      <c r="N958" s="233"/>
      <c r="O958" s="233"/>
      <c r="P958" s="233"/>
      <c r="Q958" s="233"/>
      <c r="R958" s="233"/>
      <c r="S958" s="233"/>
      <c r="T958" s="233"/>
      <c r="U958" s="233"/>
      <c r="V958" s="233"/>
      <c r="W958" s="233"/>
      <c r="X958" s="233"/>
      <c r="Y958" s="233"/>
      <c r="Z958" s="233"/>
      <c r="AA958" s="233"/>
      <c r="AB958" s="233"/>
      <c r="AC958" s="233"/>
      <c r="AD958" s="233"/>
      <c r="AE958" s="233"/>
      <c r="AF958" s="233"/>
      <c r="AG958" s="233"/>
      <c r="AH958" s="233"/>
      <c r="AI958" s="233"/>
      <c r="AJ958" s="233"/>
      <c r="AK958" s="233"/>
      <c r="AL958" s="233"/>
      <c r="AM958" s="233"/>
      <c r="AN958" s="233"/>
      <c r="AO958" s="233"/>
      <c r="AP958" s="233"/>
    </row>
    <row r="959">
      <c r="A959" s="234"/>
      <c r="B959" s="234"/>
      <c r="C959" s="233"/>
      <c r="D959" s="233"/>
      <c r="E959" s="233"/>
      <c r="F959" s="233"/>
      <c r="G959" s="233"/>
      <c r="H959" s="233"/>
      <c r="I959" s="233"/>
      <c r="J959" s="233"/>
      <c r="K959" s="233"/>
      <c r="L959" s="233"/>
      <c r="M959" s="233"/>
      <c r="N959" s="233"/>
      <c r="O959" s="233"/>
      <c r="P959" s="233"/>
      <c r="Q959" s="233"/>
      <c r="R959" s="233"/>
      <c r="S959" s="233"/>
      <c r="T959" s="233"/>
      <c r="U959" s="233"/>
      <c r="V959" s="233"/>
      <c r="W959" s="233"/>
      <c r="X959" s="233"/>
      <c r="Y959" s="233"/>
      <c r="Z959" s="233"/>
      <c r="AA959" s="233"/>
      <c r="AB959" s="233"/>
      <c r="AC959" s="233"/>
      <c r="AD959" s="233"/>
      <c r="AE959" s="233"/>
      <c r="AF959" s="233"/>
      <c r="AG959" s="233"/>
      <c r="AH959" s="233"/>
      <c r="AI959" s="233"/>
      <c r="AJ959" s="233"/>
      <c r="AK959" s="233"/>
      <c r="AL959" s="233"/>
      <c r="AM959" s="233"/>
      <c r="AN959" s="233"/>
      <c r="AO959" s="233"/>
      <c r="AP959" s="233"/>
    </row>
    <row r="960">
      <c r="A960" s="234"/>
      <c r="B960" s="234"/>
      <c r="C960" s="233"/>
      <c r="D960" s="233"/>
      <c r="E960" s="233"/>
      <c r="F960" s="233"/>
      <c r="G960" s="233"/>
      <c r="H960" s="233"/>
      <c r="I960" s="233"/>
      <c r="J960" s="233"/>
      <c r="K960" s="233"/>
      <c r="L960" s="233"/>
      <c r="M960" s="233"/>
      <c r="N960" s="233"/>
      <c r="O960" s="233"/>
      <c r="P960" s="233"/>
      <c r="Q960" s="233"/>
      <c r="R960" s="233"/>
      <c r="S960" s="233"/>
      <c r="T960" s="233"/>
      <c r="U960" s="233"/>
      <c r="V960" s="233"/>
      <c r="W960" s="233"/>
      <c r="X960" s="233"/>
      <c r="Y960" s="233"/>
      <c r="Z960" s="233"/>
      <c r="AA960" s="233"/>
      <c r="AB960" s="233"/>
      <c r="AC960" s="233"/>
      <c r="AD960" s="233"/>
      <c r="AE960" s="233"/>
      <c r="AF960" s="233"/>
      <c r="AG960" s="233"/>
      <c r="AH960" s="233"/>
      <c r="AI960" s="233"/>
      <c r="AJ960" s="233"/>
      <c r="AK960" s="233"/>
      <c r="AL960" s="233"/>
      <c r="AM960" s="233"/>
      <c r="AN960" s="233"/>
      <c r="AO960" s="233"/>
      <c r="AP960" s="233"/>
    </row>
    <row r="961">
      <c r="A961" s="234"/>
      <c r="B961" s="234"/>
      <c r="C961" s="233"/>
      <c r="D961" s="233"/>
      <c r="E961" s="233"/>
      <c r="F961" s="233"/>
      <c r="G961" s="233"/>
      <c r="H961" s="233"/>
      <c r="I961" s="233"/>
      <c r="J961" s="233"/>
      <c r="K961" s="233"/>
      <c r="L961" s="233"/>
      <c r="M961" s="233"/>
      <c r="N961" s="233"/>
      <c r="O961" s="233"/>
      <c r="P961" s="233"/>
      <c r="Q961" s="233"/>
      <c r="R961" s="233"/>
      <c r="S961" s="233"/>
      <c r="T961" s="233"/>
      <c r="U961" s="233"/>
      <c r="V961" s="233"/>
      <c r="W961" s="233"/>
      <c r="X961" s="233"/>
      <c r="Y961" s="233"/>
      <c r="Z961" s="233"/>
      <c r="AA961" s="233"/>
      <c r="AB961" s="233"/>
      <c r="AC961" s="233"/>
      <c r="AD961" s="233"/>
      <c r="AE961" s="233"/>
      <c r="AF961" s="233"/>
      <c r="AG961" s="233"/>
      <c r="AH961" s="233"/>
      <c r="AI961" s="233"/>
      <c r="AJ961" s="233"/>
      <c r="AK961" s="233"/>
      <c r="AL961" s="233"/>
      <c r="AM961" s="233"/>
      <c r="AN961" s="233"/>
      <c r="AO961" s="233"/>
      <c r="AP961" s="233"/>
    </row>
    <row r="962">
      <c r="A962" s="234"/>
      <c r="B962" s="234"/>
      <c r="C962" s="233"/>
      <c r="D962" s="233"/>
      <c r="E962" s="233"/>
      <c r="F962" s="233"/>
      <c r="G962" s="233"/>
      <c r="H962" s="233"/>
      <c r="I962" s="233"/>
      <c r="J962" s="233"/>
      <c r="K962" s="233"/>
      <c r="L962" s="233"/>
      <c r="M962" s="233"/>
      <c r="N962" s="233"/>
      <c r="O962" s="233"/>
      <c r="P962" s="233"/>
      <c r="Q962" s="233"/>
      <c r="R962" s="233"/>
      <c r="S962" s="233"/>
      <c r="T962" s="233"/>
      <c r="U962" s="233"/>
      <c r="V962" s="233"/>
      <c r="W962" s="233"/>
      <c r="X962" s="233"/>
      <c r="Y962" s="233"/>
      <c r="Z962" s="233"/>
      <c r="AA962" s="233"/>
      <c r="AB962" s="233"/>
      <c r="AC962" s="233"/>
      <c r="AD962" s="233"/>
      <c r="AE962" s="233"/>
      <c r="AF962" s="233"/>
      <c r="AG962" s="233"/>
      <c r="AH962" s="233"/>
      <c r="AI962" s="233"/>
      <c r="AJ962" s="233"/>
      <c r="AK962" s="233"/>
      <c r="AL962" s="233"/>
      <c r="AM962" s="233"/>
      <c r="AN962" s="233"/>
      <c r="AO962" s="233"/>
      <c r="AP962" s="233"/>
    </row>
    <row r="963">
      <c r="A963" s="234"/>
      <c r="B963" s="234"/>
      <c r="C963" s="233"/>
      <c r="D963" s="233"/>
      <c r="E963" s="233"/>
      <c r="F963" s="233"/>
      <c r="G963" s="233"/>
      <c r="H963" s="233"/>
      <c r="I963" s="233"/>
      <c r="J963" s="233"/>
      <c r="K963" s="233"/>
      <c r="L963" s="233"/>
      <c r="M963" s="233"/>
      <c r="N963" s="233"/>
      <c r="O963" s="233"/>
      <c r="P963" s="233"/>
      <c r="Q963" s="233"/>
      <c r="R963" s="233"/>
      <c r="S963" s="233"/>
      <c r="T963" s="233"/>
      <c r="U963" s="233"/>
      <c r="V963" s="233"/>
      <c r="W963" s="233"/>
      <c r="X963" s="233"/>
      <c r="Y963" s="233"/>
      <c r="Z963" s="233"/>
      <c r="AA963" s="233"/>
      <c r="AB963" s="233"/>
      <c r="AC963" s="233"/>
      <c r="AD963" s="233"/>
      <c r="AE963" s="233"/>
      <c r="AF963" s="233"/>
      <c r="AG963" s="233"/>
      <c r="AH963" s="233"/>
      <c r="AI963" s="233"/>
      <c r="AJ963" s="233"/>
      <c r="AK963" s="233"/>
      <c r="AL963" s="233"/>
      <c r="AM963" s="233"/>
      <c r="AN963" s="233"/>
      <c r="AO963" s="233"/>
      <c r="AP963" s="233"/>
    </row>
    <row r="964">
      <c r="A964" s="234"/>
      <c r="B964" s="234"/>
      <c r="C964" s="233"/>
      <c r="D964" s="233"/>
      <c r="E964" s="233"/>
      <c r="F964" s="233"/>
      <c r="G964" s="233"/>
      <c r="H964" s="233"/>
      <c r="I964" s="233"/>
      <c r="J964" s="233"/>
      <c r="K964" s="233"/>
      <c r="L964" s="233"/>
      <c r="M964" s="233"/>
      <c r="N964" s="233"/>
      <c r="O964" s="233"/>
      <c r="P964" s="233"/>
      <c r="Q964" s="233"/>
      <c r="R964" s="233"/>
      <c r="S964" s="233"/>
      <c r="T964" s="233"/>
      <c r="U964" s="233"/>
      <c r="V964" s="233"/>
      <c r="W964" s="233"/>
      <c r="X964" s="233"/>
      <c r="Y964" s="233"/>
      <c r="Z964" s="233"/>
      <c r="AA964" s="233"/>
      <c r="AB964" s="233"/>
      <c r="AC964" s="233"/>
      <c r="AD964" s="233"/>
      <c r="AE964" s="233"/>
      <c r="AF964" s="233"/>
      <c r="AG964" s="233"/>
      <c r="AH964" s="233"/>
      <c r="AI964" s="233"/>
      <c r="AJ964" s="233"/>
      <c r="AK964" s="233"/>
      <c r="AL964" s="233"/>
      <c r="AM964" s="233"/>
      <c r="AN964" s="233"/>
      <c r="AO964" s="233"/>
      <c r="AP964" s="233"/>
    </row>
    <row r="965">
      <c r="A965" s="234"/>
      <c r="B965" s="234"/>
      <c r="C965" s="233"/>
      <c r="D965" s="233"/>
      <c r="E965" s="233"/>
      <c r="F965" s="233"/>
      <c r="G965" s="233"/>
      <c r="H965" s="233"/>
      <c r="I965" s="233"/>
      <c r="J965" s="233"/>
      <c r="K965" s="233"/>
      <c r="L965" s="233"/>
      <c r="M965" s="233"/>
      <c r="N965" s="233"/>
      <c r="O965" s="233"/>
      <c r="P965" s="233"/>
      <c r="Q965" s="233"/>
      <c r="R965" s="233"/>
      <c r="S965" s="233"/>
      <c r="T965" s="233"/>
      <c r="U965" s="233"/>
      <c r="V965" s="233"/>
      <c r="W965" s="233"/>
      <c r="X965" s="233"/>
      <c r="Y965" s="233"/>
      <c r="Z965" s="233"/>
      <c r="AA965" s="233"/>
      <c r="AB965" s="233"/>
      <c r="AC965" s="233"/>
      <c r="AD965" s="233"/>
      <c r="AE965" s="233"/>
      <c r="AF965" s="233"/>
      <c r="AG965" s="233"/>
      <c r="AH965" s="233"/>
      <c r="AI965" s="233"/>
      <c r="AJ965" s="233"/>
      <c r="AK965" s="233"/>
      <c r="AL965" s="233"/>
      <c r="AM965" s="233"/>
      <c r="AN965" s="233"/>
      <c r="AO965" s="233"/>
      <c r="AP965" s="233"/>
    </row>
    <row r="966">
      <c r="A966" s="234"/>
      <c r="B966" s="234"/>
      <c r="C966" s="233"/>
      <c r="D966" s="233"/>
      <c r="E966" s="233"/>
      <c r="F966" s="233"/>
      <c r="G966" s="233"/>
      <c r="H966" s="233"/>
      <c r="I966" s="233"/>
      <c r="J966" s="233"/>
      <c r="K966" s="233"/>
      <c r="L966" s="233"/>
      <c r="M966" s="233"/>
      <c r="N966" s="233"/>
      <c r="O966" s="233"/>
      <c r="P966" s="233"/>
      <c r="Q966" s="233"/>
      <c r="R966" s="233"/>
      <c r="S966" s="233"/>
      <c r="T966" s="233"/>
      <c r="U966" s="233"/>
      <c r="V966" s="233"/>
      <c r="W966" s="233"/>
      <c r="X966" s="233"/>
      <c r="Y966" s="233"/>
      <c r="Z966" s="233"/>
      <c r="AA966" s="233"/>
      <c r="AB966" s="233"/>
      <c r="AC966" s="233"/>
      <c r="AD966" s="233"/>
      <c r="AE966" s="233"/>
      <c r="AF966" s="233"/>
      <c r="AG966" s="233"/>
      <c r="AH966" s="233"/>
      <c r="AI966" s="233"/>
      <c r="AJ966" s="233"/>
      <c r="AK966" s="233"/>
      <c r="AL966" s="233"/>
      <c r="AM966" s="233"/>
      <c r="AN966" s="233"/>
      <c r="AO966" s="233"/>
      <c r="AP966" s="233"/>
    </row>
    <row r="967">
      <c r="A967" s="234"/>
      <c r="B967" s="234"/>
      <c r="C967" s="233"/>
      <c r="D967" s="233"/>
      <c r="E967" s="233"/>
      <c r="F967" s="233"/>
      <c r="G967" s="233"/>
      <c r="H967" s="233"/>
      <c r="I967" s="233"/>
      <c r="J967" s="233"/>
      <c r="K967" s="233"/>
      <c r="L967" s="233"/>
      <c r="M967" s="233"/>
      <c r="N967" s="233"/>
      <c r="O967" s="233"/>
      <c r="P967" s="233"/>
      <c r="Q967" s="233"/>
      <c r="R967" s="233"/>
      <c r="S967" s="233"/>
      <c r="T967" s="233"/>
      <c r="U967" s="233"/>
      <c r="V967" s="233"/>
      <c r="W967" s="233"/>
      <c r="X967" s="233"/>
      <c r="Y967" s="233"/>
      <c r="Z967" s="233"/>
      <c r="AA967" s="233"/>
      <c r="AB967" s="233"/>
      <c r="AC967" s="233"/>
      <c r="AD967" s="233"/>
      <c r="AE967" s="233"/>
      <c r="AF967" s="233"/>
      <c r="AG967" s="233"/>
      <c r="AH967" s="233"/>
      <c r="AI967" s="233"/>
      <c r="AJ967" s="233"/>
      <c r="AK967" s="233"/>
      <c r="AL967" s="233"/>
      <c r="AM967" s="233"/>
      <c r="AN967" s="233"/>
      <c r="AO967" s="233"/>
      <c r="AP967" s="233"/>
    </row>
    <row r="968">
      <c r="A968" s="234"/>
      <c r="B968" s="234"/>
      <c r="C968" s="233"/>
      <c r="D968" s="233"/>
      <c r="E968" s="233"/>
      <c r="F968" s="233"/>
      <c r="G968" s="233"/>
      <c r="H968" s="233"/>
      <c r="I968" s="233"/>
      <c r="J968" s="233"/>
      <c r="K968" s="233"/>
      <c r="L968" s="233"/>
      <c r="M968" s="233"/>
      <c r="N968" s="233"/>
      <c r="O968" s="233"/>
      <c r="P968" s="233"/>
      <c r="Q968" s="233"/>
      <c r="R968" s="233"/>
      <c r="S968" s="233"/>
      <c r="T968" s="233"/>
      <c r="U968" s="233"/>
      <c r="V968" s="233"/>
      <c r="W968" s="233"/>
      <c r="X968" s="233"/>
      <c r="Y968" s="233"/>
      <c r="Z968" s="233"/>
      <c r="AA968" s="233"/>
      <c r="AB968" s="233"/>
      <c r="AC968" s="233"/>
      <c r="AD968" s="233"/>
      <c r="AE968" s="233"/>
      <c r="AF968" s="233"/>
      <c r="AG968" s="233"/>
      <c r="AH968" s="233"/>
      <c r="AI968" s="233"/>
      <c r="AJ968" s="233"/>
      <c r="AK968" s="233"/>
      <c r="AL968" s="233"/>
      <c r="AM968" s="233"/>
      <c r="AN968" s="233"/>
      <c r="AO968" s="233"/>
      <c r="AP968" s="233"/>
    </row>
    <row r="969">
      <c r="A969" s="234"/>
      <c r="B969" s="234"/>
      <c r="C969" s="233"/>
      <c r="D969" s="233"/>
      <c r="E969" s="233"/>
      <c r="F969" s="233"/>
      <c r="G969" s="233"/>
      <c r="H969" s="233"/>
      <c r="I969" s="233"/>
      <c r="J969" s="233"/>
      <c r="K969" s="233"/>
      <c r="L969" s="233"/>
      <c r="M969" s="233"/>
      <c r="N969" s="233"/>
      <c r="O969" s="233"/>
      <c r="P969" s="233"/>
      <c r="Q969" s="233"/>
      <c r="R969" s="233"/>
      <c r="S969" s="233"/>
      <c r="T969" s="233"/>
      <c r="U969" s="233"/>
      <c r="V969" s="233"/>
      <c r="W969" s="233"/>
      <c r="X969" s="233"/>
      <c r="Y969" s="233"/>
      <c r="Z969" s="233"/>
      <c r="AA969" s="233"/>
      <c r="AB969" s="233"/>
      <c r="AC969" s="233"/>
      <c r="AD969" s="233"/>
      <c r="AE969" s="233"/>
      <c r="AF969" s="233"/>
      <c r="AG969" s="233"/>
      <c r="AH969" s="233"/>
      <c r="AI969" s="233"/>
      <c r="AJ969" s="233"/>
      <c r="AK969" s="233"/>
      <c r="AL969" s="233"/>
      <c r="AM969" s="233"/>
      <c r="AN969" s="233"/>
      <c r="AO969" s="233"/>
      <c r="AP969" s="233"/>
    </row>
    <row r="970">
      <c r="A970" s="234"/>
      <c r="B970" s="234"/>
      <c r="C970" s="233"/>
      <c r="D970" s="233"/>
      <c r="E970" s="233"/>
      <c r="F970" s="233"/>
      <c r="G970" s="233"/>
      <c r="H970" s="233"/>
      <c r="I970" s="233"/>
      <c r="J970" s="233"/>
      <c r="K970" s="233"/>
      <c r="L970" s="233"/>
      <c r="M970" s="233"/>
      <c r="N970" s="233"/>
      <c r="O970" s="233"/>
      <c r="P970" s="233"/>
      <c r="Q970" s="233"/>
      <c r="R970" s="233"/>
      <c r="S970" s="233"/>
      <c r="T970" s="233"/>
      <c r="U970" s="233"/>
      <c r="V970" s="233"/>
      <c r="W970" s="233"/>
      <c r="X970" s="233"/>
      <c r="Y970" s="233"/>
      <c r="Z970" s="233"/>
      <c r="AA970" s="233"/>
      <c r="AB970" s="233"/>
      <c r="AC970" s="233"/>
      <c r="AD970" s="233"/>
      <c r="AE970" s="233"/>
      <c r="AF970" s="233"/>
      <c r="AG970" s="233"/>
      <c r="AH970" s="233"/>
      <c r="AI970" s="233"/>
      <c r="AJ970" s="233"/>
      <c r="AK970" s="233"/>
      <c r="AL970" s="233"/>
      <c r="AM970" s="233"/>
      <c r="AN970" s="233"/>
      <c r="AO970" s="233"/>
      <c r="AP970" s="233"/>
    </row>
    <row r="971">
      <c r="A971" s="234"/>
      <c r="B971" s="234"/>
      <c r="C971" s="233"/>
      <c r="D971" s="233"/>
      <c r="E971" s="233"/>
      <c r="F971" s="233"/>
      <c r="G971" s="233"/>
      <c r="H971" s="233"/>
      <c r="I971" s="233"/>
      <c r="J971" s="233"/>
      <c r="K971" s="233"/>
      <c r="L971" s="233"/>
      <c r="M971" s="233"/>
      <c r="N971" s="233"/>
      <c r="O971" s="233"/>
      <c r="P971" s="233"/>
      <c r="Q971" s="233"/>
      <c r="R971" s="233"/>
      <c r="S971" s="233"/>
      <c r="T971" s="233"/>
      <c r="U971" s="233"/>
      <c r="V971" s="233"/>
      <c r="W971" s="233"/>
      <c r="X971" s="233"/>
      <c r="Y971" s="233"/>
      <c r="Z971" s="233"/>
      <c r="AA971" s="233"/>
      <c r="AB971" s="233"/>
      <c r="AC971" s="233"/>
      <c r="AD971" s="233"/>
      <c r="AE971" s="233"/>
      <c r="AF971" s="233"/>
      <c r="AG971" s="233"/>
      <c r="AH971" s="233"/>
      <c r="AI971" s="233"/>
      <c r="AJ971" s="233"/>
      <c r="AK971" s="233"/>
      <c r="AL971" s="233"/>
      <c r="AM971" s="233"/>
      <c r="AN971" s="233"/>
      <c r="AO971" s="233"/>
      <c r="AP971" s="233"/>
    </row>
    <row r="972">
      <c r="A972" s="234"/>
      <c r="B972" s="234"/>
      <c r="C972" s="233"/>
      <c r="D972" s="233"/>
      <c r="E972" s="233"/>
      <c r="F972" s="233"/>
      <c r="G972" s="233"/>
      <c r="H972" s="233"/>
      <c r="I972" s="233"/>
      <c r="J972" s="233"/>
      <c r="K972" s="233"/>
      <c r="L972" s="233"/>
      <c r="M972" s="233"/>
      <c r="N972" s="233"/>
      <c r="O972" s="233"/>
      <c r="P972" s="233"/>
      <c r="Q972" s="233"/>
      <c r="R972" s="233"/>
      <c r="S972" s="233"/>
      <c r="T972" s="233"/>
      <c r="U972" s="233"/>
      <c r="V972" s="233"/>
      <c r="W972" s="233"/>
      <c r="X972" s="233"/>
      <c r="Y972" s="233"/>
      <c r="Z972" s="233"/>
      <c r="AA972" s="233"/>
      <c r="AB972" s="233"/>
      <c r="AC972" s="233"/>
      <c r="AD972" s="233"/>
      <c r="AE972" s="233"/>
      <c r="AF972" s="233"/>
      <c r="AG972" s="233"/>
      <c r="AH972" s="233"/>
      <c r="AI972" s="233"/>
      <c r="AJ972" s="233"/>
      <c r="AK972" s="233"/>
      <c r="AL972" s="233"/>
      <c r="AM972" s="233"/>
      <c r="AN972" s="233"/>
      <c r="AO972" s="233"/>
      <c r="AP972" s="233"/>
    </row>
    <row r="973">
      <c r="A973" s="234"/>
      <c r="B973" s="234"/>
      <c r="C973" s="233"/>
      <c r="D973" s="233"/>
      <c r="E973" s="233"/>
      <c r="F973" s="233"/>
      <c r="G973" s="233"/>
      <c r="H973" s="233"/>
      <c r="I973" s="233"/>
      <c r="J973" s="233"/>
      <c r="K973" s="233"/>
      <c r="L973" s="233"/>
      <c r="M973" s="233"/>
      <c r="N973" s="233"/>
      <c r="O973" s="233"/>
      <c r="P973" s="233"/>
      <c r="Q973" s="233"/>
      <c r="R973" s="233"/>
      <c r="S973" s="233"/>
      <c r="T973" s="233"/>
      <c r="U973" s="233"/>
      <c r="V973" s="233"/>
      <c r="W973" s="233"/>
      <c r="X973" s="233"/>
      <c r="Y973" s="233"/>
      <c r="Z973" s="233"/>
      <c r="AA973" s="233"/>
      <c r="AB973" s="233"/>
      <c r="AC973" s="233"/>
      <c r="AD973" s="233"/>
      <c r="AE973" s="233"/>
      <c r="AF973" s="233"/>
      <c r="AG973" s="233"/>
      <c r="AH973" s="233"/>
      <c r="AI973" s="233"/>
      <c r="AJ973" s="233"/>
      <c r="AK973" s="233"/>
      <c r="AL973" s="233"/>
      <c r="AM973" s="233"/>
      <c r="AN973" s="233"/>
      <c r="AO973" s="233"/>
      <c r="AP973" s="233"/>
    </row>
    <row r="974">
      <c r="A974" s="234"/>
      <c r="B974" s="234"/>
      <c r="C974" s="233"/>
      <c r="D974" s="233"/>
      <c r="E974" s="233"/>
      <c r="F974" s="233"/>
      <c r="G974" s="233"/>
      <c r="H974" s="233"/>
      <c r="I974" s="233"/>
      <c r="J974" s="233"/>
      <c r="K974" s="233"/>
      <c r="L974" s="233"/>
      <c r="M974" s="233"/>
      <c r="N974" s="233"/>
      <c r="O974" s="233"/>
      <c r="P974" s="233"/>
      <c r="Q974" s="233"/>
      <c r="R974" s="233"/>
      <c r="S974" s="233"/>
      <c r="T974" s="233"/>
      <c r="U974" s="233"/>
      <c r="V974" s="233"/>
      <c r="W974" s="233"/>
      <c r="X974" s="233"/>
      <c r="Y974" s="233"/>
      <c r="Z974" s="233"/>
      <c r="AA974" s="233"/>
      <c r="AB974" s="233"/>
      <c r="AC974" s="233"/>
      <c r="AD974" s="233"/>
      <c r="AE974" s="233"/>
      <c r="AF974" s="233"/>
      <c r="AG974" s="233"/>
      <c r="AH974" s="233"/>
      <c r="AI974" s="233"/>
      <c r="AJ974" s="233"/>
      <c r="AK974" s="233"/>
      <c r="AL974" s="233"/>
      <c r="AM974" s="233"/>
      <c r="AN974" s="233"/>
      <c r="AO974" s="233"/>
      <c r="AP974" s="233"/>
    </row>
    <row r="975">
      <c r="A975" s="234"/>
      <c r="B975" s="234"/>
      <c r="C975" s="233"/>
      <c r="D975" s="233"/>
      <c r="E975" s="233"/>
      <c r="F975" s="233"/>
      <c r="G975" s="233"/>
      <c r="H975" s="233"/>
      <c r="I975" s="233"/>
      <c r="J975" s="233"/>
      <c r="K975" s="233"/>
      <c r="L975" s="233"/>
      <c r="M975" s="233"/>
      <c r="N975" s="233"/>
      <c r="O975" s="233"/>
      <c r="P975" s="233"/>
      <c r="Q975" s="233"/>
      <c r="R975" s="233"/>
      <c r="S975" s="233"/>
      <c r="T975" s="233"/>
      <c r="U975" s="233"/>
      <c r="V975" s="233"/>
      <c r="W975" s="233"/>
      <c r="X975" s="233"/>
      <c r="Y975" s="233"/>
      <c r="Z975" s="233"/>
      <c r="AA975" s="233"/>
      <c r="AB975" s="233"/>
      <c r="AC975" s="233"/>
      <c r="AD975" s="233"/>
      <c r="AE975" s="233"/>
      <c r="AF975" s="233"/>
      <c r="AG975" s="233"/>
      <c r="AH975" s="233"/>
      <c r="AI975" s="233"/>
      <c r="AJ975" s="233"/>
      <c r="AK975" s="233"/>
      <c r="AL975" s="233"/>
      <c r="AM975" s="233"/>
      <c r="AN975" s="233"/>
      <c r="AO975" s="233"/>
      <c r="AP975" s="233"/>
    </row>
    <row r="976">
      <c r="A976" s="234"/>
      <c r="B976" s="234"/>
      <c r="C976" s="233"/>
      <c r="D976" s="233"/>
      <c r="E976" s="233"/>
      <c r="F976" s="233"/>
      <c r="G976" s="233"/>
      <c r="H976" s="233"/>
      <c r="I976" s="233"/>
      <c r="J976" s="233"/>
      <c r="K976" s="233"/>
      <c r="L976" s="233"/>
      <c r="M976" s="233"/>
      <c r="N976" s="233"/>
      <c r="O976" s="233"/>
      <c r="P976" s="233"/>
      <c r="Q976" s="233"/>
      <c r="R976" s="233"/>
      <c r="S976" s="233"/>
      <c r="T976" s="233"/>
      <c r="U976" s="233"/>
      <c r="V976" s="233"/>
      <c r="W976" s="233"/>
      <c r="X976" s="233"/>
      <c r="Y976" s="233"/>
      <c r="Z976" s="233"/>
      <c r="AA976" s="233"/>
      <c r="AB976" s="233"/>
      <c r="AC976" s="233"/>
      <c r="AD976" s="233"/>
      <c r="AE976" s="233"/>
      <c r="AF976" s="233"/>
      <c r="AG976" s="233"/>
      <c r="AH976" s="233"/>
      <c r="AI976" s="233"/>
      <c r="AJ976" s="233"/>
      <c r="AK976" s="233"/>
      <c r="AL976" s="233"/>
      <c r="AM976" s="233"/>
      <c r="AN976" s="233"/>
      <c r="AO976" s="233"/>
      <c r="AP976" s="233"/>
    </row>
    <row r="977">
      <c r="A977" s="234"/>
      <c r="B977" s="234"/>
      <c r="C977" s="233"/>
      <c r="D977" s="233"/>
      <c r="E977" s="233"/>
      <c r="F977" s="233"/>
      <c r="G977" s="233"/>
      <c r="H977" s="233"/>
      <c r="I977" s="233"/>
      <c r="J977" s="233"/>
      <c r="K977" s="233"/>
      <c r="L977" s="233"/>
      <c r="M977" s="233"/>
      <c r="N977" s="233"/>
      <c r="O977" s="233"/>
      <c r="P977" s="233"/>
      <c r="Q977" s="233"/>
      <c r="R977" s="233"/>
      <c r="S977" s="233"/>
      <c r="T977" s="233"/>
      <c r="U977" s="233"/>
      <c r="V977" s="233"/>
      <c r="W977" s="233"/>
      <c r="X977" s="233"/>
      <c r="Y977" s="233"/>
      <c r="Z977" s="233"/>
      <c r="AA977" s="233"/>
      <c r="AB977" s="233"/>
      <c r="AC977" s="233"/>
      <c r="AD977" s="233"/>
      <c r="AE977" s="233"/>
      <c r="AF977" s="233"/>
      <c r="AG977" s="233"/>
      <c r="AH977" s="233"/>
      <c r="AI977" s="233"/>
      <c r="AJ977" s="233"/>
      <c r="AK977" s="233"/>
      <c r="AL977" s="233"/>
      <c r="AM977" s="233"/>
      <c r="AN977" s="233"/>
      <c r="AO977" s="233"/>
      <c r="AP977" s="233"/>
    </row>
    <row r="978">
      <c r="A978" s="234"/>
      <c r="B978" s="234"/>
      <c r="C978" s="233"/>
      <c r="D978" s="233"/>
      <c r="E978" s="233"/>
      <c r="F978" s="233"/>
      <c r="G978" s="233"/>
      <c r="H978" s="233"/>
      <c r="I978" s="233"/>
      <c r="J978" s="233"/>
      <c r="K978" s="233"/>
      <c r="L978" s="233"/>
      <c r="M978" s="233"/>
      <c r="N978" s="233"/>
      <c r="O978" s="233"/>
      <c r="P978" s="233"/>
      <c r="Q978" s="233"/>
      <c r="R978" s="233"/>
      <c r="S978" s="233"/>
      <c r="T978" s="233"/>
      <c r="U978" s="233"/>
      <c r="V978" s="233"/>
      <c r="W978" s="233"/>
      <c r="X978" s="233"/>
      <c r="Y978" s="233"/>
      <c r="Z978" s="233"/>
      <c r="AA978" s="233"/>
      <c r="AB978" s="233"/>
      <c r="AC978" s="233"/>
      <c r="AD978" s="233"/>
      <c r="AE978" s="233"/>
      <c r="AF978" s="233"/>
      <c r="AG978" s="233"/>
      <c r="AH978" s="233"/>
      <c r="AI978" s="233"/>
      <c r="AJ978" s="233"/>
      <c r="AK978" s="233"/>
      <c r="AL978" s="233"/>
      <c r="AM978" s="233"/>
      <c r="AN978" s="233"/>
      <c r="AO978" s="233"/>
      <c r="AP978" s="233"/>
    </row>
    <row r="979">
      <c r="A979" s="234"/>
      <c r="B979" s="234"/>
      <c r="C979" s="233"/>
      <c r="D979" s="233"/>
      <c r="E979" s="233"/>
      <c r="F979" s="233"/>
      <c r="G979" s="233"/>
      <c r="H979" s="233"/>
      <c r="I979" s="233"/>
      <c r="J979" s="233"/>
      <c r="K979" s="233"/>
      <c r="L979" s="233"/>
      <c r="M979" s="233"/>
      <c r="N979" s="233"/>
      <c r="O979" s="233"/>
      <c r="P979" s="233"/>
      <c r="Q979" s="233"/>
      <c r="R979" s="233"/>
      <c r="S979" s="233"/>
      <c r="T979" s="233"/>
      <c r="U979" s="233"/>
      <c r="V979" s="233"/>
      <c r="W979" s="233"/>
      <c r="X979" s="233"/>
      <c r="Y979" s="233"/>
      <c r="Z979" s="233"/>
      <c r="AA979" s="233"/>
      <c r="AB979" s="233"/>
      <c r="AC979" s="233"/>
      <c r="AD979" s="233"/>
      <c r="AE979" s="233"/>
      <c r="AF979" s="233"/>
      <c r="AG979" s="233"/>
      <c r="AH979" s="233"/>
      <c r="AI979" s="233"/>
      <c r="AJ979" s="233"/>
      <c r="AK979" s="233"/>
      <c r="AL979" s="233"/>
      <c r="AM979" s="233"/>
      <c r="AN979" s="233"/>
      <c r="AO979" s="233"/>
      <c r="AP979" s="233"/>
    </row>
    <row r="980">
      <c r="A980" s="234"/>
      <c r="B980" s="234"/>
      <c r="C980" s="233"/>
      <c r="D980" s="233"/>
      <c r="E980" s="233"/>
      <c r="F980" s="233"/>
      <c r="G980" s="233"/>
      <c r="H980" s="233"/>
      <c r="I980" s="233"/>
      <c r="J980" s="233"/>
      <c r="K980" s="233"/>
      <c r="L980" s="233"/>
      <c r="M980" s="233"/>
      <c r="N980" s="233"/>
      <c r="O980" s="233"/>
      <c r="P980" s="233"/>
      <c r="Q980" s="233"/>
      <c r="R980" s="233"/>
      <c r="S980" s="233"/>
      <c r="T980" s="233"/>
      <c r="U980" s="233"/>
      <c r="V980" s="233"/>
      <c r="W980" s="233"/>
      <c r="X980" s="233"/>
      <c r="Y980" s="233"/>
      <c r="Z980" s="233"/>
      <c r="AA980" s="233"/>
      <c r="AB980" s="233"/>
      <c r="AC980" s="233"/>
      <c r="AD980" s="233"/>
      <c r="AE980" s="233"/>
      <c r="AF980" s="233"/>
      <c r="AG980" s="233"/>
      <c r="AH980" s="233"/>
      <c r="AI980" s="233"/>
      <c r="AJ980" s="233"/>
      <c r="AK980" s="233"/>
      <c r="AL980" s="233"/>
      <c r="AM980" s="233"/>
      <c r="AN980" s="233"/>
      <c r="AO980" s="233"/>
      <c r="AP980" s="233"/>
    </row>
    <row r="981">
      <c r="A981" s="234"/>
      <c r="B981" s="234"/>
      <c r="C981" s="233"/>
      <c r="D981" s="233"/>
      <c r="E981" s="233"/>
      <c r="F981" s="233"/>
      <c r="G981" s="233"/>
      <c r="H981" s="233"/>
      <c r="I981" s="233"/>
      <c r="J981" s="233"/>
      <c r="K981" s="233"/>
      <c r="L981" s="233"/>
      <c r="M981" s="233"/>
      <c r="N981" s="233"/>
      <c r="O981" s="233"/>
      <c r="P981" s="233"/>
      <c r="Q981" s="233"/>
      <c r="R981" s="233"/>
      <c r="S981" s="233"/>
      <c r="T981" s="233"/>
      <c r="U981" s="233"/>
      <c r="V981" s="233"/>
      <c r="W981" s="233"/>
      <c r="X981" s="233"/>
      <c r="Y981" s="233"/>
      <c r="Z981" s="233"/>
      <c r="AA981" s="233"/>
      <c r="AB981" s="233"/>
      <c r="AC981" s="233"/>
      <c r="AD981" s="233"/>
      <c r="AE981" s="233"/>
      <c r="AF981" s="233"/>
      <c r="AG981" s="233"/>
      <c r="AH981" s="233"/>
      <c r="AI981" s="233"/>
      <c r="AJ981" s="233"/>
      <c r="AK981" s="233"/>
      <c r="AL981" s="233"/>
      <c r="AM981" s="233"/>
      <c r="AN981" s="233"/>
      <c r="AO981" s="233"/>
      <c r="AP981" s="233"/>
    </row>
    <row r="982">
      <c r="A982" s="234"/>
      <c r="B982" s="234"/>
      <c r="C982" s="233"/>
      <c r="D982" s="233"/>
      <c r="E982" s="233"/>
      <c r="F982" s="233"/>
      <c r="G982" s="233"/>
      <c r="H982" s="233"/>
      <c r="I982" s="233"/>
      <c r="J982" s="233"/>
      <c r="K982" s="233"/>
      <c r="L982" s="233"/>
      <c r="M982" s="233"/>
      <c r="N982" s="233"/>
      <c r="O982" s="233"/>
      <c r="P982" s="233"/>
      <c r="Q982" s="233"/>
      <c r="R982" s="233"/>
      <c r="S982" s="233"/>
      <c r="T982" s="233"/>
      <c r="U982" s="233"/>
      <c r="V982" s="233"/>
      <c r="W982" s="233"/>
      <c r="X982" s="233"/>
      <c r="Y982" s="233"/>
      <c r="Z982" s="233"/>
      <c r="AA982" s="233"/>
      <c r="AB982" s="233"/>
      <c r="AC982" s="233"/>
      <c r="AD982" s="233"/>
      <c r="AE982" s="233"/>
      <c r="AF982" s="233"/>
      <c r="AG982" s="233"/>
      <c r="AH982" s="233"/>
      <c r="AI982" s="233"/>
      <c r="AJ982" s="233"/>
      <c r="AK982" s="233"/>
      <c r="AL982" s="233"/>
      <c r="AM982" s="233"/>
      <c r="AN982" s="233"/>
      <c r="AO982" s="233"/>
      <c r="AP982" s="233"/>
    </row>
    <row r="983">
      <c r="A983" s="234"/>
      <c r="B983" s="234"/>
      <c r="C983" s="233"/>
      <c r="D983" s="233"/>
      <c r="E983" s="233"/>
      <c r="F983" s="233"/>
      <c r="G983" s="233"/>
      <c r="H983" s="233"/>
      <c r="I983" s="233"/>
      <c r="J983" s="233"/>
      <c r="K983" s="233"/>
      <c r="L983" s="233"/>
      <c r="M983" s="233"/>
      <c r="N983" s="233"/>
      <c r="O983" s="233"/>
      <c r="P983" s="233"/>
      <c r="Q983" s="233"/>
      <c r="R983" s="233"/>
      <c r="S983" s="233"/>
      <c r="T983" s="233"/>
      <c r="U983" s="233"/>
      <c r="V983" s="233"/>
      <c r="W983" s="233"/>
      <c r="X983" s="233"/>
      <c r="Y983" s="233"/>
      <c r="Z983" s="233"/>
      <c r="AA983" s="233"/>
      <c r="AB983" s="233"/>
      <c r="AC983" s="233"/>
      <c r="AD983" s="233"/>
      <c r="AE983" s="233"/>
      <c r="AF983" s="233"/>
      <c r="AG983" s="233"/>
      <c r="AH983" s="233"/>
      <c r="AI983" s="233"/>
      <c r="AJ983" s="233"/>
      <c r="AK983" s="233"/>
      <c r="AL983" s="233"/>
      <c r="AM983" s="233"/>
      <c r="AN983" s="233"/>
      <c r="AO983" s="233"/>
      <c r="AP983" s="233"/>
    </row>
    <row r="984">
      <c r="A984" s="234"/>
      <c r="B984" s="234"/>
      <c r="C984" s="233"/>
      <c r="D984" s="233"/>
      <c r="E984" s="233"/>
      <c r="F984" s="233"/>
      <c r="G984" s="233"/>
      <c r="H984" s="233"/>
      <c r="I984" s="233"/>
      <c r="J984" s="233"/>
      <c r="K984" s="233"/>
      <c r="L984" s="233"/>
      <c r="M984" s="233"/>
      <c r="N984" s="233"/>
      <c r="O984" s="233"/>
      <c r="P984" s="233"/>
      <c r="Q984" s="233"/>
      <c r="R984" s="233"/>
      <c r="S984" s="233"/>
      <c r="T984" s="233"/>
      <c r="U984" s="233"/>
      <c r="V984" s="233"/>
      <c r="W984" s="233"/>
      <c r="X984" s="233"/>
      <c r="Y984" s="233"/>
      <c r="Z984" s="233"/>
      <c r="AA984" s="233"/>
      <c r="AB984" s="233"/>
      <c r="AC984" s="233"/>
      <c r="AD984" s="233"/>
      <c r="AE984" s="233"/>
      <c r="AF984" s="233"/>
      <c r="AG984" s="233"/>
      <c r="AH984" s="233"/>
      <c r="AI984" s="233"/>
      <c r="AJ984" s="233"/>
      <c r="AK984" s="233"/>
      <c r="AL984" s="233"/>
      <c r="AM984" s="233"/>
      <c r="AN984" s="233"/>
      <c r="AO984" s="233"/>
      <c r="AP984" s="233"/>
    </row>
    <row r="985">
      <c r="A985" s="234"/>
      <c r="B985" s="234"/>
      <c r="C985" s="233"/>
      <c r="D985" s="233"/>
      <c r="E985" s="233"/>
      <c r="F985" s="233"/>
      <c r="G985" s="233"/>
      <c r="H985" s="233"/>
      <c r="I985" s="233"/>
      <c r="J985" s="233"/>
      <c r="K985" s="233"/>
      <c r="L985" s="233"/>
      <c r="M985" s="233"/>
      <c r="N985" s="233"/>
      <c r="O985" s="233"/>
      <c r="P985" s="233"/>
      <c r="Q985" s="233"/>
      <c r="R985" s="233"/>
      <c r="S985" s="233"/>
      <c r="T985" s="233"/>
      <c r="U985" s="233"/>
      <c r="V985" s="233"/>
      <c r="W985" s="233"/>
      <c r="X985" s="233"/>
      <c r="Y985" s="233"/>
      <c r="Z985" s="233"/>
      <c r="AA985" s="233"/>
      <c r="AB985" s="233"/>
      <c r="AC985" s="233"/>
      <c r="AD985" s="233"/>
      <c r="AE985" s="233"/>
      <c r="AF985" s="233"/>
      <c r="AG985" s="233"/>
      <c r="AH985" s="233"/>
      <c r="AI985" s="233"/>
      <c r="AJ985" s="233"/>
      <c r="AK985" s="233"/>
      <c r="AL985" s="233"/>
      <c r="AM985" s="233"/>
      <c r="AN985" s="233"/>
      <c r="AO985" s="233"/>
      <c r="AP985" s="233"/>
    </row>
    <row r="986">
      <c r="A986" s="234"/>
      <c r="B986" s="234"/>
      <c r="C986" s="233"/>
      <c r="D986" s="233"/>
      <c r="E986" s="233"/>
      <c r="F986" s="233"/>
      <c r="G986" s="233"/>
      <c r="H986" s="233"/>
      <c r="I986" s="233"/>
      <c r="J986" s="233"/>
      <c r="K986" s="233"/>
      <c r="L986" s="233"/>
      <c r="M986" s="233"/>
      <c r="N986" s="233"/>
      <c r="O986" s="233"/>
      <c r="P986" s="233"/>
      <c r="Q986" s="233"/>
      <c r="R986" s="233"/>
      <c r="S986" s="233"/>
      <c r="T986" s="233"/>
      <c r="U986" s="233"/>
      <c r="V986" s="233"/>
      <c r="W986" s="233"/>
      <c r="X986" s="233"/>
      <c r="Y986" s="233"/>
      <c r="Z986" s="233"/>
      <c r="AA986" s="233"/>
      <c r="AB986" s="233"/>
      <c r="AC986" s="233"/>
      <c r="AD986" s="233"/>
      <c r="AE986" s="233"/>
      <c r="AF986" s="233"/>
      <c r="AG986" s="233"/>
      <c r="AH986" s="233"/>
      <c r="AI986" s="233"/>
      <c r="AJ986" s="233"/>
      <c r="AK986" s="233"/>
      <c r="AL986" s="233"/>
      <c r="AM986" s="233"/>
      <c r="AN986" s="233"/>
      <c r="AO986" s="233"/>
      <c r="AP986" s="233"/>
    </row>
    <row r="987">
      <c r="A987" s="234"/>
      <c r="B987" s="234"/>
      <c r="C987" s="233"/>
      <c r="D987" s="233"/>
      <c r="E987" s="233"/>
      <c r="F987" s="233"/>
      <c r="G987" s="233"/>
      <c r="H987" s="233"/>
      <c r="I987" s="233"/>
      <c r="J987" s="233"/>
      <c r="K987" s="233"/>
      <c r="L987" s="233"/>
      <c r="M987" s="233"/>
      <c r="N987" s="233"/>
      <c r="O987" s="233"/>
      <c r="P987" s="233"/>
      <c r="Q987" s="233"/>
      <c r="R987" s="233"/>
      <c r="S987" s="233"/>
      <c r="T987" s="233"/>
      <c r="U987" s="233"/>
      <c r="V987" s="233"/>
      <c r="W987" s="233"/>
      <c r="X987" s="233"/>
      <c r="Y987" s="233"/>
      <c r="Z987" s="233"/>
      <c r="AA987" s="233"/>
      <c r="AB987" s="233"/>
      <c r="AC987" s="233"/>
      <c r="AD987" s="233"/>
      <c r="AE987" s="233"/>
      <c r="AF987" s="233"/>
      <c r="AG987" s="233"/>
      <c r="AH987" s="233"/>
      <c r="AI987" s="233"/>
      <c r="AJ987" s="233"/>
      <c r="AK987" s="233"/>
      <c r="AL987" s="233"/>
      <c r="AM987" s="233"/>
      <c r="AN987" s="233"/>
      <c r="AO987" s="233"/>
      <c r="AP987" s="233"/>
    </row>
    <row r="988">
      <c r="A988" s="234"/>
      <c r="B988" s="234"/>
      <c r="C988" s="233"/>
      <c r="D988" s="233"/>
      <c r="E988" s="233"/>
      <c r="F988" s="233"/>
      <c r="G988" s="233"/>
      <c r="H988" s="233"/>
      <c r="I988" s="233"/>
      <c r="J988" s="233"/>
      <c r="K988" s="233"/>
      <c r="L988" s="233"/>
      <c r="M988" s="233"/>
      <c r="N988" s="233"/>
      <c r="O988" s="233"/>
      <c r="P988" s="233"/>
      <c r="Q988" s="233"/>
      <c r="R988" s="233"/>
      <c r="S988" s="233"/>
      <c r="T988" s="233"/>
      <c r="U988" s="233"/>
      <c r="V988" s="233"/>
      <c r="W988" s="233"/>
      <c r="X988" s="233"/>
      <c r="Y988" s="233"/>
      <c r="Z988" s="233"/>
      <c r="AA988" s="233"/>
      <c r="AB988" s="233"/>
      <c r="AC988" s="233"/>
      <c r="AD988" s="233"/>
      <c r="AE988" s="233"/>
      <c r="AF988" s="233"/>
      <c r="AG988" s="233"/>
      <c r="AH988" s="233"/>
      <c r="AI988" s="233"/>
      <c r="AJ988" s="233"/>
      <c r="AK988" s="233"/>
      <c r="AL988" s="233"/>
      <c r="AM988" s="233"/>
      <c r="AN988" s="233"/>
      <c r="AO988" s="233"/>
      <c r="AP988" s="233"/>
    </row>
    <row r="989">
      <c r="A989" s="234"/>
      <c r="B989" s="234"/>
      <c r="C989" s="233"/>
      <c r="D989" s="233"/>
      <c r="E989" s="233"/>
      <c r="F989" s="233"/>
      <c r="G989" s="233"/>
      <c r="H989" s="233"/>
      <c r="I989" s="233"/>
      <c r="J989" s="233"/>
      <c r="K989" s="233"/>
      <c r="L989" s="233"/>
      <c r="M989" s="233"/>
      <c r="N989" s="233"/>
      <c r="O989" s="233"/>
      <c r="P989" s="233"/>
      <c r="Q989" s="233"/>
      <c r="R989" s="233"/>
      <c r="S989" s="233"/>
      <c r="T989" s="233"/>
      <c r="U989" s="233"/>
      <c r="V989" s="233"/>
      <c r="W989" s="233"/>
      <c r="X989" s="233"/>
      <c r="Y989" s="233"/>
      <c r="Z989" s="233"/>
      <c r="AA989" s="233"/>
      <c r="AB989" s="233"/>
      <c r="AC989" s="233"/>
      <c r="AD989" s="233"/>
      <c r="AE989" s="233"/>
      <c r="AF989" s="233"/>
      <c r="AG989" s="233"/>
      <c r="AH989" s="233"/>
      <c r="AI989" s="233"/>
      <c r="AJ989" s="233"/>
      <c r="AK989" s="233"/>
      <c r="AL989" s="233"/>
      <c r="AM989" s="233"/>
      <c r="AN989" s="233"/>
      <c r="AO989" s="233"/>
      <c r="AP989" s="233"/>
    </row>
    <row r="990">
      <c r="A990" s="234"/>
      <c r="B990" s="234"/>
      <c r="C990" s="233"/>
      <c r="D990" s="233"/>
      <c r="E990" s="233"/>
      <c r="F990" s="233"/>
      <c r="G990" s="233"/>
      <c r="H990" s="233"/>
      <c r="I990" s="233"/>
      <c r="J990" s="233"/>
      <c r="K990" s="233"/>
      <c r="L990" s="233"/>
      <c r="M990" s="233"/>
      <c r="N990" s="233"/>
      <c r="O990" s="233"/>
      <c r="P990" s="233"/>
      <c r="Q990" s="233"/>
      <c r="R990" s="233"/>
      <c r="S990" s="233"/>
      <c r="T990" s="233"/>
      <c r="U990" s="233"/>
      <c r="V990" s="233"/>
      <c r="W990" s="233"/>
      <c r="X990" s="233"/>
      <c r="Y990" s="233"/>
      <c r="Z990" s="233"/>
      <c r="AA990" s="233"/>
      <c r="AB990" s="233"/>
      <c r="AC990" s="233"/>
      <c r="AD990" s="233"/>
      <c r="AE990" s="233"/>
      <c r="AF990" s="233"/>
      <c r="AG990" s="233"/>
      <c r="AH990" s="233"/>
      <c r="AI990" s="233"/>
      <c r="AJ990" s="233"/>
      <c r="AK990" s="233"/>
      <c r="AL990" s="233"/>
      <c r="AM990" s="233"/>
      <c r="AN990" s="233"/>
      <c r="AO990" s="233"/>
      <c r="AP990" s="233"/>
    </row>
    <row r="991">
      <c r="A991" s="234"/>
      <c r="B991" s="234"/>
      <c r="C991" s="233"/>
      <c r="D991" s="233"/>
      <c r="E991" s="233"/>
      <c r="F991" s="233"/>
      <c r="G991" s="233"/>
      <c r="H991" s="233"/>
      <c r="I991" s="233"/>
      <c r="J991" s="233"/>
      <c r="K991" s="233"/>
      <c r="L991" s="233"/>
      <c r="M991" s="233"/>
      <c r="N991" s="233"/>
      <c r="O991" s="233"/>
      <c r="P991" s="233"/>
      <c r="Q991" s="233"/>
      <c r="R991" s="233"/>
      <c r="S991" s="233"/>
      <c r="T991" s="233"/>
      <c r="U991" s="233"/>
      <c r="V991" s="233"/>
      <c r="W991" s="233"/>
      <c r="X991" s="233"/>
      <c r="Y991" s="233"/>
      <c r="Z991" s="233"/>
      <c r="AA991" s="233"/>
      <c r="AB991" s="233"/>
      <c r="AC991" s="233"/>
      <c r="AD991" s="233"/>
      <c r="AE991" s="233"/>
      <c r="AF991" s="233"/>
      <c r="AG991" s="233"/>
      <c r="AH991" s="233"/>
      <c r="AI991" s="233"/>
      <c r="AJ991" s="233"/>
      <c r="AK991" s="233"/>
      <c r="AL991" s="233"/>
      <c r="AM991" s="233"/>
      <c r="AN991" s="233"/>
      <c r="AO991" s="233"/>
      <c r="AP991" s="233"/>
    </row>
    <row r="992">
      <c r="A992" s="234"/>
      <c r="B992" s="234"/>
      <c r="C992" s="233"/>
      <c r="D992" s="233"/>
      <c r="E992" s="233"/>
      <c r="F992" s="233"/>
      <c r="G992" s="233"/>
      <c r="H992" s="233"/>
      <c r="I992" s="233"/>
      <c r="J992" s="233"/>
      <c r="K992" s="233"/>
      <c r="L992" s="233"/>
      <c r="M992" s="233"/>
      <c r="N992" s="233"/>
      <c r="O992" s="233"/>
      <c r="P992" s="233"/>
      <c r="Q992" s="233"/>
      <c r="R992" s="233"/>
      <c r="S992" s="233"/>
      <c r="T992" s="233"/>
      <c r="U992" s="233"/>
      <c r="V992" s="233"/>
      <c r="W992" s="233"/>
      <c r="X992" s="233"/>
      <c r="Y992" s="233"/>
      <c r="Z992" s="233"/>
      <c r="AA992" s="233"/>
      <c r="AB992" s="233"/>
      <c r="AC992" s="233"/>
      <c r="AD992" s="233"/>
      <c r="AE992" s="233"/>
      <c r="AF992" s="233"/>
      <c r="AG992" s="233"/>
      <c r="AH992" s="233"/>
      <c r="AI992" s="233"/>
      <c r="AJ992" s="233"/>
      <c r="AK992" s="233"/>
      <c r="AL992" s="233"/>
      <c r="AM992" s="233"/>
      <c r="AN992" s="233"/>
      <c r="AO992" s="233"/>
      <c r="AP992" s="233"/>
    </row>
    <row r="993">
      <c r="A993" s="234"/>
      <c r="B993" s="234"/>
      <c r="C993" s="233"/>
      <c r="D993" s="233"/>
      <c r="E993" s="233"/>
      <c r="F993" s="233"/>
      <c r="G993" s="233"/>
      <c r="H993" s="233"/>
      <c r="I993" s="233"/>
      <c r="J993" s="233"/>
      <c r="K993" s="233"/>
      <c r="L993" s="233"/>
      <c r="M993" s="233"/>
      <c r="N993" s="233"/>
      <c r="O993" s="233"/>
      <c r="P993" s="233"/>
      <c r="Q993" s="233"/>
      <c r="R993" s="233"/>
      <c r="S993" s="233"/>
      <c r="T993" s="233"/>
      <c r="U993" s="233"/>
      <c r="V993" s="233"/>
      <c r="W993" s="233"/>
      <c r="X993" s="233"/>
      <c r="Y993" s="233"/>
      <c r="Z993" s="233"/>
      <c r="AA993" s="233"/>
      <c r="AB993" s="233"/>
      <c r="AC993" s="233"/>
      <c r="AD993" s="233"/>
      <c r="AE993" s="233"/>
      <c r="AF993" s="233"/>
      <c r="AG993" s="233"/>
      <c r="AH993" s="233"/>
      <c r="AI993" s="233"/>
      <c r="AJ993" s="233"/>
      <c r="AK993" s="233"/>
      <c r="AL993" s="233"/>
      <c r="AM993" s="233"/>
      <c r="AN993" s="233"/>
      <c r="AO993" s="233"/>
      <c r="AP993" s="233"/>
    </row>
    <row r="994">
      <c r="A994" s="234"/>
      <c r="B994" s="234"/>
      <c r="C994" s="233"/>
      <c r="D994" s="233"/>
      <c r="E994" s="233"/>
      <c r="F994" s="233"/>
      <c r="G994" s="233"/>
      <c r="H994" s="233"/>
      <c r="I994" s="233"/>
      <c r="J994" s="233"/>
      <c r="K994" s="233"/>
      <c r="L994" s="233"/>
      <c r="M994" s="233"/>
      <c r="N994" s="233"/>
      <c r="O994" s="233"/>
      <c r="P994" s="233"/>
      <c r="Q994" s="233"/>
      <c r="R994" s="233"/>
      <c r="S994" s="233"/>
      <c r="T994" s="233"/>
      <c r="U994" s="233"/>
      <c r="V994" s="233"/>
      <c r="W994" s="233"/>
      <c r="X994" s="233"/>
      <c r="Y994" s="233"/>
      <c r="Z994" s="233"/>
      <c r="AA994" s="233"/>
      <c r="AB994" s="233"/>
      <c r="AC994" s="233"/>
      <c r="AD994" s="233"/>
      <c r="AE994" s="233"/>
      <c r="AF994" s="233"/>
      <c r="AG994" s="233"/>
      <c r="AH994" s="233"/>
      <c r="AI994" s="233"/>
      <c r="AJ994" s="233"/>
      <c r="AK994" s="233"/>
      <c r="AL994" s="233"/>
      <c r="AM994" s="233"/>
      <c r="AN994" s="233"/>
      <c r="AO994" s="233"/>
      <c r="AP994" s="233"/>
    </row>
    <row r="995">
      <c r="A995" s="234"/>
      <c r="B995" s="234"/>
      <c r="C995" s="233"/>
      <c r="D995" s="233"/>
      <c r="E995" s="233"/>
      <c r="F995" s="233"/>
      <c r="G995" s="233"/>
      <c r="H995" s="233"/>
      <c r="I995" s="233"/>
      <c r="J995" s="233"/>
      <c r="K995" s="233"/>
      <c r="L995" s="233"/>
      <c r="M995" s="233"/>
      <c r="N995" s="233"/>
      <c r="O995" s="233"/>
      <c r="P995" s="233"/>
      <c r="Q995" s="233"/>
      <c r="R995" s="233"/>
      <c r="S995" s="233"/>
      <c r="T995" s="233"/>
      <c r="U995" s="233"/>
      <c r="V995" s="233"/>
      <c r="W995" s="233"/>
      <c r="X995" s="233"/>
      <c r="Y995" s="233"/>
      <c r="Z995" s="233"/>
      <c r="AA995" s="233"/>
      <c r="AB995" s="233"/>
      <c r="AC995" s="233"/>
      <c r="AD995" s="233"/>
      <c r="AE995" s="233"/>
      <c r="AF995" s="233"/>
      <c r="AG995" s="233"/>
      <c r="AH995" s="233"/>
      <c r="AI995" s="233"/>
      <c r="AJ995" s="233"/>
      <c r="AK995" s="233"/>
      <c r="AL995" s="233"/>
      <c r="AM995" s="233"/>
      <c r="AN995" s="233"/>
      <c r="AO995" s="233"/>
      <c r="AP995" s="233"/>
    </row>
    <row r="996">
      <c r="A996" s="234"/>
      <c r="B996" s="234"/>
      <c r="C996" s="233"/>
      <c r="D996" s="233"/>
      <c r="E996" s="233"/>
      <c r="F996" s="233"/>
      <c r="G996" s="233"/>
      <c r="H996" s="233"/>
      <c r="I996" s="233"/>
      <c r="J996" s="233"/>
      <c r="K996" s="233"/>
      <c r="L996" s="233"/>
      <c r="M996" s="233"/>
      <c r="N996" s="233"/>
      <c r="O996" s="233"/>
      <c r="P996" s="233"/>
      <c r="Q996" s="233"/>
      <c r="R996" s="233"/>
      <c r="S996" s="233"/>
      <c r="T996" s="233"/>
      <c r="U996" s="233"/>
      <c r="V996" s="233"/>
      <c r="W996" s="233"/>
      <c r="X996" s="233"/>
      <c r="Y996" s="233"/>
      <c r="Z996" s="233"/>
      <c r="AA996" s="233"/>
      <c r="AB996" s="233"/>
      <c r="AC996" s="233"/>
      <c r="AD996" s="233"/>
      <c r="AE996" s="233"/>
      <c r="AF996" s="233"/>
      <c r="AG996" s="233"/>
      <c r="AH996" s="233"/>
      <c r="AI996" s="233"/>
      <c r="AJ996" s="233"/>
      <c r="AK996" s="233"/>
      <c r="AL996" s="233"/>
      <c r="AM996" s="233"/>
      <c r="AN996" s="233"/>
      <c r="AO996" s="233"/>
      <c r="AP996" s="233"/>
    </row>
    <row r="997">
      <c r="A997" s="234"/>
      <c r="B997" s="234"/>
      <c r="C997" s="233"/>
      <c r="D997" s="233"/>
      <c r="E997" s="233"/>
      <c r="F997" s="233"/>
      <c r="G997" s="233"/>
      <c r="H997" s="233"/>
      <c r="I997" s="233"/>
      <c r="J997" s="233"/>
      <c r="K997" s="233"/>
      <c r="L997" s="233"/>
      <c r="M997" s="233"/>
      <c r="N997" s="233"/>
      <c r="O997" s="233"/>
      <c r="P997" s="233"/>
      <c r="Q997" s="233"/>
      <c r="R997" s="233"/>
      <c r="S997" s="233"/>
      <c r="T997" s="233"/>
      <c r="U997" s="233"/>
      <c r="V997" s="233"/>
      <c r="W997" s="233"/>
      <c r="X997" s="233"/>
      <c r="Y997" s="233"/>
      <c r="Z997" s="233"/>
      <c r="AA997" s="233"/>
      <c r="AB997" s="233"/>
      <c r="AC997" s="233"/>
      <c r="AD997" s="233"/>
      <c r="AE997" s="233"/>
      <c r="AF997" s="233"/>
      <c r="AG997" s="233"/>
      <c r="AH997" s="233"/>
      <c r="AI997" s="233"/>
      <c r="AJ997" s="233"/>
      <c r="AK997" s="233"/>
      <c r="AL997" s="233"/>
      <c r="AM997" s="233"/>
      <c r="AN997" s="233"/>
      <c r="AO997" s="233"/>
      <c r="AP997" s="233"/>
    </row>
    <row r="998">
      <c r="A998" s="234"/>
      <c r="B998" s="234"/>
      <c r="C998" s="233"/>
      <c r="D998" s="233"/>
      <c r="E998" s="233"/>
      <c r="F998" s="233"/>
      <c r="G998" s="233"/>
      <c r="H998" s="233"/>
      <c r="I998" s="233"/>
      <c r="J998" s="233"/>
      <c r="K998" s="233"/>
      <c r="L998" s="233"/>
      <c r="M998" s="233"/>
      <c r="N998" s="233"/>
      <c r="O998" s="233"/>
      <c r="P998" s="233"/>
      <c r="Q998" s="233"/>
      <c r="R998" s="233"/>
      <c r="S998" s="233"/>
      <c r="T998" s="233"/>
      <c r="U998" s="233"/>
      <c r="V998" s="233"/>
      <c r="W998" s="233"/>
      <c r="X998" s="233"/>
      <c r="Y998" s="233"/>
      <c r="Z998" s="233"/>
      <c r="AA998" s="233"/>
      <c r="AB998" s="233"/>
      <c r="AC998" s="233"/>
      <c r="AD998" s="233"/>
      <c r="AE998" s="233"/>
      <c r="AF998" s="233"/>
      <c r="AG998" s="233"/>
      <c r="AH998" s="233"/>
      <c r="AI998" s="233"/>
      <c r="AJ998" s="233"/>
      <c r="AK998" s="233"/>
      <c r="AL998" s="233"/>
      <c r="AM998" s="233"/>
      <c r="AN998" s="233"/>
      <c r="AO998" s="233"/>
      <c r="AP998" s="233"/>
    </row>
    <row r="999">
      <c r="A999" s="234"/>
      <c r="B999" s="234"/>
      <c r="C999" s="233"/>
      <c r="D999" s="233"/>
      <c r="E999" s="233"/>
      <c r="F999" s="233"/>
      <c r="G999" s="233"/>
      <c r="H999" s="233"/>
      <c r="I999" s="233"/>
      <c r="J999" s="233"/>
      <c r="K999" s="233"/>
      <c r="L999" s="233"/>
      <c r="M999" s="233"/>
      <c r="N999" s="233"/>
      <c r="O999" s="233"/>
      <c r="P999" s="233"/>
      <c r="Q999" s="233"/>
      <c r="R999" s="233"/>
      <c r="S999" s="233"/>
      <c r="T999" s="233"/>
      <c r="U999" s="233"/>
      <c r="V999" s="233"/>
      <c r="W999" s="233"/>
      <c r="X999" s="233"/>
      <c r="Y999" s="233"/>
      <c r="Z999" s="233"/>
      <c r="AA999" s="233"/>
      <c r="AB999" s="233"/>
      <c r="AC999" s="233"/>
      <c r="AD999" s="233"/>
      <c r="AE999" s="233"/>
      <c r="AF999" s="233"/>
      <c r="AG999" s="233"/>
      <c r="AH999" s="233"/>
      <c r="AI999" s="233"/>
      <c r="AJ999" s="233"/>
      <c r="AK999" s="233"/>
      <c r="AL999" s="233"/>
      <c r="AM999" s="233"/>
      <c r="AN999" s="233"/>
      <c r="AO999" s="233"/>
      <c r="AP999" s="233"/>
    </row>
    <row r="1000">
      <c r="A1000" s="234"/>
      <c r="B1000" s="234"/>
      <c r="C1000" s="233"/>
      <c r="D1000" s="233"/>
      <c r="E1000" s="233"/>
      <c r="F1000" s="233"/>
      <c r="G1000" s="233"/>
      <c r="H1000" s="233"/>
      <c r="I1000" s="233"/>
      <c r="J1000" s="233"/>
      <c r="K1000" s="233"/>
      <c r="L1000" s="233"/>
      <c r="M1000" s="233"/>
      <c r="N1000" s="233"/>
      <c r="O1000" s="233"/>
      <c r="P1000" s="233"/>
      <c r="Q1000" s="233"/>
      <c r="R1000" s="233"/>
      <c r="S1000" s="233"/>
      <c r="T1000" s="233"/>
      <c r="U1000" s="233"/>
      <c r="V1000" s="233"/>
      <c r="W1000" s="233"/>
      <c r="X1000" s="233"/>
      <c r="Y1000" s="233"/>
      <c r="Z1000" s="233"/>
      <c r="AA1000" s="233"/>
      <c r="AB1000" s="233"/>
      <c r="AC1000" s="233"/>
      <c r="AD1000" s="233"/>
      <c r="AE1000" s="233"/>
      <c r="AF1000" s="233"/>
      <c r="AG1000" s="233"/>
      <c r="AH1000" s="233"/>
      <c r="AI1000" s="233"/>
      <c r="AJ1000" s="233"/>
      <c r="AK1000" s="233"/>
      <c r="AL1000" s="233"/>
      <c r="AM1000" s="233"/>
      <c r="AN1000" s="233"/>
      <c r="AO1000" s="233"/>
      <c r="AP1000" s="2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1.22" defaultRowHeight="15.0"/>
  <cols>
    <col customWidth="1" min="1" max="1" width="25.11"/>
  </cols>
  <sheetData>
    <row r="1" ht="28.5" customHeight="1">
      <c r="A1" s="235" t="s">
        <v>356</v>
      </c>
      <c r="B1" s="236" t="s">
        <v>357</v>
      </c>
    </row>
    <row r="2">
      <c r="A2" s="237" t="s">
        <v>358</v>
      </c>
      <c r="B2" s="162">
        <f>SUM('UNIT NCX'!K2:K5)</f>
        <v>73</v>
      </c>
    </row>
    <row r="3">
      <c r="A3" s="237" t="s">
        <v>359</v>
      </c>
      <c r="B3" s="162">
        <f>SUM('UNIT NCX'!G2:G5)</f>
        <v>56</v>
      </c>
    </row>
    <row r="4">
      <c r="A4" s="237" t="s">
        <v>360</v>
      </c>
      <c r="B4" s="162">
        <f>SUM('UNIT NCX'!H2:H5)</f>
        <v>72</v>
      </c>
    </row>
    <row r="5">
      <c r="A5" s="237" t="s">
        <v>361</v>
      </c>
      <c r="B5" s="162">
        <f>SUM('UNIT NCX'!I2:J5)</f>
        <v>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1.22" defaultRowHeight="15.0"/>
  <cols>
    <col customWidth="1" min="1" max="1" width="7.44"/>
    <col customWidth="1" min="2" max="2" width="19.89"/>
    <col customWidth="1" min="3" max="3" width="16.33"/>
  </cols>
  <sheetData>
    <row r="1" ht="28.5" customHeight="1">
      <c r="A1" s="238" t="s">
        <v>362</v>
      </c>
      <c r="B1" s="239" t="s">
        <v>363</v>
      </c>
      <c r="C1" s="240" t="s">
        <v>364</v>
      </c>
    </row>
    <row r="2">
      <c r="A2" s="241">
        <v>45658.0</v>
      </c>
      <c r="B2" s="242">
        <v>159.0</v>
      </c>
      <c r="C2" s="243">
        <v>0.0</v>
      </c>
    </row>
    <row r="3">
      <c r="A3" s="244">
        <v>45689.0</v>
      </c>
      <c r="B3" s="242">
        <v>213.0</v>
      </c>
      <c r="C3" s="245">
        <f t="shared" ref="C3:C25" si="1">IF(B2=0, 0, (B3-B2)/B2 * 100)
</f>
        <v>33.96226415</v>
      </c>
    </row>
    <row r="4">
      <c r="A4" s="244">
        <v>45717.0</v>
      </c>
      <c r="B4" s="242">
        <v>330.0</v>
      </c>
      <c r="C4" s="245">
        <f t="shared" si="1"/>
        <v>54.92957746</v>
      </c>
    </row>
    <row r="5">
      <c r="A5" s="244">
        <v>45748.0</v>
      </c>
      <c r="B5" s="246">
        <f>IFERROR(IF(TEXT(TODAY(),"YYYY-MM")=TEXT(A5,"YYYY-MM"), 'MTDProgress NCX'!$B$2, B5), 0)
</f>
        <v>195</v>
      </c>
      <c r="C5" s="245">
        <f t="shared" si="1"/>
        <v>-40.90909091</v>
      </c>
    </row>
    <row r="6">
      <c r="A6" s="244">
        <v>45778.0</v>
      </c>
      <c r="B6" s="246">
        <f>IFERROR(IF(TEXT(TODAY(),"YYYY-MM")=TEXT(A6,"YYYY-MM"), 'MTDProgress NCX'!$B$2, B6), 0)
</f>
        <v>183</v>
      </c>
      <c r="C6" s="245">
        <f t="shared" si="1"/>
        <v>-6.153846154</v>
      </c>
    </row>
    <row r="7">
      <c r="A7" s="244">
        <v>45809.0</v>
      </c>
      <c r="B7" s="246">
        <f>IFERROR(IF(TEXT(TODAY(),"YYYY-MM")=TEXT(A7,"YYYY-MM"), 'MTDProgress NCX'!$B$2, B7), 0)
</f>
        <v>5</v>
      </c>
      <c r="C7" s="245">
        <f t="shared" si="1"/>
        <v>-97.26775956</v>
      </c>
    </row>
    <row r="8">
      <c r="A8" s="244">
        <v>45839.0</v>
      </c>
      <c r="B8" s="246">
        <f>IFERROR(IF(TEXT(TODAY(),"YYYY-MM")=TEXT(A8,"YYYY-MM"), 'MTDProgress NCX'!$B$2, B8), 0)
</f>
        <v>73</v>
      </c>
      <c r="C8" s="245">
        <f t="shared" si="1"/>
        <v>1360</v>
      </c>
    </row>
    <row r="9">
      <c r="A9" s="244">
        <v>45870.0</v>
      </c>
      <c r="B9" s="246">
        <f>IFERROR(IF(TEXT(TODAY(),"YYYY-MM")=TEXT(A9,"YYYY-MM"), 'MTDProgress NCX'!$B$2, B9), 0)
</f>
        <v>0</v>
      </c>
      <c r="C9" s="245">
        <f t="shared" si="1"/>
        <v>-100</v>
      </c>
    </row>
    <row r="10">
      <c r="A10" s="244">
        <v>45901.0</v>
      </c>
      <c r="B10" s="246">
        <f>IFERROR(IF(TEXT(TODAY(),"YYYY-MM")=TEXT(A10,"YYYY-MM"), 'MTDProgress NCX'!$B$2, B10), 0)
</f>
        <v>0</v>
      </c>
      <c r="C10" s="245">
        <f t="shared" si="1"/>
        <v>0</v>
      </c>
    </row>
    <row r="11">
      <c r="A11" s="244">
        <v>45931.0</v>
      </c>
      <c r="B11" s="246">
        <f>IFERROR(IF(TEXT(TODAY(),"YYYY-MM")=TEXT(A11,"YYYY-MM"), 'MTDProgress NCX'!$B$2, B11), 0)
</f>
        <v>0</v>
      </c>
      <c r="C11" s="245">
        <f t="shared" si="1"/>
        <v>0</v>
      </c>
    </row>
    <row r="12">
      <c r="A12" s="244">
        <v>45962.0</v>
      </c>
      <c r="B12" s="246">
        <f>IFERROR(IF(TEXT(TODAY(),"YYYY-MM")=TEXT(A12,"YYYY-MM"), 'MTDProgress NCX'!$B$2, B12), 0)
</f>
        <v>0</v>
      </c>
      <c r="C12" s="245">
        <f t="shared" si="1"/>
        <v>0</v>
      </c>
    </row>
    <row r="13">
      <c r="A13" s="241">
        <v>45992.0</v>
      </c>
      <c r="B13" s="246">
        <f>IFERROR(IF(TEXT(TODAY(),"YYYY-MM")=TEXT(A13,"YYYY-MM"), 'MTDProgress NCX'!$B$2, B13), 0)
</f>
        <v>0</v>
      </c>
      <c r="C13" s="245">
        <f t="shared" si="1"/>
        <v>0</v>
      </c>
    </row>
    <row r="14">
      <c r="A14" s="241">
        <v>46023.0</v>
      </c>
      <c r="B14" s="246">
        <f>IFERROR(IF(TEXT(TODAY(),"YYYY-MM")=TEXT(A14,"YYYY-MM"), 'MTDProgress NCX'!$B$2, B14), 0)
</f>
        <v>0</v>
      </c>
      <c r="C14" s="245">
        <f t="shared" si="1"/>
        <v>0</v>
      </c>
    </row>
    <row r="15">
      <c r="A15" s="241">
        <v>46054.0</v>
      </c>
      <c r="B15" s="246">
        <f>IFERROR(IF(TEXT(TODAY(),"YYYY-MM")=TEXT(A15,"YYYY-MM"), 'MTDProgress NCX'!$B$2, B15), 0)
</f>
        <v>0</v>
      </c>
      <c r="C15" s="245">
        <f t="shared" si="1"/>
        <v>0</v>
      </c>
    </row>
    <row r="16">
      <c r="A16" s="241">
        <v>46082.0</v>
      </c>
      <c r="B16" s="246">
        <f>IFERROR(IF(TEXT(TODAY(),"YYYY-MM")=TEXT(A16,"YYYY-MM"), 'MTDProgress NCX'!$B$2, B16), 0)
</f>
        <v>0</v>
      </c>
      <c r="C16" s="245">
        <f t="shared" si="1"/>
        <v>0</v>
      </c>
    </row>
    <row r="17">
      <c r="A17" s="241">
        <v>46113.0</v>
      </c>
      <c r="B17" s="246">
        <f>IFERROR(IF(TEXT(TODAY(),"YYYY-MM")=TEXT(A17,"YYYY-MM"), 'MTDProgress NCX'!$B$2, B17), 0)
</f>
        <v>0</v>
      </c>
      <c r="C17" s="245">
        <f t="shared" si="1"/>
        <v>0</v>
      </c>
    </row>
    <row r="18">
      <c r="A18" s="241">
        <v>46143.0</v>
      </c>
      <c r="B18" s="246">
        <f>IFERROR(IF(TEXT(TODAY(),"YYYY-MM")=TEXT(A18,"YYYY-MM"), 'MTDProgress NCX'!$B$2, B18), 0)
</f>
        <v>0</v>
      </c>
      <c r="C18" s="245">
        <f t="shared" si="1"/>
        <v>0</v>
      </c>
    </row>
    <row r="19">
      <c r="A19" s="241">
        <v>46174.0</v>
      </c>
      <c r="B19" s="246">
        <f>IFERROR(IF(TEXT(TODAY(),"YYYY-MM")=TEXT(A19,"YYYY-MM"), 'MTDProgress NCX'!$B$2, B19), 0)
</f>
        <v>0</v>
      </c>
      <c r="C19" s="245">
        <f t="shared" si="1"/>
        <v>0</v>
      </c>
    </row>
    <row r="20">
      <c r="A20" s="241">
        <v>46204.0</v>
      </c>
      <c r="B20" s="246">
        <f>IFERROR(IF(TEXT(TODAY(),"YYYY-MM")=TEXT(A20,"YYYY-MM"), 'MTDProgress NCX'!$B$2, B20), 0)
</f>
        <v>0</v>
      </c>
      <c r="C20" s="245">
        <f t="shared" si="1"/>
        <v>0</v>
      </c>
    </row>
    <row r="21">
      <c r="A21" s="241">
        <v>46235.0</v>
      </c>
      <c r="B21" s="246">
        <f>IFERROR(IF(TEXT(TODAY(),"YYYY-MM")=TEXT(A21,"YYYY-MM"), 'MTDProgress NCX'!$B$2, B21), 0)
</f>
        <v>0</v>
      </c>
      <c r="C21" s="245">
        <f t="shared" si="1"/>
        <v>0</v>
      </c>
    </row>
    <row r="22">
      <c r="A22" s="241">
        <v>46266.0</v>
      </c>
      <c r="B22" s="246">
        <f>IFERROR(IF(TEXT(TODAY(),"YYYY-MM")=TEXT(A22,"YYYY-MM"), 'MTDProgress NCX'!$B$2, B22), 0)
</f>
        <v>0</v>
      </c>
      <c r="C22" s="245">
        <f t="shared" si="1"/>
        <v>0</v>
      </c>
    </row>
    <row r="23">
      <c r="A23" s="241">
        <v>46296.0</v>
      </c>
      <c r="B23" s="246">
        <f>IFERROR(IF(TEXT(TODAY(),"YYYY-MM")=TEXT(A23,"YYYY-MM"), 'MTDProgress NCX'!$B$2, B23), 0)
</f>
        <v>0</v>
      </c>
      <c r="C23" s="245">
        <f t="shared" si="1"/>
        <v>0</v>
      </c>
    </row>
    <row r="24">
      <c r="A24" s="241">
        <v>46327.0</v>
      </c>
      <c r="B24" s="246">
        <f>IFERROR(IF(TEXT(TODAY(),"YYYY-MM")=TEXT(A24,"YYYY-MM"), 'MTDProgress NCX'!$B$2, B24), 0)
</f>
        <v>0</v>
      </c>
      <c r="C24" s="245">
        <f t="shared" si="1"/>
        <v>0</v>
      </c>
    </row>
    <row r="25">
      <c r="A25" s="241">
        <v>46357.0</v>
      </c>
      <c r="B25" s="246">
        <f>IFERROR(IF(TEXT(TODAY(),"YYYY-MM")=TEXT(A25,"YYYY-MM"), 'MTDProgress NCX'!$B$2, B25), 0)
</f>
        <v>0</v>
      </c>
      <c r="C25" s="245">
        <f t="shared" si="1"/>
        <v>0</v>
      </c>
    </row>
    <row r="26">
      <c r="B26" s="247"/>
      <c r="C26" s="248"/>
    </row>
    <row r="27">
      <c r="B27" s="247"/>
      <c r="C27" s="248"/>
    </row>
    <row r="28">
      <c r="B28" s="247"/>
      <c r="C28" s="248"/>
    </row>
    <row r="29">
      <c r="B29" s="247"/>
      <c r="C29" s="248"/>
    </row>
    <row r="30">
      <c r="B30" s="247"/>
      <c r="C30" s="248"/>
    </row>
    <row r="31">
      <c r="B31" s="247"/>
      <c r="C31" s="248"/>
    </row>
    <row r="32">
      <c r="B32" s="247"/>
      <c r="C32" s="248"/>
    </row>
    <row r="33">
      <c r="B33" s="247"/>
      <c r="C33" s="248"/>
    </row>
    <row r="34">
      <c r="B34" s="247"/>
      <c r="C34" s="248"/>
    </row>
    <row r="35">
      <c r="B35" s="247"/>
      <c r="C35" s="248"/>
    </row>
    <row r="36">
      <c r="B36" s="247"/>
      <c r="C36" s="248"/>
    </row>
    <row r="37">
      <c r="B37" s="247"/>
      <c r="C37" s="248"/>
    </row>
    <row r="38">
      <c r="B38" s="247"/>
      <c r="C38" s="248"/>
    </row>
    <row r="39">
      <c r="B39" s="247"/>
      <c r="C39" s="248"/>
    </row>
    <row r="40">
      <c r="B40" s="247"/>
      <c r="C40" s="248"/>
    </row>
    <row r="41">
      <c r="B41" s="247"/>
      <c r="C41" s="248"/>
    </row>
    <row r="42">
      <c r="B42" s="247"/>
      <c r="C42" s="248"/>
    </row>
    <row r="43">
      <c r="B43" s="247"/>
      <c r="C43" s="248"/>
    </row>
    <row r="44">
      <c r="B44" s="247"/>
      <c r="C44" s="248"/>
    </row>
    <row r="45">
      <c r="B45" s="247"/>
      <c r="C45" s="248"/>
    </row>
    <row r="46">
      <c r="B46" s="247"/>
      <c r="C46" s="248"/>
    </row>
    <row r="47">
      <c r="B47" s="247"/>
      <c r="C47" s="248"/>
    </row>
    <row r="48">
      <c r="B48" s="247"/>
      <c r="C48" s="248"/>
    </row>
    <row r="49">
      <c r="B49" s="247"/>
      <c r="C49" s="248"/>
    </row>
    <row r="50">
      <c r="B50" s="247"/>
      <c r="C50" s="248"/>
    </row>
    <row r="51">
      <c r="B51" s="247"/>
      <c r="C51" s="248"/>
    </row>
    <row r="52">
      <c r="B52" s="247"/>
      <c r="C52" s="248"/>
    </row>
    <row r="53">
      <c r="B53" s="247"/>
      <c r="C53" s="248"/>
    </row>
    <row r="54">
      <c r="B54" s="247"/>
      <c r="C54" s="248"/>
    </row>
    <row r="55">
      <c r="B55" s="247"/>
      <c r="C55" s="248"/>
    </row>
    <row r="56">
      <c r="B56" s="247"/>
      <c r="C56" s="248"/>
    </row>
    <row r="57">
      <c r="B57" s="247"/>
      <c r="C57" s="248"/>
    </row>
    <row r="58">
      <c r="B58" s="247"/>
      <c r="C58" s="248"/>
    </row>
    <row r="59">
      <c r="B59" s="247"/>
      <c r="C59" s="248"/>
    </row>
    <row r="60">
      <c r="B60" s="247"/>
      <c r="C60" s="248"/>
    </row>
    <row r="61">
      <c r="B61" s="247"/>
      <c r="C61" s="248"/>
    </row>
    <row r="62">
      <c r="B62" s="247"/>
      <c r="C62" s="248"/>
    </row>
    <row r="63">
      <c r="B63" s="247"/>
      <c r="C63" s="248"/>
    </row>
    <row r="64">
      <c r="B64" s="247"/>
      <c r="C64" s="248"/>
    </row>
    <row r="65">
      <c r="B65" s="247"/>
      <c r="C65" s="248"/>
    </row>
    <row r="66">
      <c r="B66" s="247"/>
      <c r="C66" s="248"/>
    </row>
    <row r="67">
      <c r="B67" s="247"/>
      <c r="C67" s="248"/>
    </row>
    <row r="68">
      <c r="B68" s="247"/>
      <c r="C68" s="248"/>
    </row>
    <row r="69">
      <c r="B69" s="247"/>
      <c r="C69" s="248"/>
    </row>
    <row r="70">
      <c r="B70" s="247"/>
      <c r="C70" s="248"/>
    </row>
    <row r="71">
      <c r="B71" s="247"/>
      <c r="C71" s="248"/>
    </row>
    <row r="72">
      <c r="B72" s="247"/>
      <c r="C72" s="248"/>
    </row>
    <row r="73">
      <c r="B73" s="247"/>
      <c r="C73" s="248"/>
    </row>
    <row r="74">
      <c r="B74" s="247"/>
      <c r="C74" s="248"/>
    </row>
    <row r="75">
      <c r="B75" s="247"/>
      <c r="C75" s="248"/>
    </row>
    <row r="76">
      <c r="B76" s="247"/>
      <c r="C76" s="248"/>
    </row>
    <row r="77">
      <c r="B77" s="247"/>
      <c r="C77" s="248"/>
    </row>
    <row r="78">
      <c r="B78" s="247"/>
      <c r="C78" s="248"/>
    </row>
    <row r="79">
      <c r="B79" s="247"/>
      <c r="C79" s="248"/>
    </row>
    <row r="80">
      <c r="B80" s="247"/>
      <c r="C80" s="248"/>
    </row>
    <row r="81">
      <c r="B81" s="247"/>
      <c r="C81" s="248"/>
    </row>
    <row r="82">
      <c r="B82" s="247"/>
      <c r="C82" s="248"/>
    </row>
    <row r="83">
      <c r="B83" s="247"/>
      <c r="C83" s="248"/>
    </row>
    <row r="84">
      <c r="B84" s="247"/>
      <c r="C84" s="248"/>
    </row>
    <row r="85">
      <c r="B85" s="247"/>
      <c r="C85" s="248"/>
    </row>
    <row r="86">
      <c r="B86" s="247"/>
      <c r="C86" s="248"/>
    </row>
    <row r="87">
      <c r="B87" s="247"/>
      <c r="C87" s="248"/>
    </row>
    <row r="88">
      <c r="B88" s="247"/>
      <c r="C88" s="248"/>
    </row>
    <row r="89">
      <c r="B89" s="247"/>
      <c r="C89" s="248"/>
    </row>
    <row r="90">
      <c r="B90" s="247"/>
      <c r="C90" s="248"/>
    </row>
    <row r="91">
      <c r="B91" s="247"/>
      <c r="C91" s="248"/>
    </row>
    <row r="92">
      <c r="B92" s="247"/>
      <c r="C92" s="248"/>
    </row>
    <row r="93">
      <c r="B93" s="247"/>
      <c r="C93" s="248"/>
    </row>
    <row r="94">
      <c r="B94" s="247"/>
      <c r="C94" s="248"/>
    </row>
    <row r="95">
      <c r="B95" s="247"/>
      <c r="C95" s="248"/>
    </row>
    <row r="96">
      <c r="B96" s="247"/>
      <c r="C96" s="248"/>
    </row>
    <row r="97">
      <c r="B97" s="247"/>
      <c r="C97" s="248"/>
    </row>
    <row r="98">
      <c r="B98" s="247"/>
      <c r="C98" s="248"/>
    </row>
    <row r="99">
      <c r="B99" s="247"/>
      <c r="C99" s="248"/>
    </row>
    <row r="100">
      <c r="B100" s="247"/>
      <c r="C100" s="248"/>
    </row>
    <row r="101">
      <c r="B101" s="247"/>
      <c r="C101" s="248"/>
    </row>
    <row r="102">
      <c r="B102" s="247"/>
      <c r="C102" s="248"/>
    </row>
    <row r="103">
      <c r="B103" s="247"/>
      <c r="C103" s="248"/>
    </row>
    <row r="104">
      <c r="B104" s="247"/>
      <c r="C104" s="248"/>
    </row>
    <row r="105">
      <c r="B105" s="247"/>
      <c r="C105" s="248"/>
    </row>
    <row r="106">
      <c r="B106" s="247"/>
      <c r="C106" s="248"/>
    </row>
    <row r="107">
      <c r="B107" s="247"/>
      <c r="C107" s="248"/>
    </row>
    <row r="108">
      <c r="B108" s="247"/>
      <c r="C108" s="248"/>
    </row>
    <row r="109">
      <c r="B109" s="247"/>
      <c r="C109" s="248"/>
    </row>
    <row r="110">
      <c r="B110" s="247"/>
      <c r="C110" s="248"/>
    </row>
    <row r="111">
      <c r="B111" s="247"/>
      <c r="C111" s="248"/>
    </row>
    <row r="112">
      <c r="B112" s="247"/>
      <c r="C112" s="248"/>
    </row>
    <row r="113">
      <c r="B113" s="247"/>
      <c r="C113" s="248"/>
    </row>
    <row r="114">
      <c r="B114" s="247"/>
      <c r="C114" s="248"/>
    </row>
    <row r="115">
      <c r="B115" s="247"/>
      <c r="C115" s="248"/>
    </row>
    <row r="116">
      <c r="B116" s="247"/>
      <c r="C116" s="248"/>
    </row>
    <row r="117">
      <c r="B117" s="247"/>
      <c r="C117" s="248"/>
    </row>
    <row r="118">
      <c r="B118" s="247"/>
      <c r="C118" s="248"/>
    </row>
    <row r="119">
      <c r="B119" s="247"/>
      <c r="C119" s="248"/>
    </row>
    <row r="120">
      <c r="B120" s="247"/>
      <c r="C120" s="248"/>
    </row>
    <row r="121">
      <c r="B121" s="247"/>
      <c r="C121" s="248"/>
    </row>
    <row r="122">
      <c r="B122" s="247"/>
      <c r="C122" s="248"/>
    </row>
    <row r="123">
      <c r="B123" s="247"/>
      <c r="C123" s="248"/>
    </row>
    <row r="124">
      <c r="B124" s="247"/>
      <c r="C124" s="248"/>
    </row>
    <row r="125">
      <c r="B125" s="247"/>
      <c r="C125" s="248"/>
    </row>
    <row r="126">
      <c r="B126" s="247"/>
      <c r="C126" s="248"/>
    </row>
    <row r="127">
      <c r="B127" s="247"/>
      <c r="C127" s="248"/>
    </row>
    <row r="128">
      <c r="B128" s="247"/>
      <c r="C128" s="248"/>
    </row>
    <row r="129">
      <c r="B129" s="247"/>
      <c r="C129" s="248"/>
    </row>
    <row r="130">
      <c r="B130" s="247"/>
      <c r="C130" s="248"/>
    </row>
    <row r="131">
      <c r="B131" s="247"/>
      <c r="C131" s="248"/>
    </row>
    <row r="132">
      <c r="B132" s="247"/>
      <c r="C132" s="248"/>
    </row>
    <row r="133">
      <c r="B133" s="247"/>
      <c r="C133" s="248"/>
    </row>
    <row r="134">
      <c r="B134" s="247"/>
      <c r="C134" s="248"/>
    </row>
    <row r="135">
      <c r="B135" s="247"/>
      <c r="C135" s="248"/>
    </row>
    <row r="136">
      <c r="B136" s="247"/>
      <c r="C136" s="248"/>
    </row>
    <row r="137">
      <c r="B137" s="247"/>
      <c r="C137" s="248"/>
    </row>
    <row r="138">
      <c r="B138" s="247"/>
      <c r="C138" s="248"/>
    </row>
    <row r="139">
      <c r="B139" s="247"/>
      <c r="C139" s="248"/>
    </row>
    <row r="140">
      <c r="B140" s="247"/>
      <c r="C140" s="248"/>
    </row>
    <row r="141">
      <c r="B141" s="247"/>
      <c r="C141" s="248"/>
    </row>
    <row r="142">
      <c r="B142" s="247"/>
      <c r="C142" s="248"/>
    </row>
    <row r="143">
      <c r="B143" s="247"/>
      <c r="C143" s="248"/>
    </row>
    <row r="144">
      <c r="B144" s="247"/>
      <c r="C144" s="248"/>
    </row>
    <row r="145">
      <c r="B145" s="247"/>
      <c r="C145" s="248"/>
    </row>
    <row r="146">
      <c r="B146" s="247"/>
      <c r="C146" s="248"/>
    </row>
    <row r="147">
      <c r="B147" s="247"/>
      <c r="C147" s="248"/>
    </row>
    <row r="148">
      <c r="B148" s="247"/>
      <c r="C148" s="248"/>
    </row>
    <row r="149">
      <c r="B149" s="247"/>
      <c r="C149" s="248"/>
    </row>
    <row r="150">
      <c r="B150" s="247"/>
      <c r="C150" s="248"/>
    </row>
    <row r="151">
      <c r="B151" s="247"/>
      <c r="C151" s="248"/>
    </row>
    <row r="152">
      <c r="B152" s="247"/>
      <c r="C152" s="248"/>
    </row>
    <row r="153">
      <c r="B153" s="247"/>
      <c r="C153" s="248"/>
    </row>
    <row r="154">
      <c r="B154" s="247"/>
      <c r="C154" s="248"/>
    </row>
    <row r="155">
      <c r="B155" s="247"/>
      <c r="C155" s="248"/>
    </row>
    <row r="156">
      <c r="B156" s="247"/>
      <c r="C156" s="248"/>
    </row>
    <row r="157">
      <c r="B157" s="247"/>
      <c r="C157" s="248"/>
    </row>
    <row r="158">
      <c r="B158" s="247"/>
      <c r="C158" s="248"/>
    </row>
    <row r="159">
      <c r="B159" s="247"/>
      <c r="C159" s="248"/>
    </row>
    <row r="160">
      <c r="B160" s="247"/>
      <c r="C160" s="248"/>
    </row>
    <row r="161">
      <c r="B161" s="247"/>
      <c r="C161" s="248"/>
    </row>
    <row r="162">
      <c r="B162" s="247"/>
      <c r="C162" s="248"/>
    </row>
    <row r="163">
      <c r="B163" s="247"/>
      <c r="C163" s="248"/>
    </row>
    <row r="164">
      <c r="B164" s="247"/>
      <c r="C164" s="248"/>
    </row>
    <row r="165">
      <c r="B165" s="247"/>
      <c r="C165" s="248"/>
    </row>
    <row r="166">
      <c r="B166" s="247"/>
      <c r="C166" s="248"/>
    </row>
    <row r="167">
      <c r="B167" s="247"/>
      <c r="C167" s="248"/>
    </row>
    <row r="168">
      <c r="B168" s="247"/>
      <c r="C168" s="248"/>
    </row>
    <row r="169">
      <c r="B169" s="247"/>
      <c r="C169" s="248"/>
    </row>
    <row r="170">
      <c r="B170" s="247"/>
      <c r="C170" s="248"/>
    </row>
    <row r="171">
      <c r="B171" s="247"/>
      <c r="C171" s="248"/>
    </row>
    <row r="172">
      <c r="B172" s="247"/>
      <c r="C172" s="248"/>
    </row>
    <row r="173">
      <c r="B173" s="247"/>
      <c r="C173" s="248"/>
    </row>
    <row r="174">
      <c r="B174" s="247"/>
      <c r="C174" s="248"/>
    </row>
    <row r="175">
      <c r="B175" s="247"/>
      <c r="C175" s="248"/>
    </row>
    <row r="176">
      <c r="B176" s="247"/>
      <c r="C176" s="248"/>
    </row>
    <row r="177">
      <c r="B177" s="247"/>
      <c r="C177" s="248"/>
    </row>
    <row r="178">
      <c r="B178" s="247"/>
      <c r="C178" s="248"/>
    </row>
    <row r="179">
      <c r="B179" s="247"/>
      <c r="C179" s="248"/>
    </row>
    <row r="180">
      <c r="B180" s="247"/>
      <c r="C180" s="248"/>
    </row>
    <row r="181">
      <c r="B181" s="247"/>
      <c r="C181" s="248"/>
    </row>
    <row r="182">
      <c r="B182" s="247"/>
      <c r="C182" s="248"/>
    </row>
    <row r="183">
      <c r="B183" s="247"/>
      <c r="C183" s="248"/>
    </row>
    <row r="184">
      <c r="B184" s="247"/>
      <c r="C184" s="248"/>
    </row>
    <row r="185">
      <c r="B185" s="247"/>
      <c r="C185" s="248"/>
    </row>
    <row r="186">
      <c r="B186" s="247"/>
      <c r="C186" s="248"/>
    </row>
    <row r="187">
      <c r="B187" s="247"/>
      <c r="C187" s="248"/>
    </row>
    <row r="188">
      <c r="B188" s="247"/>
      <c r="C188" s="248"/>
    </row>
    <row r="189">
      <c r="B189" s="247"/>
      <c r="C189" s="248"/>
    </row>
    <row r="190">
      <c r="B190" s="247"/>
      <c r="C190" s="248"/>
    </row>
    <row r="191">
      <c r="B191" s="247"/>
      <c r="C191" s="248"/>
    </row>
    <row r="192">
      <c r="B192" s="247"/>
      <c r="C192" s="248"/>
    </row>
    <row r="193">
      <c r="B193" s="247"/>
      <c r="C193" s="248"/>
    </row>
    <row r="194">
      <c r="B194" s="247"/>
      <c r="C194" s="248"/>
    </row>
    <row r="195">
      <c r="B195" s="247"/>
      <c r="C195" s="248"/>
    </row>
    <row r="196">
      <c r="B196" s="247"/>
      <c r="C196" s="248"/>
    </row>
    <row r="197">
      <c r="B197" s="247"/>
      <c r="C197" s="248"/>
    </row>
    <row r="198">
      <c r="B198" s="247"/>
      <c r="C198" s="248"/>
    </row>
    <row r="199">
      <c r="B199" s="247"/>
      <c r="C199" s="248"/>
    </row>
    <row r="200">
      <c r="B200" s="247"/>
      <c r="C200" s="248"/>
    </row>
    <row r="201">
      <c r="B201" s="247"/>
      <c r="C201" s="248"/>
    </row>
    <row r="202">
      <c r="B202" s="247"/>
      <c r="C202" s="248"/>
    </row>
    <row r="203">
      <c r="B203" s="247"/>
      <c r="C203" s="248"/>
    </row>
    <row r="204">
      <c r="B204" s="247"/>
      <c r="C204" s="248"/>
    </row>
    <row r="205">
      <c r="B205" s="247"/>
      <c r="C205" s="248"/>
    </row>
    <row r="206">
      <c r="B206" s="247"/>
      <c r="C206" s="248"/>
    </row>
    <row r="207">
      <c r="B207" s="247"/>
      <c r="C207" s="248"/>
    </row>
    <row r="208">
      <c r="B208" s="247"/>
      <c r="C208" s="248"/>
    </row>
    <row r="209">
      <c r="B209" s="247"/>
      <c r="C209" s="248"/>
    </row>
    <row r="210">
      <c r="B210" s="247"/>
      <c r="C210" s="248"/>
    </row>
    <row r="211">
      <c r="B211" s="247"/>
      <c r="C211" s="248"/>
    </row>
    <row r="212">
      <c r="B212" s="247"/>
      <c r="C212" s="248"/>
    </row>
    <row r="213">
      <c r="B213" s="247"/>
      <c r="C213" s="248"/>
    </row>
    <row r="214">
      <c r="B214" s="247"/>
      <c r="C214" s="248"/>
    </row>
    <row r="215">
      <c r="B215" s="247"/>
      <c r="C215" s="248"/>
    </row>
    <row r="216">
      <c r="B216" s="247"/>
      <c r="C216" s="248"/>
    </row>
    <row r="217">
      <c r="B217" s="247"/>
      <c r="C217" s="248"/>
    </row>
    <row r="218">
      <c r="B218" s="247"/>
      <c r="C218" s="248"/>
    </row>
    <row r="219">
      <c r="B219" s="247"/>
      <c r="C219" s="248"/>
    </row>
    <row r="220">
      <c r="B220" s="247"/>
      <c r="C220" s="248"/>
    </row>
    <row r="221">
      <c r="B221" s="247"/>
      <c r="C221" s="248"/>
    </row>
    <row r="222">
      <c r="B222" s="247"/>
      <c r="C222" s="248"/>
    </row>
    <row r="223">
      <c r="B223" s="247"/>
      <c r="C223" s="248"/>
    </row>
    <row r="224">
      <c r="B224" s="247"/>
      <c r="C224" s="248"/>
    </row>
    <row r="225">
      <c r="B225" s="247"/>
      <c r="C225" s="248"/>
    </row>
    <row r="226">
      <c r="B226" s="247"/>
      <c r="C226" s="248"/>
    </row>
    <row r="227">
      <c r="B227" s="247"/>
      <c r="C227" s="248"/>
    </row>
    <row r="228">
      <c r="B228" s="247"/>
      <c r="C228" s="248"/>
    </row>
    <row r="229">
      <c r="B229" s="247"/>
      <c r="C229" s="248"/>
    </row>
    <row r="230">
      <c r="B230" s="247"/>
      <c r="C230" s="248"/>
    </row>
    <row r="231">
      <c r="B231" s="247"/>
      <c r="C231" s="248"/>
    </row>
    <row r="232">
      <c r="B232" s="247"/>
      <c r="C232" s="248"/>
    </row>
    <row r="233">
      <c r="B233" s="247"/>
      <c r="C233" s="248"/>
    </row>
    <row r="234">
      <c r="B234" s="247"/>
      <c r="C234" s="248"/>
    </row>
    <row r="235">
      <c r="B235" s="247"/>
      <c r="C235" s="248"/>
    </row>
    <row r="236">
      <c r="B236" s="247"/>
      <c r="C236" s="248"/>
    </row>
    <row r="237">
      <c r="B237" s="247"/>
      <c r="C237" s="248"/>
    </row>
    <row r="238">
      <c r="B238" s="247"/>
      <c r="C238" s="248"/>
    </row>
    <row r="239">
      <c r="B239" s="247"/>
      <c r="C239" s="248"/>
    </row>
    <row r="240">
      <c r="B240" s="247"/>
      <c r="C240" s="248"/>
    </row>
    <row r="241">
      <c r="B241" s="247"/>
      <c r="C241" s="248"/>
    </row>
    <row r="242">
      <c r="B242" s="247"/>
      <c r="C242" s="248"/>
    </row>
    <row r="243">
      <c r="B243" s="247"/>
      <c r="C243" s="248"/>
    </row>
    <row r="244">
      <c r="B244" s="247"/>
      <c r="C244" s="248"/>
    </row>
    <row r="245">
      <c r="B245" s="247"/>
      <c r="C245" s="248"/>
    </row>
    <row r="246">
      <c r="B246" s="247"/>
      <c r="C246" s="248"/>
    </row>
    <row r="247">
      <c r="B247" s="247"/>
      <c r="C247" s="248"/>
    </row>
    <row r="248">
      <c r="B248" s="247"/>
      <c r="C248" s="248"/>
    </row>
    <row r="249">
      <c r="B249" s="247"/>
      <c r="C249" s="248"/>
    </row>
    <row r="250">
      <c r="B250" s="247"/>
      <c r="C250" s="248"/>
    </row>
    <row r="251">
      <c r="B251" s="247"/>
      <c r="C251" s="248"/>
    </row>
    <row r="252">
      <c r="B252" s="247"/>
      <c r="C252" s="248"/>
    </row>
    <row r="253">
      <c r="B253" s="247"/>
      <c r="C253" s="248"/>
    </row>
    <row r="254">
      <c r="B254" s="247"/>
      <c r="C254" s="248"/>
    </row>
    <row r="255">
      <c r="B255" s="247"/>
      <c r="C255" s="248"/>
    </row>
    <row r="256">
      <c r="B256" s="247"/>
      <c r="C256" s="248"/>
    </row>
    <row r="257">
      <c r="B257" s="247"/>
      <c r="C257" s="248"/>
    </row>
    <row r="258">
      <c r="B258" s="247"/>
      <c r="C258" s="248"/>
    </row>
    <row r="259">
      <c r="B259" s="247"/>
      <c r="C259" s="248"/>
    </row>
    <row r="260">
      <c r="B260" s="247"/>
      <c r="C260" s="248"/>
    </row>
    <row r="261">
      <c r="B261" s="247"/>
      <c r="C261" s="248"/>
    </row>
    <row r="262">
      <c r="B262" s="247"/>
      <c r="C262" s="248"/>
    </row>
    <row r="263">
      <c r="B263" s="247"/>
      <c r="C263" s="248"/>
    </row>
    <row r="264">
      <c r="B264" s="247"/>
      <c r="C264" s="248"/>
    </row>
    <row r="265">
      <c r="B265" s="247"/>
      <c r="C265" s="248"/>
    </row>
    <row r="266">
      <c r="B266" s="247"/>
      <c r="C266" s="248"/>
    </row>
    <row r="267">
      <c r="B267" s="247"/>
      <c r="C267" s="248"/>
    </row>
    <row r="268">
      <c r="B268" s="247"/>
      <c r="C268" s="248"/>
    </row>
    <row r="269">
      <c r="B269" s="247"/>
      <c r="C269" s="248"/>
    </row>
    <row r="270">
      <c r="B270" s="247"/>
      <c r="C270" s="248"/>
    </row>
    <row r="271">
      <c r="B271" s="247"/>
      <c r="C271" s="248"/>
    </row>
    <row r="272">
      <c r="B272" s="247"/>
      <c r="C272" s="248"/>
    </row>
    <row r="273">
      <c r="B273" s="247"/>
      <c r="C273" s="248"/>
    </row>
    <row r="274">
      <c r="B274" s="247"/>
      <c r="C274" s="248"/>
    </row>
    <row r="275">
      <c r="B275" s="247"/>
      <c r="C275" s="248"/>
    </row>
    <row r="276">
      <c r="B276" s="247"/>
      <c r="C276" s="248"/>
    </row>
    <row r="277">
      <c r="B277" s="247"/>
      <c r="C277" s="248"/>
    </row>
    <row r="278">
      <c r="B278" s="247"/>
      <c r="C278" s="248"/>
    </row>
    <row r="279">
      <c r="B279" s="247"/>
      <c r="C279" s="248"/>
    </row>
    <row r="280">
      <c r="B280" s="247"/>
      <c r="C280" s="248"/>
    </row>
    <row r="281">
      <c r="B281" s="247"/>
      <c r="C281" s="248"/>
    </row>
    <row r="282">
      <c r="B282" s="247"/>
      <c r="C282" s="248"/>
    </row>
    <row r="283">
      <c r="B283" s="247"/>
      <c r="C283" s="248"/>
    </row>
    <row r="284">
      <c r="B284" s="247"/>
      <c r="C284" s="248"/>
    </row>
    <row r="285">
      <c r="B285" s="247"/>
      <c r="C285" s="248"/>
    </row>
    <row r="286">
      <c r="B286" s="247"/>
      <c r="C286" s="248"/>
    </row>
    <row r="287">
      <c r="B287" s="247"/>
      <c r="C287" s="248"/>
    </row>
    <row r="288">
      <c r="B288" s="247"/>
      <c r="C288" s="248"/>
    </row>
    <row r="289">
      <c r="B289" s="247"/>
      <c r="C289" s="248"/>
    </row>
    <row r="290">
      <c r="B290" s="247"/>
      <c r="C290" s="248"/>
    </row>
    <row r="291">
      <c r="B291" s="247"/>
      <c r="C291" s="248"/>
    </row>
    <row r="292">
      <c r="B292" s="247"/>
      <c r="C292" s="248"/>
    </row>
    <row r="293">
      <c r="B293" s="247"/>
      <c r="C293" s="248"/>
    </row>
    <row r="294">
      <c r="B294" s="247"/>
      <c r="C294" s="248"/>
    </row>
    <row r="295">
      <c r="B295" s="247"/>
      <c r="C295" s="248"/>
    </row>
    <row r="296">
      <c r="B296" s="247"/>
      <c r="C296" s="248"/>
    </row>
    <row r="297">
      <c r="B297" s="247"/>
      <c r="C297" s="248"/>
    </row>
    <row r="298">
      <c r="B298" s="247"/>
      <c r="C298" s="248"/>
    </row>
    <row r="299">
      <c r="B299" s="247"/>
      <c r="C299" s="248"/>
    </row>
    <row r="300">
      <c r="B300" s="247"/>
      <c r="C300" s="248"/>
    </row>
    <row r="301">
      <c r="B301" s="247"/>
      <c r="C301" s="248"/>
    </row>
    <row r="302">
      <c r="B302" s="247"/>
      <c r="C302" s="248"/>
    </row>
    <row r="303">
      <c r="B303" s="247"/>
      <c r="C303" s="248"/>
    </row>
    <row r="304">
      <c r="B304" s="247"/>
      <c r="C304" s="248"/>
    </row>
    <row r="305">
      <c r="B305" s="247"/>
      <c r="C305" s="248"/>
    </row>
    <row r="306">
      <c r="B306" s="247"/>
      <c r="C306" s="248"/>
    </row>
    <row r="307">
      <c r="B307" s="247"/>
      <c r="C307" s="248"/>
    </row>
    <row r="308">
      <c r="B308" s="247"/>
      <c r="C308" s="248"/>
    </row>
    <row r="309">
      <c r="B309" s="247"/>
      <c r="C309" s="248"/>
    </row>
    <row r="310">
      <c r="B310" s="247"/>
      <c r="C310" s="248"/>
    </row>
    <row r="311">
      <c r="B311" s="247"/>
      <c r="C311" s="248"/>
    </row>
    <row r="312">
      <c r="B312" s="247"/>
      <c r="C312" s="248"/>
    </row>
    <row r="313">
      <c r="B313" s="247"/>
      <c r="C313" s="248"/>
    </row>
    <row r="314">
      <c r="B314" s="247"/>
      <c r="C314" s="248"/>
    </row>
    <row r="315">
      <c r="B315" s="247"/>
      <c r="C315" s="248"/>
    </row>
    <row r="316">
      <c r="B316" s="247"/>
      <c r="C316" s="248"/>
    </row>
    <row r="317">
      <c r="B317" s="247"/>
      <c r="C317" s="248"/>
    </row>
    <row r="318">
      <c r="B318" s="247"/>
      <c r="C318" s="248"/>
    </row>
    <row r="319">
      <c r="B319" s="247"/>
      <c r="C319" s="248"/>
    </row>
    <row r="320">
      <c r="B320" s="247"/>
      <c r="C320" s="248"/>
    </row>
    <row r="321">
      <c r="B321" s="247"/>
      <c r="C321" s="248"/>
    </row>
    <row r="322">
      <c r="B322" s="247"/>
      <c r="C322" s="248"/>
    </row>
    <row r="323">
      <c r="B323" s="247"/>
      <c r="C323" s="248"/>
    </row>
    <row r="324">
      <c r="B324" s="247"/>
      <c r="C324" s="248"/>
    </row>
    <row r="325">
      <c r="B325" s="247"/>
      <c r="C325" s="248"/>
    </row>
    <row r="326">
      <c r="B326" s="247"/>
      <c r="C326" s="248"/>
    </row>
    <row r="327">
      <c r="B327" s="247"/>
      <c r="C327" s="248"/>
    </row>
    <row r="328">
      <c r="B328" s="247"/>
      <c r="C328" s="248"/>
    </row>
    <row r="329">
      <c r="B329" s="247"/>
      <c r="C329" s="248"/>
    </row>
    <row r="330">
      <c r="B330" s="247"/>
      <c r="C330" s="248"/>
    </row>
    <row r="331">
      <c r="B331" s="247"/>
      <c r="C331" s="248"/>
    </row>
    <row r="332">
      <c r="B332" s="247"/>
      <c r="C332" s="248"/>
    </row>
    <row r="333">
      <c r="B333" s="247"/>
      <c r="C333" s="248"/>
    </row>
    <row r="334">
      <c r="B334" s="247"/>
      <c r="C334" s="248"/>
    </row>
    <row r="335">
      <c r="B335" s="247"/>
      <c r="C335" s="248"/>
    </row>
    <row r="336">
      <c r="B336" s="247"/>
      <c r="C336" s="248"/>
    </row>
    <row r="337">
      <c r="B337" s="247"/>
      <c r="C337" s="248"/>
    </row>
    <row r="338">
      <c r="B338" s="247"/>
      <c r="C338" s="248"/>
    </row>
    <row r="339">
      <c r="B339" s="247"/>
      <c r="C339" s="248"/>
    </row>
    <row r="340">
      <c r="B340" s="247"/>
      <c r="C340" s="248"/>
    </row>
    <row r="341">
      <c r="B341" s="247"/>
      <c r="C341" s="248"/>
    </row>
    <row r="342">
      <c r="B342" s="247"/>
      <c r="C342" s="248"/>
    </row>
    <row r="343">
      <c r="B343" s="247"/>
      <c r="C343" s="248"/>
    </row>
    <row r="344">
      <c r="B344" s="247"/>
      <c r="C344" s="248"/>
    </row>
    <row r="345">
      <c r="B345" s="247"/>
      <c r="C345" s="248"/>
    </row>
    <row r="346">
      <c r="B346" s="247"/>
      <c r="C346" s="248"/>
    </row>
    <row r="347">
      <c r="B347" s="247"/>
      <c r="C347" s="248"/>
    </row>
    <row r="348">
      <c r="B348" s="247"/>
      <c r="C348" s="248"/>
    </row>
    <row r="349">
      <c r="B349" s="247"/>
      <c r="C349" s="248"/>
    </row>
    <row r="350">
      <c r="B350" s="247"/>
      <c r="C350" s="248"/>
    </row>
    <row r="351">
      <c r="B351" s="247"/>
      <c r="C351" s="248"/>
    </row>
    <row r="352">
      <c r="B352" s="247"/>
      <c r="C352" s="248"/>
    </row>
    <row r="353">
      <c r="B353" s="247"/>
      <c r="C353" s="248"/>
    </row>
    <row r="354">
      <c r="B354" s="247"/>
      <c r="C354" s="248"/>
    </row>
    <row r="355">
      <c r="B355" s="247"/>
      <c r="C355" s="248"/>
    </row>
    <row r="356">
      <c r="B356" s="247"/>
      <c r="C356" s="248"/>
    </row>
    <row r="357">
      <c r="B357" s="247"/>
      <c r="C357" s="248"/>
    </row>
    <row r="358">
      <c r="B358" s="247"/>
      <c r="C358" s="248"/>
    </row>
    <row r="359">
      <c r="B359" s="247"/>
      <c r="C359" s="248"/>
    </row>
    <row r="360">
      <c r="B360" s="247"/>
      <c r="C360" s="248"/>
    </row>
    <row r="361">
      <c r="B361" s="247"/>
      <c r="C361" s="248"/>
    </row>
    <row r="362">
      <c r="B362" s="247"/>
      <c r="C362" s="248"/>
    </row>
    <row r="363">
      <c r="B363" s="247"/>
      <c r="C363" s="248"/>
    </row>
    <row r="364">
      <c r="B364" s="247"/>
      <c r="C364" s="248"/>
    </row>
    <row r="365">
      <c r="B365" s="247"/>
      <c r="C365" s="248"/>
    </row>
    <row r="366">
      <c r="B366" s="247"/>
      <c r="C366" s="248"/>
    </row>
    <row r="367">
      <c r="B367" s="247"/>
      <c r="C367" s="248"/>
    </row>
    <row r="368">
      <c r="B368" s="247"/>
      <c r="C368" s="248"/>
    </row>
    <row r="369">
      <c r="B369" s="247"/>
      <c r="C369" s="248"/>
    </row>
    <row r="370">
      <c r="B370" s="247"/>
      <c r="C370" s="248"/>
    </row>
    <row r="371">
      <c r="B371" s="247"/>
      <c r="C371" s="248"/>
    </row>
    <row r="372">
      <c r="B372" s="247"/>
      <c r="C372" s="248"/>
    </row>
    <row r="373">
      <c r="B373" s="247"/>
      <c r="C373" s="248"/>
    </row>
    <row r="374">
      <c r="B374" s="247"/>
      <c r="C374" s="248"/>
    </row>
    <row r="375">
      <c r="B375" s="247"/>
      <c r="C375" s="248"/>
    </row>
    <row r="376">
      <c r="B376" s="247"/>
      <c r="C376" s="248"/>
    </row>
    <row r="377">
      <c r="B377" s="247"/>
      <c r="C377" s="248"/>
    </row>
    <row r="378">
      <c r="B378" s="247"/>
      <c r="C378" s="248"/>
    </row>
    <row r="379">
      <c r="B379" s="247"/>
      <c r="C379" s="248"/>
    </row>
    <row r="380">
      <c r="B380" s="247"/>
      <c r="C380" s="248"/>
    </row>
    <row r="381">
      <c r="B381" s="247"/>
      <c r="C381" s="248"/>
    </row>
    <row r="382">
      <c r="B382" s="247"/>
      <c r="C382" s="248"/>
    </row>
    <row r="383">
      <c r="B383" s="247"/>
      <c r="C383" s="248"/>
    </row>
    <row r="384">
      <c r="B384" s="247"/>
      <c r="C384" s="248"/>
    </row>
    <row r="385">
      <c r="B385" s="247"/>
      <c r="C385" s="248"/>
    </row>
    <row r="386">
      <c r="B386" s="247"/>
      <c r="C386" s="248"/>
    </row>
    <row r="387">
      <c r="B387" s="247"/>
      <c r="C387" s="248"/>
    </row>
    <row r="388">
      <c r="B388" s="247"/>
      <c r="C388" s="248"/>
    </row>
    <row r="389">
      <c r="B389" s="247"/>
      <c r="C389" s="248"/>
    </row>
    <row r="390">
      <c r="B390" s="247"/>
      <c r="C390" s="248"/>
    </row>
    <row r="391">
      <c r="B391" s="247"/>
      <c r="C391" s="248"/>
    </row>
    <row r="392">
      <c r="B392" s="247"/>
      <c r="C392" s="248"/>
    </row>
    <row r="393">
      <c r="B393" s="247"/>
      <c r="C393" s="248"/>
    </row>
    <row r="394">
      <c r="B394" s="247"/>
      <c r="C394" s="248"/>
    </row>
    <row r="395">
      <c r="B395" s="247"/>
      <c r="C395" s="248"/>
    </row>
    <row r="396">
      <c r="B396" s="247"/>
      <c r="C396" s="248"/>
    </row>
    <row r="397">
      <c r="B397" s="247"/>
      <c r="C397" s="248"/>
    </row>
    <row r="398">
      <c r="B398" s="247"/>
      <c r="C398" s="248"/>
    </row>
    <row r="399">
      <c r="B399" s="247"/>
      <c r="C399" s="248"/>
    </row>
    <row r="400">
      <c r="B400" s="247"/>
      <c r="C400" s="248"/>
    </row>
    <row r="401">
      <c r="B401" s="247"/>
      <c r="C401" s="248"/>
    </row>
    <row r="402">
      <c r="B402" s="247"/>
      <c r="C402" s="248"/>
    </row>
    <row r="403">
      <c r="B403" s="247"/>
      <c r="C403" s="248"/>
    </row>
    <row r="404">
      <c r="B404" s="247"/>
      <c r="C404" s="248"/>
    </row>
    <row r="405">
      <c r="B405" s="247"/>
      <c r="C405" s="248"/>
    </row>
    <row r="406">
      <c r="B406" s="247"/>
      <c r="C406" s="248"/>
    </row>
    <row r="407">
      <c r="B407" s="247"/>
      <c r="C407" s="248"/>
    </row>
    <row r="408">
      <c r="B408" s="247"/>
      <c r="C408" s="248"/>
    </row>
    <row r="409">
      <c r="B409" s="247"/>
      <c r="C409" s="248"/>
    </row>
    <row r="410">
      <c r="B410" s="247"/>
      <c r="C410" s="248"/>
    </row>
    <row r="411">
      <c r="B411" s="247"/>
      <c r="C411" s="248"/>
    </row>
    <row r="412">
      <c r="B412" s="247"/>
      <c r="C412" s="248"/>
    </row>
    <row r="413">
      <c r="B413" s="247"/>
      <c r="C413" s="248"/>
    </row>
    <row r="414">
      <c r="B414" s="247"/>
      <c r="C414" s="248"/>
    </row>
    <row r="415">
      <c r="B415" s="247"/>
      <c r="C415" s="248"/>
    </row>
    <row r="416">
      <c r="B416" s="247"/>
      <c r="C416" s="248"/>
    </row>
    <row r="417">
      <c r="B417" s="247"/>
      <c r="C417" s="248"/>
    </row>
    <row r="418">
      <c r="B418" s="247"/>
      <c r="C418" s="248"/>
    </row>
    <row r="419">
      <c r="B419" s="247"/>
      <c r="C419" s="248"/>
    </row>
    <row r="420">
      <c r="B420" s="247"/>
      <c r="C420" s="248"/>
    </row>
    <row r="421">
      <c r="B421" s="247"/>
      <c r="C421" s="248"/>
    </row>
    <row r="422">
      <c r="B422" s="247"/>
      <c r="C422" s="248"/>
    </row>
    <row r="423">
      <c r="B423" s="247"/>
      <c r="C423" s="248"/>
    </row>
    <row r="424">
      <c r="B424" s="247"/>
      <c r="C424" s="248"/>
    </row>
    <row r="425">
      <c r="B425" s="247"/>
      <c r="C425" s="248"/>
    </row>
    <row r="426">
      <c r="B426" s="247"/>
      <c r="C426" s="248"/>
    </row>
    <row r="427">
      <c r="B427" s="247"/>
      <c r="C427" s="248"/>
    </row>
    <row r="428">
      <c r="B428" s="247"/>
      <c r="C428" s="248"/>
    </row>
    <row r="429">
      <c r="B429" s="247"/>
      <c r="C429" s="248"/>
    </row>
    <row r="430">
      <c r="B430" s="247"/>
      <c r="C430" s="248"/>
    </row>
    <row r="431">
      <c r="B431" s="247"/>
      <c r="C431" s="248"/>
    </row>
    <row r="432">
      <c r="B432" s="247"/>
      <c r="C432" s="248"/>
    </row>
    <row r="433">
      <c r="B433" s="247"/>
      <c r="C433" s="248"/>
    </row>
    <row r="434">
      <c r="B434" s="247"/>
      <c r="C434" s="248"/>
    </row>
    <row r="435">
      <c r="B435" s="247"/>
      <c r="C435" s="248"/>
    </row>
    <row r="436">
      <c r="B436" s="247"/>
      <c r="C436" s="248"/>
    </row>
    <row r="437">
      <c r="B437" s="247"/>
      <c r="C437" s="248"/>
    </row>
    <row r="438">
      <c r="B438" s="247"/>
      <c r="C438" s="248"/>
    </row>
    <row r="439">
      <c r="B439" s="247"/>
      <c r="C439" s="248"/>
    </row>
    <row r="440">
      <c r="B440" s="247"/>
      <c r="C440" s="248"/>
    </row>
    <row r="441">
      <c r="B441" s="247"/>
      <c r="C441" s="248"/>
    </row>
    <row r="442">
      <c r="B442" s="247"/>
      <c r="C442" s="248"/>
    </row>
    <row r="443">
      <c r="B443" s="247"/>
      <c r="C443" s="248"/>
    </row>
    <row r="444">
      <c r="B444" s="247"/>
      <c r="C444" s="248"/>
    </row>
    <row r="445">
      <c r="B445" s="247"/>
      <c r="C445" s="248"/>
    </row>
    <row r="446">
      <c r="B446" s="247"/>
      <c r="C446" s="248"/>
    </row>
    <row r="447">
      <c r="B447" s="247"/>
      <c r="C447" s="248"/>
    </row>
    <row r="448">
      <c r="B448" s="247"/>
      <c r="C448" s="248"/>
    </row>
    <row r="449">
      <c r="B449" s="247"/>
      <c r="C449" s="248"/>
    </row>
    <row r="450">
      <c r="B450" s="247"/>
      <c r="C450" s="248"/>
    </row>
    <row r="451">
      <c r="B451" s="247"/>
      <c r="C451" s="248"/>
    </row>
    <row r="452">
      <c r="B452" s="247"/>
      <c r="C452" s="248"/>
    </row>
    <row r="453">
      <c r="B453" s="247"/>
      <c r="C453" s="248"/>
    </row>
    <row r="454">
      <c r="B454" s="247"/>
      <c r="C454" s="248"/>
    </row>
    <row r="455">
      <c r="B455" s="247"/>
      <c r="C455" s="248"/>
    </row>
    <row r="456">
      <c r="B456" s="247"/>
      <c r="C456" s="248"/>
    </row>
    <row r="457">
      <c r="B457" s="247"/>
      <c r="C457" s="248"/>
    </row>
    <row r="458">
      <c r="B458" s="247"/>
      <c r="C458" s="248"/>
    </row>
    <row r="459">
      <c r="B459" s="247"/>
      <c r="C459" s="248"/>
    </row>
    <row r="460">
      <c r="B460" s="247"/>
      <c r="C460" s="248"/>
    </row>
    <row r="461">
      <c r="B461" s="247"/>
      <c r="C461" s="248"/>
    </row>
    <row r="462">
      <c r="B462" s="247"/>
      <c r="C462" s="248"/>
    </row>
    <row r="463">
      <c r="B463" s="247"/>
      <c r="C463" s="248"/>
    </row>
    <row r="464">
      <c r="B464" s="247"/>
      <c r="C464" s="248"/>
    </row>
    <row r="465">
      <c r="B465" s="247"/>
      <c r="C465" s="248"/>
    </row>
    <row r="466">
      <c r="B466" s="247"/>
      <c r="C466" s="248"/>
    </row>
    <row r="467">
      <c r="B467" s="247"/>
      <c r="C467" s="248"/>
    </row>
    <row r="468">
      <c r="B468" s="247"/>
      <c r="C468" s="248"/>
    </row>
    <row r="469">
      <c r="B469" s="247"/>
      <c r="C469" s="248"/>
    </row>
    <row r="470">
      <c r="B470" s="247"/>
      <c r="C470" s="248"/>
    </row>
    <row r="471">
      <c r="B471" s="247"/>
      <c r="C471" s="248"/>
    </row>
    <row r="472">
      <c r="B472" s="247"/>
      <c r="C472" s="248"/>
    </row>
    <row r="473">
      <c r="B473" s="247"/>
      <c r="C473" s="248"/>
    </row>
    <row r="474">
      <c r="B474" s="247"/>
      <c r="C474" s="248"/>
    </row>
    <row r="475">
      <c r="B475" s="247"/>
      <c r="C475" s="248"/>
    </row>
    <row r="476">
      <c r="B476" s="247"/>
      <c r="C476" s="248"/>
    </row>
    <row r="477">
      <c r="B477" s="247"/>
      <c r="C477" s="248"/>
    </row>
    <row r="478">
      <c r="B478" s="247"/>
      <c r="C478" s="248"/>
    </row>
    <row r="479">
      <c r="B479" s="247"/>
      <c r="C479" s="248"/>
    </row>
    <row r="480">
      <c r="B480" s="247"/>
      <c r="C480" s="248"/>
    </row>
    <row r="481">
      <c r="B481" s="247"/>
      <c r="C481" s="248"/>
    </row>
    <row r="482">
      <c r="B482" s="247"/>
      <c r="C482" s="248"/>
    </row>
    <row r="483">
      <c r="B483" s="247"/>
      <c r="C483" s="248"/>
    </row>
    <row r="484">
      <c r="B484" s="247"/>
      <c r="C484" s="248"/>
    </row>
    <row r="485">
      <c r="B485" s="247"/>
      <c r="C485" s="248"/>
    </row>
    <row r="486">
      <c r="B486" s="247"/>
      <c r="C486" s="248"/>
    </row>
    <row r="487">
      <c r="B487" s="247"/>
      <c r="C487" s="248"/>
    </row>
    <row r="488">
      <c r="B488" s="247"/>
      <c r="C488" s="248"/>
    </row>
    <row r="489">
      <c r="B489" s="247"/>
      <c r="C489" s="248"/>
    </row>
    <row r="490">
      <c r="B490" s="247"/>
      <c r="C490" s="248"/>
    </row>
    <row r="491">
      <c r="B491" s="247"/>
      <c r="C491" s="248"/>
    </row>
    <row r="492">
      <c r="B492" s="247"/>
      <c r="C492" s="248"/>
    </row>
    <row r="493">
      <c r="B493" s="247"/>
      <c r="C493" s="248"/>
    </row>
    <row r="494">
      <c r="B494" s="247"/>
      <c r="C494" s="248"/>
    </row>
    <row r="495">
      <c r="B495" s="247"/>
      <c r="C495" s="248"/>
    </row>
    <row r="496">
      <c r="B496" s="247"/>
      <c r="C496" s="248"/>
    </row>
    <row r="497">
      <c r="B497" s="247"/>
      <c r="C497" s="248"/>
    </row>
    <row r="498">
      <c r="B498" s="247"/>
      <c r="C498" s="248"/>
    </row>
    <row r="499">
      <c r="B499" s="247"/>
      <c r="C499" s="248"/>
    </row>
    <row r="500">
      <c r="B500" s="247"/>
      <c r="C500" s="248"/>
    </row>
    <row r="501">
      <c r="B501" s="247"/>
      <c r="C501" s="248"/>
    </row>
    <row r="502">
      <c r="B502" s="247"/>
      <c r="C502" s="248"/>
    </row>
    <row r="503">
      <c r="B503" s="247"/>
      <c r="C503" s="248"/>
    </row>
    <row r="504">
      <c r="B504" s="247"/>
      <c r="C504" s="248"/>
    </row>
    <row r="505">
      <c r="B505" s="247"/>
      <c r="C505" s="248"/>
    </row>
    <row r="506">
      <c r="B506" s="247"/>
      <c r="C506" s="248"/>
    </row>
    <row r="507">
      <c r="B507" s="247"/>
      <c r="C507" s="248"/>
    </row>
    <row r="508">
      <c r="B508" s="247"/>
      <c r="C508" s="248"/>
    </row>
    <row r="509">
      <c r="B509" s="247"/>
      <c r="C509" s="248"/>
    </row>
    <row r="510">
      <c r="B510" s="247"/>
      <c r="C510" s="248"/>
    </row>
    <row r="511">
      <c r="B511" s="247"/>
      <c r="C511" s="248"/>
    </row>
    <row r="512">
      <c r="B512" s="247"/>
      <c r="C512" s="248"/>
    </row>
    <row r="513">
      <c r="B513" s="247"/>
      <c r="C513" s="248"/>
    </row>
    <row r="514">
      <c r="B514" s="247"/>
      <c r="C514" s="248"/>
    </row>
    <row r="515">
      <c r="B515" s="247"/>
      <c r="C515" s="248"/>
    </row>
    <row r="516">
      <c r="B516" s="247"/>
      <c r="C516" s="248"/>
    </row>
    <row r="517">
      <c r="B517" s="247"/>
      <c r="C517" s="248"/>
    </row>
    <row r="518">
      <c r="B518" s="247"/>
      <c r="C518" s="248"/>
    </row>
    <row r="519">
      <c r="B519" s="247"/>
      <c r="C519" s="248"/>
    </row>
    <row r="520">
      <c r="B520" s="247"/>
      <c r="C520" s="248"/>
    </row>
    <row r="521">
      <c r="B521" s="247"/>
      <c r="C521" s="248"/>
    </row>
    <row r="522">
      <c r="B522" s="247"/>
      <c r="C522" s="248"/>
    </row>
    <row r="523">
      <c r="B523" s="247"/>
      <c r="C523" s="248"/>
    </row>
    <row r="524">
      <c r="B524" s="247"/>
      <c r="C524" s="248"/>
    </row>
    <row r="525">
      <c r="B525" s="247"/>
      <c r="C525" s="248"/>
    </row>
    <row r="526">
      <c r="B526" s="247"/>
      <c r="C526" s="248"/>
    </row>
    <row r="527">
      <c r="B527" s="247"/>
      <c r="C527" s="248"/>
    </row>
    <row r="528">
      <c r="B528" s="247"/>
      <c r="C528" s="248"/>
    </row>
    <row r="529">
      <c r="B529" s="247"/>
      <c r="C529" s="248"/>
    </row>
    <row r="530">
      <c r="B530" s="247"/>
      <c r="C530" s="248"/>
    </row>
    <row r="531">
      <c r="B531" s="247"/>
      <c r="C531" s="248"/>
    </row>
    <row r="532">
      <c r="B532" s="247"/>
      <c r="C532" s="248"/>
    </row>
    <row r="533">
      <c r="B533" s="247"/>
      <c r="C533" s="248"/>
    </row>
    <row r="534">
      <c r="B534" s="247"/>
      <c r="C534" s="248"/>
    </row>
    <row r="535">
      <c r="B535" s="247"/>
      <c r="C535" s="248"/>
    </row>
    <row r="536">
      <c r="B536" s="247"/>
      <c r="C536" s="248"/>
    </row>
    <row r="537">
      <c r="B537" s="247"/>
      <c r="C537" s="248"/>
    </row>
    <row r="538">
      <c r="B538" s="247"/>
      <c r="C538" s="248"/>
    </row>
    <row r="539">
      <c r="B539" s="247"/>
      <c r="C539" s="248"/>
    </row>
    <row r="540">
      <c r="B540" s="247"/>
      <c r="C540" s="248"/>
    </row>
    <row r="541">
      <c r="B541" s="247"/>
      <c r="C541" s="248"/>
    </row>
    <row r="542">
      <c r="B542" s="247"/>
      <c r="C542" s="248"/>
    </row>
    <row r="543">
      <c r="B543" s="247"/>
      <c r="C543" s="248"/>
    </row>
    <row r="544">
      <c r="B544" s="247"/>
      <c r="C544" s="248"/>
    </row>
    <row r="545">
      <c r="B545" s="247"/>
      <c r="C545" s="248"/>
    </row>
    <row r="546">
      <c r="B546" s="247"/>
      <c r="C546" s="248"/>
    </row>
    <row r="547">
      <c r="B547" s="247"/>
      <c r="C547" s="248"/>
    </row>
    <row r="548">
      <c r="B548" s="247"/>
      <c r="C548" s="248"/>
    </row>
    <row r="549">
      <c r="B549" s="247"/>
      <c r="C549" s="248"/>
    </row>
    <row r="550">
      <c r="B550" s="247"/>
      <c r="C550" s="248"/>
    </row>
    <row r="551">
      <c r="B551" s="247"/>
      <c r="C551" s="248"/>
    </row>
    <row r="552">
      <c r="B552" s="247"/>
      <c r="C552" s="248"/>
    </row>
    <row r="553">
      <c r="B553" s="247"/>
      <c r="C553" s="248"/>
    </row>
    <row r="554">
      <c r="B554" s="247"/>
      <c r="C554" s="248"/>
    </row>
    <row r="555">
      <c r="B555" s="247"/>
      <c r="C555" s="248"/>
    </row>
    <row r="556">
      <c r="B556" s="247"/>
      <c r="C556" s="248"/>
    </row>
    <row r="557">
      <c r="B557" s="247"/>
      <c r="C557" s="248"/>
    </row>
    <row r="558">
      <c r="B558" s="247"/>
      <c r="C558" s="248"/>
    </row>
    <row r="559">
      <c r="B559" s="247"/>
      <c r="C559" s="248"/>
    </row>
    <row r="560">
      <c r="B560" s="247"/>
      <c r="C560" s="248"/>
    </row>
    <row r="561">
      <c r="B561" s="247"/>
      <c r="C561" s="248"/>
    </row>
    <row r="562">
      <c r="B562" s="247"/>
      <c r="C562" s="248"/>
    </row>
    <row r="563">
      <c r="B563" s="247"/>
      <c r="C563" s="248"/>
    </row>
    <row r="564">
      <c r="B564" s="247"/>
      <c r="C564" s="248"/>
    </row>
    <row r="565">
      <c r="B565" s="247"/>
      <c r="C565" s="248"/>
    </row>
    <row r="566">
      <c r="B566" s="247"/>
      <c r="C566" s="248"/>
    </row>
    <row r="567">
      <c r="B567" s="247"/>
      <c r="C567" s="248"/>
    </row>
    <row r="568">
      <c r="B568" s="247"/>
      <c r="C568" s="248"/>
    </row>
    <row r="569">
      <c r="B569" s="247"/>
      <c r="C569" s="248"/>
    </row>
    <row r="570">
      <c r="B570" s="247"/>
      <c r="C570" s="248"/>
    </row>
    <row r="571">
      <c r="B571" s="247"/>
      <c r="C571" s="248"/>
    </row>
    <row r="572">
      <c r="B572" s="247"/>
      <c r="C572" s="248"/>
    </row>
    <row r="573">
      <c r="B573" s="247"/>
      <c r="C573" s="248"/>
    </row>
    <row r="574">
      <c r="B574" s="247"/>
      <c r="C574" s="248"/>
    </row>
    <row r="575">
      <c r="B575" s="247"/>
      <c r="C575" s="248"/>
    </row>
    <row r="576">
      <c r="B576" s="247"/>
      <c r="C576" s="248"/>
    </row>
    <row r="577">
      <c r="B577" s="247"/>
      <c r="C577" s="248"/>
    </row>
    <row r="578">
      <c r="B578" s="247"/>
      <c r="C578" s="248"/>
    </row>
    <row r="579">
      <c r="B579" s="247"/>
      <c r="C579" s="248"/>
    </row>
    <row r="580">
      <c r="B580" s="247"/>
      <c r="C580" s="248"/>
    </row>
    <row r="581">
      <c r="B581" s="247"/>
      <c r="C581" s="248"/>
    </row>
    <row r="582">
      <c r="B582" s="247"/>
      <c r="C582" s="248"/>
    </row>
    <row r="583">
      <c r="B583" s="247"/>
      <c r="C583" s="248"/>
    </row>
    <row r="584">
      <c r="B584" s="247"/>
      <c r="C584" s="248"/>
    </row>
    <row r="585">
      <c r="B585" s="247"/>
      <c r="C585" s="248"/>
    </row>
    <row r="586">
      <c r="B586" s="247"/>
      <c r="C586" s="248"/>
    </row>
    <row r="587">
      <c r="B587" s="247"/>
      <c r="C587" s="248"/>
    </row>
    <row r="588">
      <c r="B588" s="247"/>
      <c r="C588" s="248"/>
    </row>
    <row r="589">
      <c r="B589" s="247"/>
      <c r="C589" s="248"/>
    </row>
    <row r="590">
      <c r="B590" s="247"/>
      <c r="C590" s="248"/>
    </row>
    <row r="591">
      <c r="B591" s="247"/>
      <c r="C591" s="248"/>
    </row>
    <row r="592">
      <c r="B592" s="247"/>
      <c r="C592" s="248"/>
    </row>
    <row r="593">
      <c r="B593" s="247"/>
      <c r="C593" s="248"/>
    </row>
    <row r="594">
      <c r="B594" s="247"/>
      <c r="C594" s="248"/>
    </row>
    <row r="595">
      <c r="B595" s="247"/>
      <c r="C595" s="248"/>
    </row>
    <row r="596">
      <c r="B596" s="247"/>
      <c r="C596" s="248"/>
    </row>
    <row r="597">
      <c r="B597" s="247"/>
      <c r="C597" s="248"/>
    </row>
    <row r="598">
      <c r="B598" s="247"/>
      <c r="C598" s="248"/>
    </row>
    <row r="599">
      <c r="B599" s="247"/>
      <c r="C599" s="248"/>
    </row>
    <row r="600">
      <c r="B600" s="247"/>
      <c r="C600" s="248"/>
    </row>
    <row r="601">
      <c r="B601" s="247"/>
      <c r="C601" s="248"/>
    </row>
    <row r="602">
      <c r="B602" s="247"/>
      <c r="C602" s="248"/>
    </row>
    <row r="603">
      <c r="B603" s="247"/>
      <c r="C603" s="248"/>
    </row>
    <row r="604">
      <c r="B604" s="247"/>
      <c r="C604" s="248"/>
    </row>
    <row r="605">
      <c r="B605" s="247"/>
      <c r="C605" s="248"/>
    </row>
    <row r="606">
      <c r="B606" s="247"/>
      <c r="C606" s="248"/>
    </row>
    <row r="607">
      <c r="B607" s="247"/>
      <c r="C607" s="248"/>
    </row>
    <row r="608">
      <c r="B608" s="247"/>
      <c r="C608" s="248"/>
    </row>
    <row r="609">
      <c r="B609" s="247"/>
      <c r="C609" s="248"/>
    </row>
    <row r="610">
      <c r="B610" s="247"/>
      <c r="C610" s="248"/>
    </row>
    <row r="611">
      <c r="B611" s="247"/>
      <c r="C611" s="248"/>
    </row>
    <row r="612">
      <c r="B612" s="247"/>
      <c r="C612" s="248"/>
    </row>
    <row r="613">
      <c r="B613" s="247"/>
      <c r="C613" s="248"/>
    </row>
    <row r="614">
      <c r="B614" s="247"/>
      <c r="C614" s="248"/>
    </row>
    <row r="615">
      <c r="B615" s="247"/>
      <c r="C615" s="248"/>
    </row>
    <row r="616">
      <c r="B616" s="247"/>
      <c r="C616" s="248"/>
    </row>
    <row r="617">
      <c r="B617" s="247"/>
      <c r="C617" s="248"/>
    </row>
    <row r="618">
      <c r="B618" s="247"/>
      <c r="C618" s="248"/>
    </row>
    <row r="619">
      <c r="B619" s="247"/>
      <c r="C619" s="248"/>
    </row>
    <row r="620">
      <c r="B620" s="247"/>
      <c r="C620" s="248"/>
    </row>
    <row r="621">
      <c r="B621" s="247"/>
      <c r="C621" s="248"/>
    </row>
    <row r="622">
      <c r="B622" s="247"/>
      <c r="C622" s="248"/>
    </row>
    <row r="623">
      <c r="B623" s="247"/>
      <c r="C623" s="248"/>
    </row>
    <row r="624">
      <c r="B624" s="247"/>
      <c r="C624" s="248"/>
    </row>
    <row r="625">
      <c r="B625" s="247"/>
      <c r="C625" s="248"/>
    </row>
    <row r="626">
      <c r="B626" s="247"/>
      <c r="C626" s="248"/>
    </row>
    <row r="627">
      <c r="B627" s="247"/>
      <c r="C627" s="248"/>
    </row>
    <row r="628">
      <c r="B628" s="247"/>
      <c r="C628" s="248"/>
    </row>
    <row r="629">
      <c r="B629" s="247"/>
      <c r="C629" s="248"/>
    </row>
    <row r="630">
      <c r="B630" s="247"/>
      <c r="C630" s="248"/>
    </row>
    <row r="631">
      <c r="B631" s="247"/>
      <c r="C631" s="248"/>
    </row>
    <row r="632">
      <c r="B632" s="247"/>
      <c r="C632" s="248"/>
    </row>
    <row r="633">
      <c r="B633" s="247"/>
      <c r="C633" s="248"/>
    </row>
    <row r="634">
      <c r="B634" s="247"/>
      <c r="C634" s="248"/>
    </row>
    <row r="635">
      <c r="B635" s="247"/>
      <c r="C635" s="248"/>
    </row>
    <row r="636">
      <c r="B636" s="247"/>
      <c r="C636" s="248"/>
    </row>
    <row r="637">
      <c r="B637" s="247"/>
      <c r="C637" s="248"/>
    </row>
    <row r="638">
      <c r="B638" s="247"/>
      <c r="C638" s="248"/>
    </row>
    <row r="639">
      <c r="B639" s="247"/>
      <c r="C639" s="248"/>
    </row>
    <row r="640">
      <c r="B640" s="247"/>
      <c r="C640" s="248"/>
    </row>
    <row r="641">
      <c r="B641" s="247"/>
      <c r="C641" s="248"/>
    </row>
    <row r="642">
      <c r="B642" s="247"/>
      <c r="C642" s="248"/>
    </row>
    <row r="643">
      <c r="B643" s="247"/>
      <c r="C643" s="248"/>
    </row>
    <row r="644">
      <c r="B644" s="247"/>
      <c r="C644" s="248"/>
    </row>
    <row r="645">
      <c r="B645" s="247"/>
      <c r="C645" s="248"/>
    </row>
    <row r="646">
      <c r="B646" s="247"/>
      <c r="C646" s="248"/>
    </row>
    <row r="647">
      <c r="B647" s="247"/>
      <c r="C647" s="248"/>
    </row>
    <row r="648">
      <c r="B648" s="247"/>
      <c r="C648" s="248"/>
    </row>
    <row r="649">
      <c r="B649" s="247"/>
      <c r="C649" s="248"/>
    </row>
    <row r="650">
      <c r="B650" s="247"/>
      <c r="C650" s="248"/>
    </row>
    <row r="651">
      <c r="B651" s="247"/>
      <c r="C651" s="248"/>
    </row>
    <row r="652">
      <c r="B652" s="247"/>
      <c r="C652" s="248"/>
    </row>
    <row r="653">
      <c r="B653" s="247"/>
      <c r="C653" s="248"/>
    </row>
    <row r="654">
      <c r="B654" s="247"/>
      <c r="C654" s="248"/>
    </row>
    <row r="655">
      <c r="B655" s="247"/>
      <c r="C655" s="248"/>
    </row>
    <row r="656">
      <c r="B656" s="247"/>
      <c r="C656" s="248"/>
    </row>
    <row r="657">
      <c r="B657" s="247"/>
      <c r="C657" s="248"/>
    </row>
    <row r="658">
      <c r="B658" s="247"/>
      <c r="C658" s="248"/>
    </row>
    <row r="659">
      <c r="B659" s="247"/>
      <c r="C659" s="248"/>
    </row>
    <row r="660">
      <c r="B660" s="247"/>
      <c r="C660" s="248"/>
    </row>
    <row r="661">
      <c r="B661" s="247"/>
      <c r="C661" s="248"/>
    </row>
    <row r="662">
      <c r="B662" s="247"/>
      <c r="C662" s="248"/>
    </row>
    <row r="663">
      <c r="B663" s="247"/>
      <c r="C663" s="248"/>
    </row>
    <row r="664">
      <c r="B664" s="247"/>
      <c r="C664" s="248"/>
    </row>
    <row r="665">
      <c r="B665" s="247"/>
      <c r="C665" s="248"/>
    </row>
    <row r="666">
      <c r="B666" s="247"/>
      <c r="C666" s="248"/>
    </row>
    <row r="667">
      <c r="B667" s="247"/>
      <c r="C667" s="248"/>
    </row>
    <row r="668">
      <c r="B668" s="247"/>
      <c r="C668" s="248"/>
    </row>
    <row r="669">
      <c r="B669" s="247"/>
      <c r="C669" s="248"/>
    </row>
    <row r="670">
      <c r="B670" s="247"/>
      <c r="C670" s="248"/>
    </row>
    <row r="671">
      <c r="B671" s="247"/>
      <c r="C671" s="248"/>
    </row>
    <row r="672">
      <c r="B672" s="247"/>
      <c r="C672" s="248"/>
    </row>
    <row r="673">
      <c r="B673" s="247"/>
      <c r="C673" s="248"/>
    </row>
    <row r="674">
      <c r="B674" s="247"/>
      <c r="C674" s="248"/>
    </row>
    <row r="675">
      <c r="B675" s="247"/>
      <c r="C675" s="248"/>
    </row>
    <row r="676">
      <c r="B676" s="247"/>
      <c r="C676" s="248"/>
    </row>
    <row r="677">
      <c r="B677" s="247"/>
      <c r="C677" s="248"/>
    </row>
    <row r="678">
      <c r="B678" s="247"/>
      <c r="C678" s="248"/>
    </row>
    <row r="679">
      <c r="B679" s="247"/>
      <c r="C679" s="248"/>
    </row>
    <row r="680">
      <c r="B680" s="247"/>
      <c r="C680" s="248"/>
    </row>
    <row r="681">
      <c r="B681" s="247"/>
      <c r="C681" s="248"/>
    </row>
    <row r="682">
      <c r="B682" s="247"/>
      <c r="C682" s="248"/>
    </row>
    <row r="683">
      <c r="B683" s="247"/>
      <c r="C683" s="248"/>
    </row>
    <row r="684">
      <c r="B684" s="247"/>
      <c r="C684" s="248"/>
    </row>
    <row r="685">
      <c r="B685" s="247"/>
      <c r="C685" s="248"/>
    </row>
    <row r="686">
      <c r="B686" s="247"/>
      <c r="C686" s="248"/>
    </row>
    <row r="687">
      <c r="B687" s="247"/>
      <c r="C687" s="248"/>
    </row>
    <row r="688">
      <c r="B688" s="247"/>
      <c r="C688" s="248"/>
    </row>
    <row r="689">
      <c r="B689" s="247"/>
      <c r="C689" s="248"/>
    </row>
    <row r="690">
      <c r="B690" s="247"/>
      <c r="C690" s="248"/>
    </row>
    <row r="691">
      <c r="B691" s="247"/>
      <c r="C691" s="248"/>
    </row>
    <row r="692">
      <c r="B692" s="247"/>
      <c r="C692" s="248"/>
    </row>
    <row r="693">
      <c r="B693" s="247"/>
      <c r="C693" s="248"/>
    </row>
    <row r="694">
      <c r="B694" s="247"/>
      <c r="C694" s="248"/>
    </row>
    <row r="695">
      <c r="B695" s="247"/>
      <c r="C695" s="248"/>
    </row>
    <row r="696">
      <c r="B696" s="247"/>
      <c r="C696" s="248"/>
    </row>
    <row r="697">
      <c r="B697" s="247"/>
      <c r="C697" s="248"/>
    </row>
    <row r="698">
      <c r="B698" s="247"/>
      <c r="C698" s="248"/>
    </row>
    <row r="699">
      <c r="B699" s="247"/>
      <c r="C699" s="248"/>
    </row>
    <row r="700">
      <c r="B700" s="247"/>
      <c r="C700" s="248"/>
    </row>
    <row r="701">
      <c r="B701" s="247"/>
      <c r="C701" s="248"/>
    </row>
    <row r="702">
      <c r="B702" s="247"/>
      <c r="C702" s="248"/>
    </row>
    <row r="703">
      <c r="B703" s="247"/>
      <c r="C703" s="248"/>
    </row>
    <row r="704">
      <c r="B704" s="247"/>
      <c r="C704" s="248"/>
    </row>
    <row r="705">
      <c r="B705" s="247"/>
      <c r="C705" s="248"/>
    </row>
    <row r="706">
      <c r="B706" s="247"/>
      <c r="C706" s="248"/>
    </row>
    <row r="707">
      <c r="B707" s="247"/>
      <c r="C707" s="248"/>
    </row>
    <row r="708">
      <c r="B708" s="247"/>
      <c r="C708" s="248"/>
    </row>
    <row r="709">
      <c r="B709" s="247"/>
      <c r="C709" s="248"/>
    </row>
    <row r="710">
      <c r="B710" s="247"/>
      <c r="C710" s="248"/>
    </row>
    <row r="711">
      <c r="B711" s="247"/>
      <c r="C711" s="248"/>
    </row>
    <row r="712">
      <c r="B712" s="247"/>
      <c r="C712" s="248"/>
    </row>
    <row r="713">
      <c r="B713" s="247"/>
      <c r="C713" s="248"/>
    </row>
    <row r="714">
      <c r="B714" s="247"/>
      <c r="C714" s="248"/>
    </row>
    <row r="715">
      <c r="B715" s="247"/>
      <c r="C715" s="248"/>
    </row>
    <row r="716">
      <c r="B716" s="247"/>
      <c r="C716" s="248"/>
    </row>
    <row r="717">
      <c r="B717" s="247"/>
      <c r="C717" s="248"/>
    </row>
    <row r="718">
      <c r="B718" s="247"/>
      <c r="C718" s="248"/>
    </row>
    <row r="719">
      <c r="B719" s="247"/>
      <c r="C719" s="248"/>
    </row>
    <row r="720">
      <c r="B720" s="247"/>
      <c r="C720" s="248"/>
    </row>
    <row r="721">
      <c r="B721" s="247"/>
      <c r="C721" s="248"/>
    </row>
    <row r="722">
      <c r="B722" s="247"/>
      <c r="C722" s="248"/>
    </row>
    <row r="723">
      <c r="B723" s="247"/>
      <c r="C723" s="248"/>
    </row>
    <row r="724">
      <c r="B724" s="247"/>
      <c r="C724" s="248"/>
    </row>
    <row r="725">
      <c r="B725" s="247"/>
      <c r="C725" s="248"/>
    </row>
    <row r="726">
      <c r="B726" s="247"/>
      <c r="C726" s="248"/>
    </row>
    <row r="727">
      <c r="B727" s="247"/>
      <c r="C727" s="248"/>
    </row>
    <row r="728">
      <c r="B728" s="247"/>
      <c r="C728" s="248"/>
    </row>
    <row r="729">
      <c r="B729" s="247"/>
      <c r="C729" s="248"/>
    </row>
    <row r="730">
      <c r="B730" s="247"/>
      <c r="C730" s="248"/>
    </row>
    <row r="731">
      <c r="B731" s="247"/>
      <c r="C731" s="248"/>
    </row>
    <row r="732">
      <c r="B732" s="247"/>
      <c r="C732" s="248"/>
    </row>
    <row r="733">
      <c r="B733" s="247"/>
      <c r="C733" s="248"/>
    </row>
    <row r="734">
      <c r="B734" s="247"/>
      <c r="C734" s="248"/>
    </row>
    <row r="735">
      <c r="B735" s="247"/>
      <c r="C735" s="248"/>
    </row>
    <row r="736">
      <c r="B736" s="247"/>
      <c r="C736" s="248"/>
    </row>
    <row r="737">
      <c r="B737" s="247"/>
      <c r="C737" s="248"/>
    </row>
    <row r="738">
      <c r="B738" s="247"/>
      <c r="C738" s="248"/>
    </row>
    <row r="739">
      <c r="B739" s="247"/>
      <c r="C739" s="248"/>
    </row>
    <row r="740">
      <c r="B740" s="247"/>
      <c r="C740" s="248"/>
    </row>
    <row r="741">
      <c r="B741" s="247"/>
      <c r="C741" s="248"/>
    </row>
    <row r="742">
      <c r="B742" s="247"/>
      <c r="C742" s="248"/>
    </row>
    <row r="743">
      <c r="B743" s="247"/>
      <c r="C743" s="248"/>
    </row>
    <row r="744">
      <c r="B744" s="247"/>
      <c r="C744" s="248"/>
    </row>
    <row r="745">
      <c r="B745" s="247"/>
      <c r="C745" s="248"/>
    </row>
    <row r="746">
      <c r="B746" s="247"/>
      <c r="C746" s="248"/>
    </row>
    <row r="747">
      <c r="B747" s="247"/>
      <c r="C747" s="248"/>
    </row>
    <row r="748">
      <c r="B748" s="247"/>
      <c r="C748" s="248"/>
    </row>
    <row r="749">
      <c r="B749" s="247"/>
      <c r="C749" s="248"/>
    </row>
    <row r="750">
      <c r="B750" s="247"/>
      <c r="C750" s="248"/>
    </row>
    <row r="751">
      <c r="B751" s="247"/>
      <c r="C751" s="248"/>
    </row>
    <row r="752">
      <c r="B752" s="247"/>
      <c r="C752" s="248"/>
    </row>
    <row r="753">
      <c r="B753" s="247"/>
      <c r="C753" s="248"/>
    </row>
    <row r="754">
      <c r="B754" s="247"/>
      <c r="C754" s="248"/>
    </row>
    <row r="755">
      <c r="B755" s="247"/>
      <c r="C755" s="248"/>
    </row>
    <row r="756">
      <c r="B756" s="247"/>
      <c r="C756" s="248"/>
    </row>
    <row r="757">
      <c r="B757" s="247"/>
      <c r="C757" s="248"/>
    </row>
    <row r="758">
      <c r="B758" s="247"/>
      <c r="C758" s="248"/>
    </row>
    <row r="759">
      <c r="B759" s="247"/>
      <c r="C759" s="248"/>
    </row>
    <row r="760">
      <c r="B760" s="247"/>
      <c r="C760" s="248"/>
    </row>
    <row r="761">
      <c r="B761" s="247"/>
      <c r="C761" s="248"/>
    </row>
    <row r="762">
      <c r="B762" s="247"/>
      <c r="C762" s="248"/>
    </row>
    <row r="763">
      <c r="B763" s="247"/>
      <c r="C763" s="248"/>
    </row>
    <row r="764">
      <c r="B764" s="247"/>
      <c r="C764" s="248"/>
    </row>
    <row r="765">
      <c r="B765" s="247"/>
      <c r="C765" s="248"/>
    </row>
    <row r="766">
      <c r="B766" s="247"/>
      <c r="C766" s="248"/>
    </row>
    <row r="767">
      <c r="B767" s="247"/>
      <c r="C767" s="248"/>
    </row>
    <row r="768">
      <c r="B768" s="247"/>
      <c r="C768" s="248"/>
    </row>
    <row r="769">
      <c r="B769" s="247"/>
      <c r="C769" s="248"/>
    </row>
    <row r="770">
      <c r="B770" s="247"/>
      <c r="C770" s="248"/>
    </row>
    <row r="771">
      <c r="B771" s="247"/>
      <c r="C771" s="248"/>
    </row>
    <row r="772">
      <c r="B772" s="247"/>
      <c r="C772" s="248"/>
    </row>
    <row r="773">
      <c r="B773" s="247"/>
      <c r="C773" s="248"/>
    </row>
    <row r="774">
      <c r="B774" s="247"/>
      <c r="C774" s="248"/>
    </row>
    <row r="775">
      <c r="B775" s="247"/>
      <c r="C775" s="248"/>
    </row>
    <row r="776">
      <c r="B776" s="247"/>
      <c r="C776" s="248"/>
    </row>
    <row r="777">
      <c r="B777" s="247"/>
      <c r="C777" s="248"/>
    </row>
    <row r="778">
      <c r="B778" s="247"/>
      <c r="C778" s="248"/>
    </row>
    <row r="779">
      <c r="B779" s="247"/>
      <c r="C779" s="248"/>
    </row>
    <row r="780">
      <c r="B780" s="247"/>
      <c r="C780" s="248"/>
    </row>
    <row r="781">
      <c r="B781" s="247"/>
      <c r="C781" s="248"/>
    </row>
    <row r="782">
      <c r="B782" s="247"/>
      <c r="C782" s="248"/>
    </row>
    <row r="783">
      <c r="B783" s="247"/>
      <c r="C783" s="248"/>
    </row>
    <row r="784">
      <c r="B784" s="247"/>
      <c r="C784" s="248"/>
    </row>
    <row r="785">
      <c r="B785" s="247"/>
      <c r="C785" s="248"/>
    </row>
    <row r="786">
      <c r="B786" s="247"/>
      <c r="C786" s="248"/>
    </row>
    <row r="787">
      <c r="B787" s="247"/>
      <c r="C787" s="248"/>
    </row>
    <row r="788">
      <c r="B788" s="247"/>
      <c r="C788" s="248"/>
    </row>
    <row r="789">
      <c r="B789" s="247"/>
      <c r="C789" s="248"/>
    </row>
    <row r="790">
      <c r="B790" s="247"/>
      <c r="C790" s="248"/>
    </row>
    <row r="791">
      <c r="B791" s="247"/>
      <c r="C791" s="248"/>
    </row>
    <row r="792">
      <c r="B792" s="247"/>
      <c r="C792" s="248"/>
    </row>
    <row r="793">
      <c r="B793" s="247"/>
      <c r="C793" s="248"/>
    </row>
    <row r="794">
      <c r="B794" s="247"/>
      <c r="C794" s="248"/>
    </row>
    <row r="795">
      <c r="B795" s="247"/>
      <c r="C795" s="248"/>
    </row>
    <row r="796">
      <c r="B796" s="247"/>
      <c r="C796" s="248"/>
    </row>
    <row r="797">
      <c r="B797" s="247"/>
      <c r="C797" s="248"/>
    </row>
    <row r="798">
      <c r="B798" s="247"/>
      <c r="C798" s="248"/>
    </row>
    <row r="799">
      <c r="B799" s="247"/>
      <c r="C799" s="248"/>
    </row>
    <row r="800">
      <c r="B800" s="247"/>
      <c r="C800" s="248"/>
    </row>
    <row r="801">
      <c r="B801" s="247"/>
      <c r="C801" s="248"/>
    </row>
    <row r="802">
      <c r="B802" s="247"/>
      <c r="C802" s="248"/>
    </row>
    <row r="803">
      <c r="B803" s="247"/>
      <c r="C803" s="248"/>
    </row>
    <row r="804">
      <c r="B804" s="247"/>
      <c r="C804" s="248"/>
    </row>
    <row r="805">
      <c r="B805" s="247"/>
      <c r="C805" s="248"/>
    </row>
    <row r="806">
      <c r="B806" s="247"/>
      <c r="C806" s="248"/>
    </row>
    <row r="807">
      <c r="B807" s="247"/>
      <c r="C807" s="248"/>
    </row>
    <row r="808">
      <c r="B808" s="247"/>
      <c r="C808" s="248"/>
    </row>
    <row r="809">
      <c r="B809" s="247"/>
      <c r="C809" s="248"/>
    </row>
    <row r="810">
      <c r="B810" s="247"/>
      <c r="C810" s="248"/>
    </row>
    <row r="811">
      <c r="B811" s="247"/>
      <c r="C811" s="248"/>
    </row>
    <row r="812">
      <c r="B812" s="247"/>
      <c r="C812" s="248"/>
    </row>
    <row r="813">
      <c r="B813" s="247"/>
      <c r="C813" s="248"/>
    </row>
    <row r="814">
      <c r="B814" s="247"/>
      <c r="C814" s="248"/>
    </row>
    <row r="815">
      <c r="B815" s="247"/>
      <c r="C815" s="248"/>
    </row>
    <row r="816">
      <c r="B816" s="247"/>
      <c r="C816" s="248"/>
    </row>
    <row r="817">
      <c r="B817" s="247"/>
      <c r="C817" s="248"/>
    </row>
    <row r="818">
      <c r="B818" s="247"/>
      <c r="C818" s="248"/>
    </row>
    <row r="819">
      <c r="B819" s="247"/>
      <c r="C819" s="248"/>
    </row>
    <row r="820">
      <c r="B820" s="247"/>
      <c r="C820" s="248"/>
    </row>
    <row r="821">
      <c r="B821" s="247"/>
      <c r="C821" s="248"/>
    </row>
    <row r="822">
      <c r="B822" s="247"/>
      <c r="C822" s="248"/>
    </row>
    <row r="823">
      <c r="B823" s="247"/>
      <c r="C823" s="248"/>
    </row>
    <row r="824">
      <c r="B824" s="247"/>
      <c r="C824" s="248"/>
    </row>
    <row r="825">
      <c r="B825" s="247"/>
      <c r="C825" s="248"/>
    </row>
    <row r="826">
      <c r="B826" s="247"/>
      <c r="C826" s="248"/>
    </row>
    <row r="827">
      <c r="B827" s="247"/>
      <c r="C827" s="248"/>
    </row>
    <row r="828">
      <c r="B828" s="247"/>
      <c r="C828" s="248"/>
    </row>
    <row r="829">
      <c r="B829" s="247"/>
      <c r="C829" s="248"/>
    </row>
    <row r="830">
      <c r="B830" s="247"/>
      <c r="C830" s="248"/>
    </row>
    <row r="831">
      <c r="B831" s="247"/>
      <c r="C831" s="248"/>
    </row>
    <row r="832">
      <c r="B832" s="247"/>
      <c r="C832" s="248"/>
    </row>
    <row r="833">
      <c r="B833" s="247"/>
      <c r="C833" s="248"/>
    </row>
    <row r="834">
      <c r="B834" s="247"/>
      <c r="C834" s="248"/>
    </row>
    <row r="835">
      <c r="B835" s="247"/>
      <c r="C835" s="248"/>
    </row>
    <row r="836">
      <c r="B836" s="247"/>
      <c r="C836" s="248"/>
    </row>
    <row r="837">
      <c r="B837" s="247"/>
      <c r="C837" s="248"/>
    </row>
    <row r="838">
      <c r="B838" s="247"/>
      <c r="C838" s="248"/>
    </row>
    <row r="839">
      <c r="B839" s="247"/>
      <c r="C839" s="248"/>
    </row>
    <row r="840">
      <c r="B840" s="247"/>
      <c r="C840" s="248"/>
    </row>
    <row r="841">
      <c r="B841" s="247"/>
      <c r="C841" s="248"/>
    </row>
    <row r="842">
      <c r="B842" s="247"/>
      <c r="C842" s="248"/>
    </row>
    <row r="843">
      <c r="B843" s="247"/>
      <c r="C843" s="248"/>
    </row>
    <row r="844">
      <c r="B844" s="247"/>
      <c r="C844" s="248"/>
    </row>
    <row r="845">
      <c r="B845" s="247"/>
      <c r="C845" s="248"/>
    </row>
    <row r="846">
      <c r="B846" s="247"/>
      <c r="C846" s="248"/>
    </row>
    <row r="847">
      <c r="B847" s="247"/>
      <c r="C847" s="248"/>
    </row>
    <row r="848">
      <c r="B848" s="247"/>
      <c r="C848" s="248"/>
    </row>
    <row r="849">
      <c r="B849" s="247"/>
      <c r="C849" s="248"/>
    </row>
    <row r="850">
      <c r="B850" s="247"/>
      <c r="C850" s="248"/>
    </row>
    <row r="851">
      <c r="B851" s="247"/>
      <c r="C851" s="248"/>
    </row>
    <row r="852">
      <c r="B852" s="247"/>
      <c r="C852" s="248"/>
    </row>
    <row r="853">
      <c r="B853" s="247"/>
      <c r="C853" s="248"/>
    </row>
    <row r="854">
      <c r="B854" s="247"/>
      <c r="C854" s="248"/>
    </row>
    <row r="855">
      <c r="B855" s="247"/>
      <c r="C855" s="248"/>
    </row>
    <row r="856">
      <c r="B856" s="247"/>
      <c r="C856" s="248"/>
    </row>
    <row r="857">
      <c r="B857" s="247"/>
      <c r="C857" s="248"/>
    </row>
    <row r="858">
      <c r="B858" s="247"/>
      <c r="C858" s="248"/>
    </row>
    <row r="859">
      <c r="B859" s="247"/>
      <c r="C859" s="248"/>
    </row>
    <row r="860">
      <c r="B860" s="247"/>
      <c r="C860" s="248"/>
    </row>
    <row r="861">
      <c r="B861" s="247"/>
      <c r="C861" s="248"/>
    </row>
    <row r="862">
      <c r="B862" s="247"/>
      <c r="C862" s="248"/>
    </row>
    <row r="863">
      <c r="B863" s="247"/>
      <c r="C863" s="248"/>
    </row>
    <row r="864">
      <c r="B864" s="247"/>
      <c r="C864" s="248"/>
    </row>
    <row r="865">
      <c r="B865" s="247"/>
      <c r="C865" s="248"/>
    </row>
    <row r="866">
      <c r="B866" s="247"/>
      <c r="C866" s="248"/>
    </row>
    <row r="867">
      <c r="B867" s="247"/>
      <c r="C867" s="248"/>
    </row>
    <row r="868">
      <c r="B868" s="247"/>
      <c r="C868" s="248"/>
    </row>
    <row r="869">
      <c r="B869" s="247"/>
      <c r="C869" s="248"/>
    </row>
    <row r="870">
      <c r="B870" s="247"/>
      <c r="C870" s="248"/>
    </row>
    <row r="871">
      <c r="B871" s="247"/>
      <c r="C871" s="248"/>
    </row>
    <row r="872">
      <c r="B872" s="247"/>
      <c r="C872" s="248"/>
    </row>
    <row r="873">
      <c r="B873" s="247"/>
      <c r="C873" s="248"/>
    </row>
    <row r="874">
      <c r="B874" s="247"/>
      <c r="C874" s="248"/>
    </row>
    <row r="875">
      <c r="B875" s="247"/>
      <c r="C875" s="248"/>
    </row>
    <row r="876">
      <c r="B876" s="247"/>
      <c r="C876" s="248"/>
    </row>
    <row r="877">
      <c r="B877" s="247"/>
      <c r="C877" s="248"/>
    </row>
    <row r="878">
      <c r="B878" s="247"/>
      <c r="C878" s="248"/>
    </row>
    <row r="879">
      <c r="B879" s="247"/>
      <c r="C879" s="248"/>
    </row>
    <row r="880">
      <c r="B880" s="247"/>
      <c r="C880" s="248"/>
    </row>
    <row r="881">
      <c r="B881" s="247"/>
      <c r="C881" s="248"/>
    </row>
    <row r="882">
      <c r="B882" s="247"/>
      <c r="C882" s="248"/>
    </row>
    <row r="883">
      <c r="B883" s="247"/>
      <c r="C883" s="248"/>
    </row>
    <row r="884">
      <c r="B884" s="247"/>
      <c r="C884" s="248"/>
    </row>
    <row r="885">
      <c r="B885" s="247"/>
      <c r="C885" s="248"/>
    </row>
    <row r="886">
      <c r="B886" s="247"/>
      <c r="C886" s="248"/>
    </row>
    <row r="887">
      <c r="B887" s="247"/>
      <c r="C887" s="248"/>
    </row>
    <row r="888">
      <c r="B888" s="247"/>
      <c r="C888" s="248"/>
    </row>
    <row r="889">
      <c r="B889" s="247"/>
      <c r="C889" s="248"/>
    </row>
    <row r="890">
      <c r="B890" s="247"/>
      <c r="C890" s="248"/>
    </row>
    <row r="891">
      <c r="B891" s="247"/>
      <c r="C891" s="248"/>
    </row>
    <row r="892">
      <c r="B892" s="247"/>
      <c r="C892" s="248"/>
    </row>
    <row r="893">
      <c r="B893" s="247"/>
      <c r="C893" s="248"/>
    </row>
    <row r="894">
      <c r="B894" s="247"/>
      <c r="C894" s="248"/>
    </row>
    <row r="895">
      <c r="B895" s="247"/>
      <c r="C895" s="248"/>
    </row>
    <row r="896">
      <c r="B896" s="247"/>
      <c r="C896" s="248"/>
    </row>
    <row r="897">
      <c r="B897" s="247"/>
      <c r="C897" s="248"/>
    </row>
    <row r="898">
      <c r="B898" s="247"/>
      <c r="C898" s="248"/>
    </row>
    <row r="899">
      <c r="B899" s="247"/>
      <c r="C899" s="248"/>
    </row>
    <row r="900">
      <c r="B900" s="247"/>
      <c r="C900" s="248"/>
    </row>
    <row r="901">
      <c r="B901" s="247"/>
      <c r="C901" s="248"/>
    </row>
    <row r="902">
      <c r="B902" s="247"/>
      <c r="C902" s="248"/>
    </row>
    <row r="903">
      <c r="B903" s="247"/>
      <c r="C903" s="248"/>
    </row>
    <row r="904">
      <c r="B904" s="247"/>
      <c r="C904" s="248"/>
    </row>
    <row r="905">
      <c r="B905" s="247"/>
      <c r="C905" s="248"/>
    </row>
    <row r="906">
      <c r="B906" s="247"/>
      <c r="C906" s="248"/>
    </row>
    <row r="907">
      <c r="B907" s="247"/>
      <c r="C907" s="248"/>
    </row>
    <row r="908">
      <c r="B908" s="247"/>
      <c r="C908" s="248"/>
    </row>
    <row r="909">
      <c r="B909" s="247"/>
      <c r="C909" s="248"/>
    </row>
    <row r="910">
      <c r="B910" s="247"/>
      <c r="C910" s="248"/>
    </row>
    <row r="911">
      <c r="B911" s="247"/>
      <c r="C911" s="248"/>
    </row>
    <row r="912">
      <c r="B912" s="247"/>
      <c r="C912" s="248"/>
    </row>
    <row r="913">
      <c r="B913" s="247"/>
      <c r="C913" s="248"/>
    </row>
    <row r="914">
      <c r="B914" s="247"/>
      <c r="C914" s="248"/>
    </row>
    <row r="915">
      <c r="B915" s="247"/>
      <c r="C915" s="248"/>
    </row>
    <row r="916">
      <c r="B916" s="247"/>
      <c r="C916" s="248"/>
    </row>
    <row r="917">
      <c r="B917" s="247"/>
      <c r="C917" s="248"/>
    </row>
    <row r="918">
      <c r="B918" s="247"/>
      <c r="C918" s="248"/>
    </row>
    <row r="919">
      <c r="B919" s="247"/>
      <c r="C919" s="248"/>
    </row>
    <row r="920">
      <c r="B920" s="247"/>
      <c r="C920" s="248"/>
    </row>
    <row r="921">
      <c r="B921" s="247"/>
      <c r="C921" s="248"/>
    </row>
    <row r="922">
      <c r="B922" s="247"/>
      <c r="C922" s="248"/>
    </row>
    <row r="923">
      <c r="B923" s="247"/>
      <c r="C923" s="248"/>
    </row>
    <row r="924">
      <c r="B924" s="247"/>
      <c r="C924" s="248"/>
    </row>
    <row r="925">
      <c r="B925" s="247"/>
      <c r="C925" s="248"/>
    </row>
    <row r="926">
      <c r="B926" s="247"/>
      <c r="C926" s="248"/>
    </row>
    <row r="927">
      <c r="B927" s="247"/>
      <c r="C927" s="248"/>
    </row>
    <row r="928">
      <c r="B928" s="247"/>
      <c r="C928" s="248"/>
    </row>
    <row r="929">
      <c r="B929" s="247"/>
      <c r="C929" s="248"/>
    </row>
    <row r="930">
      <c r="B930" s="247"/>
      <c r="C930" s="248"/>
    </row>
    <row r="931">
      <c r="B931" s="247"/>
      <c r="C931" s="248"/>
    </row>
    <row r="932">
      <c r="B932" s="247"/>
      <c r="C932" s="248"/>
    </row>
    <row r="933">
      <c r="B933" s="247"/>
      <c r="C933" s="248"/>
    </row>
    <row r="934">
      <c r="B934" s="247"/>
      <c r="C934" s="248"/>
    </row>
    <row r="935">
      <c r="B935" s="247"/>
      <c r="C935" s="248"/>
    </row>
    <row r="936">
      <c r="B936" s="247"/>
      <c r="C936" s="248"/>
    </row>
    <row r="937">
      <c r="B937" s="247"/>
      <c r="C937" s="248"/>
    </row>
    <row r="938">
      <c r="B938" s="247"/>
      <c r="C938" s="248"/>
    </row>
    <row r="939">
      <c r="B939" s="247"/>
      <c r="C939" s="248"/>
    </row>
    <row r="940">
      <c r="B940" s="247"/>
      <c r="C940" s="248"/>
    </row>
    <row r="941">
      <c r="B941" s="247"/>
      <c r="C941" s="248"/>
    </row>
    <row r="942">
      <c r="B942" s="247"/>
      <c r="C942" s="248"/>
    </row>
    <row r="943">
      <c r="B943" s="247"/>
      <c r="C943" s="248"/>
    </row>
    <row r="944">
      <c r="B944" s="247"/>
      <c r="C944" s="248"/>
    </row>
    <row r="945">
      <c r="B945" s="247"/>
      <c r="C945" s="248"/>
    </row>
    <row r="946">
      <c r="B946" s="247"/>
      <c r="C946" s="248"/>
    </row>
    <row r="947">
      <c r="B947" s="247"/>
      <c r="C947" s="248"/>
    </row>
    <row r="948">
      <c r="B948" s="247"/>
      <c r="C948" s="248"/>
    </row>
    <row r="949">
      <c r="B949" s="247"/>
      <c r="C949" s="248"/>
    </row>
    <row r="950">
      <c r="B950" s="247"/>
      <c r="C950" s="248"/>
    </row>
    <row r="951">
      <c r="B951" s="247"/>
      <c r="C951" s="248"/>
    </row>
    <row r="952">
      <c r="B952" s="247"/>
      <c r="C952" s="248"/>
    </row>
    <row r="953">
      <c r="B953" s="247"/>
      <c r="C953" s="248"/>
    </row>
    <row r="954">
      <c r="B954" s="247"/>
      <c r="C954" s="248"/>
    </row>
    <row r="955">
      <c r="B955" s="247"/>
      <c r="C955" s="248"/>
    </row>
    <row r="956">
      <c r="B956" s="247"/>
      <c r="C956" s="248"/>
    </row>
    <row r="957">
      <c r="B957" s="247"/>
      <c r="C957" s="248"/>
    </row>
    <row r="958">
      <c r="B958" s="247"/>
      <c r="C958" s="248"/>
    </row>
    <row r="959">
      <c r="B959" s="247"/>
      <c r="C959" s="248"/>
    </row>
    <row r="960">
      <c r="B960" s="247"/>
      <c r="C960" s="248"/>
    </row>
    <row r="961">
      <c r="B961" s="247"/>
      <c r="C961" s="248"/>
    </row>
    <row r="962">
      <c r="B962" s="247"/>
      <c r="C962" s="248"/>
    </row>
    <row r="963">
      <c r="B963" s="247"/>
      <c r="C963" s="248"/>
    </row>
    <row r="964">
      <c r="B964" s="247"/>
      <c r="C964" s="248"/>
    </row>
    <row r="965">
      <c r="B965" s="247"/>
      <c r="C965" s="248"/>
    </row>
    <row r="966">
      <c r="B966" s="247"/>
      <c r="C966" s="248"/>
    </row>
    <row r="967">
      <c r="B967" s="247"/>
      <c r="C967" s="248"/>
    </row>
    <row r="968">
      <c r="B968" s="247"/>
      <c r="C968" s="248"/>
    </row>
    <row r="969">
      <c r="B969" s="247"/>
      <c r="C969" s="248"/>
    </row>
    <row r="970">
      <c r="B970" s="247"/>
      <c r="C970" s="248"/>
    </row>
    <row r="971">
      <c r="B971" s="247"/>
      <c r="C971" s="248"/>
    </row>
    <row r="972">
      <c r="B972" s="247"/>
      <c r="C972" s="248"/>
    </row>
    <row r="973">
      <c r="B973" s="247"/>
      <c r="C973" s="248"/>
    </row>
    <row r="974">
      <c r="B974" s="247"/>
      <c r="C974" s="248"/>
    </row>
    <row r="975">
      <c r="B975" s="247"/>
      <c r="C975" s="248"/>
    </row>
    <row r="976">
      <c r="B976" s="247"/>
      <c r="C976" s="248"/>
    </row>
    <row r="977">
      <c r="B977" s="247"/>
      <c r="C977" s="248"/>
    </row>
    <row r="978">
      <c r="B978" s="247"/>
      <c r="C978" s="248"/>
    </row>
    <row r="979">
      <c r="B979" s="247"/>
      <c r="C979" s="248"/>
    </row>
    <row r="980">
      <c r="B980" s="247"/>
      <c r="C980" s="248"/>
    </row>
    <row r="981">
      <c r="B981" s="247"/>
      <c r="C981" s="248"/>
    </row>
    <row r="982">
      <c r="B982" s="247"/>
      <c r="C982" s="248"/>
    </row>
    <row r="983">
      <c r="B983" s="247"/>
      <c r="C983" s="248"/>
    </row>
    <row r="984">
      <c r="B984" s="247"/>
      <c r="C984" s="248"/>
    </row>
    <row r="985">
      <c r="B985" s="247"/>
      <c r="C985" s="248"/>
    </row>
    <row r="986">
      <c r="B986" s="247"/>
      <c r="C986" s="248"/>
    </row>
    <row r="987">
      <c r="B987" s="247"/>
      <c r="C987" s="248"/>
    </row>
    <row r="988">
      <c r="B988" s="247"/>
      <c r="C988" s="248"/>
    </row>
    <row r="989">
      <c r="B989" s="247"/>
      <c r="C989" s="248"/>
    </row>
    <row r="990">
      <c r="B990" s="247"/>
      <c r="C990" s="248"/>
    </row>
    <row r="991">
      <c r="B991" s="247"/>
      <c r="C991" s="248"/>
    </row>
    <row r="992">
      <c r="B992" s="247"/>
      <c r="C992" s="248"/>
    </row>
    <row r="993">
      <c r="B993" s="247"/>
      <c r="C993" s="248"/>
    </row>
    <row r="994">
      <c r="B994" s="247"/>
      <c r="C994" s="248"/>
    </row>
    <row r="995">
      <c r="B995" s="247"/>
      <c r="C995" s="248"/>
    </row>
    <row r="996">
      <c r="B996" s="247"/>
      <c r="C996" s="248"/>
    </row>
    <row r="997">
      <c r="B997" s="247"/>
      <c r="C997" s="248"/>
    </row>
    <row r="998">
      <c r="B998" s="247"/>
      <c r="C998" s="248"/>
    </row>
    <row r="999">
      <c r="B999" s="247"/>
      <c r="C999" s="248"/>
    </row>
    <row r="1000">
      <c r="B1000" s="247"/>
      <c r="C1000" s="24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49" t="s">
        <v>212</v>
      </c>
      <c r="B1" s="250" t="s">
        <v>365</v>
      </c>
      <c r="C1" s="251" t="s">
        <v>366</v>
      </c>
      <c r="D1" s="249" t="s">
        <v>367</v>
      </c>
      <c r="E1" s="249" t="s">
        <v>368</v>
      </c>
      <c r="F1" s="249" t="s">
        <v>369</v>
      </c>
      <c r="G1" s="249" t="s">
        <v>370</v>
      </c>
      <c r="H1" s="235" t="s">
        <v>371</v>
      </c>
      <c r="I1" s="249" t="s">
        <v>372</v>
      </c>
      <c r="J1" s="249" t="s">
        <v>373</v>
      </c>
      <c r="K1" s="252" t="s">
        <v>374</v>
      </c>
      <c r="L1" s="249" t="s">
        <v>375</v>
      </c>
      <c r="M1" s="253" t="s">
        <v>376</v>
      </c>
      <c r="N1" s="252" t="s">
        <v>377</v>
      </c>
    </row>
    <row r="2">
      <c r="A2" s="162" t="str">
        <f>IFERROR(__xludf.DUMMYFUNCTION("IMPORTRANGE(""1BahZswj2TOF2aoCIYBNPWbbMP9fQcbutKNv6yzu4xFg"", ""ALL SEGMENT!A6"")"),"RBS")</f>
        <v>RBS</v>
      </c>
      <c r="B2" s="162">
        <f>IFERROR(__xludf.DUMMYFUNCTION("IMPORTRANGE(""1BahZswj2TOF2aoCIYBNPWbbMP9fQcbutKNv6yzu4xFg"", ""ALL SEGMENT!C6"")"),59.0)</f>
        <v>59</v>
      </c>
      <c r="C2" s="162">
        <f>IFERROR(__xludf.DUMMYFUNCTION("IMPORTRANGE(""1BahZswj2TOF2aoCIYBNPWbbMP9fQcbutKNv6yzu4xFg"", ""ALL SEGMENT!E6"")"),0.0)</f>
        <v>0</v>
      </c>
      <c r="D2" s="162">
        <f>IFERROR(__xludf.DUMMYFUNCTION("IMPORTRANGE(""1BahZswj2TOF2aoCIYBNPWbbMP9fQcbutKNv6yzu4xFg"", ""ALL SEGMENT!G6"")"),2.0)</f>
        <v>2</v>
      </c>
      <c r="E2" s="162">
        <f>IFERROR(__xludf.DUMMYFUNCTION("IMPORTRANGE(""1BahZswj2TOF2aoCIYBNPWbbMP9fQcbutKNv6yzu4xFg"", ""ALL SEGMENT!H6"")"),0.0)</f>
        <v>0</v>
      </c>
      <c r="F2" s="162">
        <f>IFERROR(__xludf.DUMMYFUNCTION("IMPORTRANGE(""1BahZswj2TOF2aoCIYBNPWbbMP9fQcbutKNv6yzu4xFg"", ""ALL SEGMENT!I6"")"),2.0)</f>
        <v>2</v>
      </c>
      <c r="G2" s="162">
        <f>IFERROR(__xludf.DUMMYFUNCTION("IMPORTRANGE(""1BahZswj2TOF2aoCIYBNPWbbMP9fQcbutKNv6yzu4xFg"", ""ALL SEGMENT!J6"")"),4.0)</f>
        <v>4</v>
      </c>
      <c r="H2" s="162">
        <f>IFERROR(__xludf.DUMMYFUNCTION("IMPORTRANGE(""1BahZswj2TOF2aoCIYBNPWbbMP9fQcbutKNv6yzu4xFg"", ""ALL SEGMENT!L6"")"),19.0)</f>
        <v>19</v>
      </c>
      <c r="I2" s="162">
        <f>IFERROR(__xludf.DUMMYFUNCTION("IMPORTRANGE(""1BahZswj2TOF2aoCIYBNPWbbMP9fQcbutKNv6yzu4xFg"", ""ALL SEGMENT!N6"")"),0.0)</f>
        <v>0</v>
      </c>
      <c r="J2" s="162">
        <f>IFERROR(__xludf.DUMMYFUNCTION("IMPORTRANGE(""1BahZswj2TOF2aoCIYBNPWbbMP9fQcbutKNv6yzu4xFg"", ""ALL SEGMENT!O6"")"),0.0)</f>
        <v>0</v>
      </c>
      <c r="K2" s="162">
        <f>IFERROR(__xludf.DUMMYFUNCTION("IMPORTRANGE(""1BahZswj2TOF2aoCIYBNPWbbMP9fQcbutKNv6yzu4xFg"", ""ALL SEGMENT!Q6"")"),34.0)</f>
        <v>34</v>
      </c>
      <c r="L2" s="162">
        <f>IFERROR(__xludf.DUMMYFUNCTION("IMPORTRANGE(""1BahZswj2TOF2aoCIYBNPWbbMP9fQcbutKNv6yzu4xFg"", ""ALL SEGMENT!S6"")"),2.0)</f>
        <v>2</v>
      </c>
      <c r="M2" s="254">
        <f>IFERROR(__xludf.DUMMYFUNCTION("IMPORTRANGE(""1BahZswj2TOF2aoCIYBNPWbbMP9fQcbutKNv6yzu4xFg"", ""ALL SEGMENT!T6"")"),0.6101694915254238)</f>
        <v>0.6101694915</v>
      </c>
      <c r="N2" s="166">
        <f>IFERROR(__xludf.DUMMYFUNCTION("IMPORTRANGE(""1BahZswj2TOF2aoCIYBNPWbbMP9fQcbutKNv6yzu4xFg"", ""ALL SEGMENT!U6"")"),1.0)</f>
        <v>1</v>
      </c>
    </row>
    <row r="3">
      <c r="A3" s="162" t="str">
        <f>IFERROR(__xludf.DUMMYFUNCTION("IMPORTRANGE(""1BahZswj2TOF2aoCIYBNPWbbMP9fQcbutKNv6yzu4xFg"", ""ALL SEGMENT!A7"")"),"DGS")</f>
        <v>DGS</v>
      </c>
      <c r="B3" s="162">
        <f>IFERROR(__xludf.DUMMYFUNCTION("IMPORTRANGE(""1BahZswj2TOF2aoCIYBNPWbbMP9fQcbutKNv6yzu4xFg"", ""ALL SEGMENT!C7"")"),97.0)</f>
        <v>97</v>
      </c>
      <c r="C3" s="162">
        <f>IFERROR(__xludf.DUMMYFUNCTION("IMPORTRANGE(""1BahZswj2TOF2aoCIYBNPWbbMP9fQcbutKNv6yzu4xFg"", ""ALL SEGMENT!E7"")"),0.0)</f>
        <v>0</v>
      </c>
      <c r="D3" s="162">
        <f>IFERROR(__xludf.DUMMYFUNCTION("IMPORTRANGE(""1BahZswj2TOF2aoCIYBNPWbbMP9fQcbutKNv6yzu4xFg"", ""ALL SEGMENT!G7"")"),8.0)</f>
        <v>8</v>
      </c>
      <c r="E3" s="162">
        <f>IFERROR(__xludf.DUMMYFUNCTION("IMPORTRANGE(""1BahZswj2TOF2aoCIYBNPWbbMP9fQcbutKNv6yzu4xFg"", ""ALL SEGMENT!H7"")"),0.0)</f>
        <v>0</v>
      </c>
      <c r="F3" s="162">
        <f>IFERROR(__xludf.DUMMYFUNCTION("IMPORTRANGE(""1BahZswj2TOF2aoCIYBNPWbbMP9fQcbutKNv6yzu4xFg"", ""ALL SEGMENT!I7"")"),26.0)</f>
        <v>26</v>
      </c>
      <c r="G3" s="162">
        <f>IFERROR(__xludf.DUMMYFUNCTION("IMPORTRANGE(""1BahZswj2TOF2aoCIYBNPWbbMP9fQcbutKNv6yzu4xFg"", ""ALL SEGMENT!J7"")"),34.0)</f>
        <v>34</v>
      </c>
      <c r="H3" s="162">
        <f>IFERROR(__xludf.DUMMYFUNCTION("IMPORTRANGE(""1BahZswj2TOF2aoCIYBNPWbbMP9fQcbutKNv6yzu4xFg"", ""ALL SEGMENT!L7"")"),32.0)</f>
        <v>32</v>
      </c>
      <c r="I3" s="162">
        <f>IFERROR(__xludf.DUMMYFUNCTION("IMPORTRANGE(""1BahZswj2TOF2aoCIYBNPWbbMP9fQcbutKNv6yzu4xFg"", ""ALL SEGMENT!N7"")"),0.0)</f>
        <v>0</v>
      </c>
      <c r="J3" s="162">
        <f>IFERROR(__xludf.DUMMYFUNCTION("IMPORTRANGE(""1BahZswj2TOF2aoCIYBNPWbbMP9fQcbutKNv6yzu4xFg"", ""ALL SEGMENT!O7"")"),4.0)</f>
        <v>4</v>
      </c>
      <c r="K3" s="162">
        <f>IFERROR(__xludf.DUMMYFUNCTION("IMPORTRANGE(""1BahZswj2TOF2aoCIYBNPWbbMP9fQcbutKNv6yzu4xFg"", ""ALL SEGMENT!Q7"")"),27.0)</f>
        <v>27</v>
      </c>
      <c r="L3" s="162">
        <f>IFERROR(__xludf.DUMMYFUNCTION("IMPORTRANGE(""1BahZswj2TOF2aoCIYBNPWbbMP9fQcbutKNv6yzu4xFg"", ""ALL SEGMENT!S7"")"),0.0)</f>
        <v>0</v>
      </c>
      <c r="M3" s="254">
        <f>IFERROR(__xludf.DUMMYFUNCTION("IMPORTRANGE(""1BahZswj2TOF2aoCIYBNPWbbMP9fQcbutKNv6yzu4xFg"", ""ALL SEGMENT!T7"")"),0.27835051546391754)</f>
        <v>0.2783505155</v>
      </c>
      <c r="N3" s="166">
        <f>IFERROR(__xludf.DUMMYFUNCTION("IMPORTRANGE(""1BahZswj2TOF2aoCIYBNPWbbMP9fQcbutKNv6yzu4xFg"", ""ALL SEGMENT!U7"")"),3.0)</f>
        <v>3</v>
      </c>
    </row>
    <row r="4">
      <c r="A4" s="162" t="str">
        <f>IFERROR(__xludf.DUMMYFUNCTION("IMPORTRANGE(""1BahZswj2TOF2aoCIYBNPWbbMP9fQcbutKNv6yzu4xFg"", ""ALL SEGMENT!A8"")"),"DSS")</f>
        <v>DSS</v>
      </c>
      <c r="B4" s="162">
        <f>IFERROR(__xludf.DUMMYFUNCTION("IMPORTRANGE(""1BahZswj2TOF2aoCIYBNPWbbMP9fQcbutKNv6yzu4xFg"", ""ALL SEGMENT!C8"")"),33.0)</f>
        <v>33</v>
      </c>
      <c r="C4" s="162">
        <f>IFERROR(__xludf.DUMMYFUNCTION("IMPORTRANGE(""1BahZswj2TOF2aoCIYBNPWbbMP9fQcbutKNv6yzu4xFg"", ""ALL SEGMENT!E8"")"),0.0)</f>
        <v>0</v>
      </c>
      <c r="D4" s="162">
        <f>IFERROR(__xludf.DUMMYFUNCTION("IMPORTRANGE(""1BahZswj2TOF2aoCIYBNPWbbMP9fQcbutKNv6yzu4xFg"", ""ALL SEGMENT!G8"")"),0.0)</f>
        <v>0</v>
      </c>
      <c r="E4" s="162">
        <f>IFERROR(__xludf.DUMMYFUNCTION("IMPORTRANGE(""1BahZswj2TOF2aoCIYBNPWbbMP9fQcbutKNv6yzu4xFg"", ""ALL SEGMENT!H8"")"),0.0)</f>
        <v>0</v>
      </c>
      <c r="F4" s="162">
        <f>IFERROR(__xludf.DUMMYFUNCTION("IMPORTRANGE(""1BahZswj2TOF2aoCIYBNPWbbMP9fQcbutKNv6yzu4xFg"", ""ALL SEGMENT!I8"")"),17.0)</f>
        <v>17</v>
      </c>
      <c r="G4" s="162">
        <f>IFERROR(__xludf.DUMMYFUNCTION("IMPORTRANGE(""1BahZswj2TOF2aoCIYBNPWbbMP9fQcbutKNv6yzu4xFg"", ""ALL SEGMENT!J8"")"),17.0)</f>
        <v>17</v>
      </c>
      <c r="H4" s="162">
        <f>IFERROR(__xludf.DUMMYFUNCTION("IMPORTRANGE(""1BahZswj2TOF2aoCIYBNPWbbMP9fQcbutKNv6yzu4xFg"", ""ALL SEGMENT!L8"")"),12.0)</f>
        <v>12</v>
      </c>
      <c r="I4" s="162">
        <f>IFERROR(__xludf.DUMMYFUNCTION("IMPORTRANGE(""1BahZswj2TOF2aoCIYBNPWbbMP9fQcbutKNv6yzu4xFg"", ""ALL SEGMENT!N8"")"),0.0)</f>
        <v>0</v>
      </c>
      <c r="J4" s="162">
        <f>IFERROR(__xludf.DUMMYFUNCTION("IMPORTRANGE(""1BahZswj2TOF2aoCIYBNPWbbMP9fQcbutKNv6yzu4xFg"", ""ALL SEGMENT!O8"")"),0.0)</f>
        <v>0</v>
      </c>
      <c r="K4" s="162">
        <f>IFERROR(__xludf.DUMMYFUNCTION("IMPORTRANGE(""1BahZswj2TOF2aoCIYBNPWbbMP9fQcbutKNv6yzu4xFg"", ""ALL SEGMENT!Q8"")"),4.0)</f>
        <v>4</v>
      </c>
      <c r="L4" s="162">
        <f>IFERROR(__xludf.DUMMYFUNCTION("IMPORTRANGE(""1BahZswj2TOF2aoCIYBNPWbbMP9fQcbutKNv6yzu4xFg"", ""ALL SEGMENT!S8"")"),0.0)</f>
        <v>0</v>
      </c>
      <c r="M4" s="254">
        <f>IFERROR(__xludf.DUMMYFUNCTION("IMPORTRANGE(""1BahZswj2TOF2aoCIYBNPWbbMP9fQcbutKNv6yzu4xFg"", ""ALL SEGMENT!T8"")"),0.12121212121212122)</f>
        <v>0.1212121212</v>
      </c>
      <c r="N4" s="166">
        <f>IFERROR(__xludf.DUMMYFUNCTION("IMPORTRANGE(""1BahZswj2TOF2aoCIYBNPWbbMP9fQcbutKNv6yzu4xFg"", ""ALL SEGMENT!U8"")"),4.0)</f>
        <v>4</v>
      </c>
    </row>
    <row r="5">
      <c r="A5" s="162" t="str">
        <f>IFERROR(__xludf.DUMMYFUNCTION("IMPORTRANGE(""1BahZswj2TOF2aoCIYBNPWbbMP9fQcbutKNv6yzu4xFg"", ""ALL SEGMENT!A9"")"),"DPS")</f>
        <v>DPS</v>
      </c>
      <c r="B5" s="162">
        <f>IFERROR(__xludf.DUMMYFUNCTION("IMPORTRANGE(""1BahZswj2TOF2aoCIYBNPWbbMP9fQcbutKNv6yzu4xFg"", ""ALL SEGMENT!C9"")"),19.0)</f>
        <v>19</v>
      </c>
      <c r="C5" s="162">
        <f>IFERROR(__xludf.DUMMYFUNCTION("IMPORTRANGE(""1BahZswj2TOF2aoCIYBNPWbbMP9fQcbutKNv6yzu4xFg"", ""ALL SEGMENT!E9"")"),0.0)</f>
        <v>0</v>
      </c>
      <c r="D5" s="162">
        <f>IFERROR(__xludf.DUMMYFUNCTION("IMPORTRANGE(""1BahZswj2TOF2aoCIYBNPWbbMP9fQcbutKNv6yzu4xFg"", ""ALL SEGMENT!G9"")"),0.0)</f>
        <v>0</v>
      </c>
      <c r="E5" s="162">
        <f>IFERROR(__xludf.DUMMYFUNCTION("IMPORTRANGE(""1BahZswj2TOF2aoCIYBNPWbbMP9fQcbutKNv6yzu4xFg"", ""ALL SEGMENT!H9"")"),0.0)</f>
        <v>0</v>
      </c>
      <c r="F5" s="162">
        <f>IFERROR(__xludf.DUMMYFUNCTION("IMPORTRANGE(""1BahZswj2TOF2aoCIYBNPWbbMP9fQcbutKNv6yzu4xFg"", ""ALL SEGMENT!I9"")"),1.0)</f>
        <v>1</v>
      </c>
      <c r="G5" s="162">
        <f>IFERROR(__xludf.DUMMYFUNCTION("IMPORTRANGE(""1BahZswj2TOF2aoCIYBNPWbbMP9fQcbutKNv6yzu4xFg"", ""ALL SEGMENT!J9"")"),1.0)</f>
        <v>1</v>
      </c>
      <c r="H5" s="162">
        <f>IFERROR(__xludf.DUMMYFUNCTION("IMPORTRANGE(""1BahZswj2TOF2aoCIYBNPWbbMP9fQcbutKNv6yzu4xFg"", ""ALL SEGMENT!L9"")"),9.0)</f>
        <v>9</v>
      </c>
      <c r="I5" s="162">
        <f>IFERROR(__xludf.DUMMYFUNCTION("IMPORTRANGE(""1BahZswj2TOF2aoCIYBNPWbbMP9fQcbutKNv6yzu4xFg"", ""ALL SEGMENT!N9"")"),0.0)</f>
        <v>0</v>
      </c>
      <c r="J5" s="162">
        <f>IFERROR(__xludf.DUMMYFUNCTION("IMPORTRANGE(""1BahZswj2TOF2aoCIYBNPWbbMP9fQcbutKNv6yzu4xFg"", ""ALL SEGMENT!O9"")"),1.0)</f>
        <v>1</v>
      </c>
      <c r="K5" s="162">
        <f>IFERROR(__xludf.DUMMYFUNCTION("IMPORTRANGE(""1BahZswj2TOF2aoCIYBNPWbbMP9fQcbutKNv6yzu4xFg"", ""ALL SEGMENT!Q9"")"),8.0)</f>
        <v>8</v>
      </c>
      <c r="L5" s="162">
        <f>IFERROR(__xludf.DUMMYFUNCTION("IMPORTRANGE(""1BahZswj2TOF2aoCIYBNPWbbMP9fQcbutKNv6yzu4xFg"", ""ALL SEGMENT!S9"")"),0.0)</f>
        <v>0</v>
      </c>
      <c r="M5" s="254">
        <f>IFERROR(__xludf.DUMMYFUNCTION("IMPORTRANGE(""1BahZswj2TOF2aoCIYBNPWbbMP9fQcbutKNv6yzu4xFg"", ""ALL SEGMENT!T9"")"),0.42105263157894735)</f>
        <v>0.4210526316</v>
      </c>
      <c r="N5" s="166">
        <f>IFERROR(__xludf.DUMMYFUNCTION("IMPORTRANGE(""1BahZswj2TOF2aoCIYBNPWbbMP9fQcbutKNv6yzu4xFg"", ""ALL SEGMENT!U9"")"),2.0)</f>
        <v>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49" t="s">
        <v>378</v>
      </c>
      <c r="B1" s="250" t="s">
        <v>365</v>
      </c>
      <c r="C1" s="251" t="s">
        <v>366</v>
      </c>
      <c r="D1" s="249" t="s">
        <v>367</v>
      </c>
      <c r="E1" s="249" t="s">
        <v>368</v>
      </c>
      <c r="F1" s="249" t="s">
        <v>369</v>
      </c>
      <c r="G1" s="249" t="s">
        <v>370</v>
      </c>
      <c r="H1" s="235" t="s">
        <v>371</v>
      </c>
      <c r="I1" s="249" t="s">
        <v>372</v>
      </c>
      <c r="J1" s="249" t="s">
        <v>373</v>
      </c>
      <c r="K1" s="252" t="s">
        <v>374</v>
      </c>
      <c r="L1" s="249" t="s">
        <v>375</v>
      </c>
      <c r="M1" s="253" t="s">
        <v>376</v>
      </c>
      <c r="N1" s="252" t="s">
        <v>377</v>
      </c>
    </row>
    <row r="2">
      <c r="A2" s="162" t="str">
        <f>IFERROR(__xludf.DUMMYFUNCTION("IMPORTRANGE(""1BahZswj2TOF2aoCIYBNPWbbMP9fQcbutKNv6yzu4xFg"", ""ALL SEGMENT!A17"")"),"MAGFIRAH")</f>
        <v>MAGFIRAH</v>
      </c>
      <c r="B2" s="162">
        <f>IFERROR(__xludf.DUMMYFUNCTION("IMPORTRANGE(""1BahZswj2TOF2aoCIYBNPWbbMP9fQcbutKNv6yzu4xFg"", ""ALL SEGMENT!C17"")"),39.0)</f>
        <v>39</v>
      </c>
      <c r="C2" s="162">
        <f>IFERROR(__xludf.DUMMYFUNCTION("IMPORTRANGE(""1BahZswj2TOF2aoCIYBNPWbbMP9fQcbutKNv6yzu4xFg"", ""ALL SEGMENT!E17"")"),0.0)</f>
        <v>0</v>
      </c>
      <c r="D2" s="162">
        <f>IFERROR(__xludf.DUMMYFUNCTION("IMPORTRANGE(""1BahZswj2TOF2aoCIYBNPWbbMP9fQcbutKNv6yzu4xFg"", ""ALL SEGMENT!G17"")"),0.0)</f>
        <v>0</v>
      </c>
      <c r="E2" s="162">
        <f>IFERROR(__xludf.DUMMYFUNCTION("IMPORTRANGE(""1BahZswj2TOF2aoCIYBNPWbbMP9fQcbutKNv6yzu4xFg"", ""ALL SEGMENT!H17"")"),0.0)</f>
        <v>0</v>
      </c>
      <c r="F2" s="162">
        <f>IFERROR(__xludf.DUMMYFUNCTION("IMPORTRANGE(""1BahZswj2TOF2aoCIYBNPWbbMP9fQcbutKNv6yzu4xFg"", ""ALL SEGMENT!I17"")"),15.0)</f>
        <v>15</v>
      </c>
      <c r="G2" s="162">
        <f>IFERROR(__xludf.DUMMYFUNCTION("IMPORTRANGE(""1BahZswj2TOF2aoCIYBNPWbbMP9fQcbutKNv6yzu4xFg"", ""ALL SEGMENT!J17"")"),15.0)</f>
        <v>15</v>
      </c>
      <c r="H2" s="162">
        <f>IFERROR(__xludf.DUMMYFUNCTION("IMPORTRANGE(""1BahZswj2TOF2aoCIYBNPWbbMP9fQcbutKNv6yzu4xFg"", ""ALL SEGMENT!L17"")"),11.0)</f>
        <v>11</v>
      </c>
      <c r="I2" s="162">
        <f>IFERROR(__xludf.DUMMYFUNCTION("IMPORTRANGE(""1BahZswj2TOF2aoCIYBNPWbbMP9fQcbutKNv6yzu4xFg"", ""ALL SEGMENT!N17"")"),0.0)</f>
        <v>0</v>
      </c>
      <c r="J2" s="162">
        <f>IFERROR(__xludf.DUMMYFUNCTION("IMPORTRANGE(""1BahZswj2TOF2aoCIYBNPWbbMP9fQcbutKNv6yzu4xFg"", ""ALL SEGMENT!O17"")"),0.0)</f>
        <v>0</v>
      </c>
      <c r="K2" s="162">
        <f>IFERROR(__xludf.DUMMYFUNCTION("IMPORTRANGE(""1BahZswj2TOF2aoCIYBNPWbbMP9fQcbutKNv6yzu4xFg"", ""ALL SEGMENT!Q17"")"),13.0)</f>
        <v>13</v>
      </c>
      <c r="L2" s="162">
        <f>IFERROR(__xludf.DUMMYFUNCTION("IMPORTRANGE(""1BahZswj2TOF2aoCIYBNPWbbMP9fQcbutKNv6yzu4xFg"", ""ALL SEGMENT!S17"")"),0.0)</f>
        <v>0</v>
      </c>
      <c r="M2" s="254">
        <f>IFERROR(__xludf.DUMMYFUNCTION("IMPORTRANGE(""1BahZswj2TOF2aoCIYBNPWbbMP9fQcbutKNv6yzu4xFg"", ""ALL SEGMENT!T17"")"),0.3333333333333333)</f>
        <v>0.3333333333</v>
      </c>
      <c r="N2" s="166">
        <f>IFERROR(__xludf.DUMMYFUNCTION("IMPORTRANGE(""1BahZswj2TOF2aoCIYBNPWbbMP9fQcbutKNv6yzu4xFg"", ""ALL SEGMENT!U17"")"),4.0)</f>
        <v>4</v>
      </c>
    </row>
    <row r="3">
      <c r="A3" s="162" t="str">
        <f>IFERROR(__xludf.DUMMYFUNCTION("IMPORTRANGE(""1BahZswj2TOF2aoCIYBNPWbbMP9fQcbutKNv6yzu4xFg"", ""ALL SEGMENT!A18"")"),"NOVITA")</f>
        <v>NOVITA</v>
      </c>
      <c r="B3" s="162">
        <f>IFERROR(__xludf.DUMMYFUNCTION("IMPORTRANGE(""1BahZswj2TOF2aoCIYBNPWbbMP9fQcbutKNv6yzu4xFg"", ""ALL SEGMENT!C18"")"),27.0)</f>
        <v>27</v>
      </c>
      <c r="C3" s="162">
        <f>IFERROR(__xludf.DUMMYFUNCTION("IMPORTRANGE(""1BahZswj2TOF2aoCIYBNPWbbMP9fQcbutKNv6yzu4xFg"", ""ALL SEGMENT!E118"")"),0.0)</f>
        <v>0</v>
      </c>
      <c r="D3" s="162">
        <f>IFERROR(__xludf.DUMMYFUNCTION("IMPORTRANGE(""1BahZswj2TOF2aoCIYBNPWbbMP9fQcbutKNv6yzu4xFg"", ""ALL SEGMENT!G18"")"),1.0)</f>
        <v>1</v>
      </c>
      <c r="E3" s="162">
        <f>IFERROR(__xludf.DUMMYFUNCTION("IMPORTRANGE(""1BahZswj2TOF2aoCIYBNPWbbMP9fQcbutKNv6yzu4xFg"", ""ALL SEGMENT!H18"")"),0.0)</f>
        <v>0</v>
      </c>
      <c r="F3" s="162">
        <f>IFERROR(__xludf.DUMMYFUNCTION("IMPORTRANGE(""1BahZswj2TOF2aoCIYBNPWbbMP9fQcbutKNv6yzu4xFg"", ""ALL SEGMENT!I18"")"),2.0)</f>
        <v>2</v>
      </c>
      <c r="G3" s="162">
        <f>IFERROR(__xludf.DUMMYFUNCTION("IMPORTRANGE(""1BahZswj2TOF2aoCIYBNPWbbMP9fQcbutKNv6yzu4xFg"", ""ALL SEGMENT!J18"")"),3.0)</f>
        <v>3</v>
      </c>
      <c r="H3" s="162">
        <f>IFERROR(__xludf.DUMMYFUNCTION("IMPORTRANGE(""1BahZswj2TOF2aoCIYBNPWbbMP9fQcbutKNv6yzu4xFg"", ""ALL SEGMENT!L18"")"),11.0)</f>
        <v>11</v>
      </c>
      <c r="I3" s="162">
        <f>IFERROR(__xludf.DUMMYFUNCTION("IMPORTRANGE(""1BahZswj2TOF2aoCIYBNPWbbMP9fQcbutKNv6yzu4xFg"", ""ALL SEGMENT!N18"")"),0.0)</f>
        <v>0</v>
      </c>
      <c r="J3" s="162">
        <f>IFERROR(__xludf.DUMMYFUNCTION("IMPORTRANGE(""1BahZswj2TOF2aoCIYBNPWbbMP9fQcbutKNv6yzu4xFg"", ""ALL SEGMENT!O18"")"),0.0)</f>
        <v>0</v>
      </c>
      <c r="K3" s="162">
        <f>IFERROR(__xludf.DUMMYFUNCTION("IMPORTRANGE(""1BahZswj2TOF2aoCIYBNPWbbMP9fQcbutKNv6yzu4xFg"", ""ALL SEGMENT!Q18"")"),13.0)</f>
        <v>13</v>
      </c>
      <c r="L3" s="162">
        <f>IFERROR(__xludf.DUMMYFUNCTION("IMPORTRANGE(""1BahZswj2TOF2aoCIYBNPWbbMP9fQcbutKNv6yzu4xFg"", ""ALL SEGMENT!S18"")"),0.0)</f>
        <v>0</v>
      </c>
      <c r="M3" s="254">
        <f>IFERROR(__xludf.DUMMYFUNCTION("IMPORTRANGE(""1BahZswj2TOF2aoCIYBNPWbbMP9fQcbutKNv6yzu4xFg"", ""ALL SEGMENT!T18"")"),0.48148148148148145)</f>
        <v>0.4814814815</v>
      </c>
      <c r="N3" s="166">
        <f>IFERROR(__xludf.DUMMYFUNCTION("IMPORTRANGE(""1BahZswj2TOF2aoCIYBNPWbbMP9fQcbutKNv6yzu4xFg"", ""ALL SEGMENT!U18"")"),1.0)</f>
        <v>1</v>
      </c>
    </row>
    <row r="4">
      <c r="A4" s="162" t="str">
        <f>IFERROR(__xludf.DUMMYFUNCTION("IMPORTRANGE(""1BahZswj2TOF2aoCIYBNPWbbMP9fQcbutKNv6yzu4xFg"", ""ALL SEGMENT!A19"")"),"SIFA")</f>
        <v>SIFA</v>
      </c>
      <c r="B4" s="162">
        <f>IFERROR(__xludf.DUMMYFUNCTION("IMPORTRANGE(""1BahZswj2TOF2aoCIYBNPWbbMP9fQcbutKNv6yzu4xFg"", ""ALL SEGMENT!C19"")"),48.0)</f>
        <v>48</v>
      </c>
      <c r="C4" s="162">
        <f>IFERROR(__xludf.DUMMYFUNCTION("IMPORTRANGE(""1BahZswj2TOF2aoCIYBNPWbbMP9fQcbutKNv6yzu4xFg"", ""ALL SEGMENT!E19"")"),0.0)</f>
        <v>0</v>
      </c>
      <c r="D4" s="162">
        <f>IFERROR(__xludf.DUMMYFUNCTION("IMPORTRANGE(""1BahZswj2TOF2aoCIYBNPWbbMP9fQcbutKNv6yzu4xFg"", ""ALL SEGMENT!G19"")"),0.0)</f>
        <v>0</v>
      </c>
      <c r="E4" s="162">
        <f>IFERROR(__xludf.DUMMYFUNCTION("IMPORTRANGE(""1BahZswj2TOF2aoCIYBNPWbbMP9fQcbutKNv6yzu4xFg"", ""ALL SEGMENT!H19"")"),0.0)</f>
        <v>0</v>
      </c>
      <c r="F4" s="162">
        <f>IFERROR(__xludf.DUMMYFUNCTION("IMPORTRANGE(""1BahZswj2TOF2aoCIYBNPWbbMP9fQcbutKNv6yzu4xFg"", ""ALL SEGMENT!I19"")"),18.0)</f>
        <v>18</v>
      </c>
      <c r="G4" s="162">
        <f>IFERROR(__xludf.DUMMYFUNCTION("IMPORTRANGE(""1BahZswj2TOF2aoCIYBNPWbbMP9fQcbutKNv6yzu4xFg"", ""ALL SEGMENT!J19"")"),18.0)</f>
        <v>18</v>
      </c>
      <c r="H4" s="162">
        <f>IFERROR(__xludf.DUMMYFUNCTION("IMPORTRANGE(""1BahZswj2TOF2aoCIYBNPWbbMP9fQcbutKNv6yzu4xFg"", ""ALL SEGMENT!L19"")"),7.0)</f>
        <v>7</v>
      </c>
      <c r="I4" s="162">
        <f>IFERROR(__xludf.DUMMYFUNCTION("IMPORTRANGE(""1BahZswj2TOF2aoCIYBNPWbbMP9fQcbutKNv6yzu4xFg"", ""ALL SEGMENT!N19"")"),0.0)</f>
        <v>0</v>
      </c>
      <c r="J4" s="162">
        <f>IFERROR(__xludf.DUMMYFUNCTION("IMPORTRANGE(""1BahZswj2TOF2aoCIYBNPWbbMP9fQcbutKNv6yzu4xFg"", ""ALL SEGMENT!O19"")"),3.0)</f>
        <v>3</v>
      </c>
      <c r="K4" s="162">
        <f>IFERROR(__xludf.DUMMYFUNCTION("IMPORTRANGE(""1BahZswj2TOF2aoCIYBNPWbbMP9fQcbutKNv6yzu4xFg"", ""ALL SEGMENT!Q19"")"),18.0)</f>
        <v>18</v>
      </c>
      <c r="L4" s="162">
        <f>IFERROR(__xludf.DUMMYFUNCTION("IMPORTRANGE(""1BahZswj2TOF2aoCIYBNPWbbMP9fQcbutKNv6yzu4xFg"", ""ALL SEGMENT!S19"")"),2.0)</f>
        <v>2</v>
      </c>
      <c r="M4" s="254">
        <f>IFERROR(__xludf.DUMMYFUNCTION("IMPORTRANGE(""1BahZswj2TOF2aoCIYBNPWbbMP9fQcbutKNv6yzu4xFg"", ""ALL SEGMENT!T19"")"),0.4166666666666667)</f>
        <v>0.4166666667</v>
      </c>
      <c r="N4" s="166">
        <f>IFERROR(__xludf.DUMMYFUNCTION("IMPORTRANGE(""1BahZswj2TOF2aoCIYBNPWbbMP9fQcbutKNv6yzu4xFg"", ""ALL SEGMENT!U19"")"),2.0)</f>
        <v>2</v>
      </c>
    </row>
    <row r="5">
      <c r="A5" s="162" t="str">
        <f>IFERROR(__xludf.DUMMYFUNCTION("IMPORTRANGE(""1BahZswj2TOF2aoCIYBNPWbbMP9fQcbutKNv6yzu4xFg"", ""ALL SEGMENT!A20"")"),"WAWAN")</f>
        <v>WAWAN</v>
      </c>
      <c r="B5" s="162">
        <f>IFERROR(__xludf.DUMMYFUNCTION("IMPORTRANGE(""1BahZswj2TOF2aoCIYBNPWbbMP9fQcbutKNv6yzu4xFg"", ""ALL SEGMENT!C20"")"),11.0)</f>
        <v>11</v>
      </c>
      <c r="C5" s="162">
        <f>IFERROR(__xludf.DUMMYFUNCTION("IMPORTRANGE(""1BahZswj2TOF2aoCIYBNPWbbMP9fQcbutKNv6yzu4xFg"", ""ALL SEGMENT!E20"")"),0.0)</f>
        <v>0</v>
      </c>
      <c r="D5" s="162">
        <f>IFERROR(__xludf.DUMMYFUNCTION("IMPORTRANGE(""1BahZswj2TOF2aoCIYBNPWbbMP9fQcbutKNv6yzu4xFg"", ""ALL SEGMENT!G20"")"),0.0)</f>
        <v>0</v>
      </c>
      <c r="E5" s="162">
        <f>IFERROR(__xludf.DUMMYFUNCTION("IMPORTRANGE(""1BahZswj2TOF2aoCIYBNPWbbMP9fQcbutKNv6yzu4xFg"", ""ALL SEGMENT!H20"")"),0.0)</f>
        <v>0</v>
      </c>
      <c r="F5" s="162">
        <f>IFERROR(__xludf.DUMMYFUNCTION("IMPORTRANGE(""1BahZswj2TOF2aoCIYBNPWbbMP9fQcbutKNv6yzu4xFg"", ""ALL SEGMENT!I20"")"),2.0)</f>
        <v>2</v>
      </c>
      <c r="G5" s="162">
        <f>IFERROR(__xludf.DUMMYFUNCTION("IMPORTRANGE(""1BahZswj2TOF2aoCIYBNPWbbMP9fQcbutKNv6yzu4xFg"", ""ALL SEGMENT!J20"")"),2.0)</f>
        <v>2</v>
      </c>
      <c r="H5" s="162">
        <f>IFERROR(__xludf.DUMMYFUNCTION("IMPORTRANGE(""1BahZswj2TOF2aoCIYBNPWbbMP9fQcbutKNv6yzu4xFg"", ""ALL SEGMENT!L20"")"),5.0)</f>
        <v>5</v>
      </c>
      <c r="I5" s="162">
        <f>IFERROR(__xludf.DUMMYFUNCTION("IMPORTRANGE(""1BahZswj2TOF2aoCIYBNPWbbMP9fQcbutKNv6yzu4xFg"", ""ALL SEGMENT!N20"")"),0.0)</f>
        <v>0</v>
      </c>
      <c r="J5" s="162">
        <f>IFERROR(__xludf.DUMMYFUNCTION("IMPORTRANGE(""1BahZswj2TOF2aoCIYBNPWbbMP9fQcbutKNv6yzu4xFg"", ""ALL SEGMENT!O20"")"),0.0)</f>
        <v>0</v>
      </c>
      <c r="K5" s="162">
        <f>IFERROR(__xludf.DUMMYFUNCTION("IMPORTRANGE(""1BahZswj2TOF2aoCIYBNPWbbMP9fQcbutKNv6yzu4xFg"", ""ALL SEGMENT!Q20"")"),4.0)</f>
        <v>4</v>
      </c>
      <c r="L5" s="162">
        <f>IFERROR(__xludf.DUMMYFUNCTION("IMPORTRANGE(""1BahZswj2TOF2aoCIYBNPWbbMP9fQcbutKNv6yzu4xFg"", ""ALL SEGMENT!S20"")"),0.0)</f>
        <v>0</v>
      </c>
      <c r="M5" s="254">
        <f>IFERROR(__xludf.DUMMYFUNCTION("IMPORTRANGE(""1BahZswj2TOF2aoCIYBNPWbbMP9fQcbutKNv6yzu4xFg"", ""ALL SEGMENT!T20"")"),0.36363636363636365)</f>
        <v>0.3636363636</v>
      </c>
      <c r="N5" s="166">
        <f>IFERROR(__xludf.DUMMYFUNCTION("IMPORTRANGE(""1BahZswj2TOF2aoCIYBNPWbbMP9fQcbutKNv6yzu4xFg"", ""ALL SEGMENT!U20"")"),3.0)</f>
        <v>3</v>
      </c>
    </row>
    <row r="6">
      <c r="A6" s="162" t="str">
        <f>IFERROR(__xludf.DUMMYFUNCTION("IMPORTRANGE(""1BahZswj2TOF2aoCIYBNPWbbMP9fQcbutKNv6yzu4xFg"", ""ALL SEGMENT!A21"")"),"YANTO")</f>
        <v>YANTO</v>
      </c>
      <c r="B6" s="162">
        <f>IFERROR(__xludf.DUMMYFUNCTION("IMPORTRANGE(""1BahZswj2TOF2aoCIYBNPWbbMP9fQcbutKNv6yzu4xFg"", ""ALL SEGMENT!C21"")"),28.0)</f>
        <v>28</v>
      </c>
      <c r="C6" s="162">
        <f>IFERROR(__xludf.DUMMYFUNCTION("IMPORTRANGE(""1BahZswj2TOF2aoCIYBNPWbbMP9fQcbutKNv6yzu4xFg"", ""ALL SEGMENT!E21"")"),0.0)</f>
        <v>0</v>
      </c>
      <c r="D6" s="162">
        <f>IFERROR(__xludf.DUMMYFUNCTION("IMPORTRANGE(""1BahZswj2TOF2aoCIYBNPWbbMP9fQcbutKNv6yzu4xFg"", ""ALL SEGMENT!G21"")"),4.0)</f>
        <v>4</v>
      </c>
      <c r="E6" s="162">
        <f>IFERROR(__xludf.DUMMYFUNCTION("IMPORTRANGE(""1BahZswj2TOF2aoCIYBNPWbbMP9fQcbutKNv6yzu4xFg"", ""ALL SEGMENT!H21"")"),0.0)</f>
        <v>0</v>
      </c>
      <c r="F6" s="162">
        <f>IFERROR(__xludf.DUMMYFUNCTION("IMPORTRANGE(""1BahZswj2TOF2aoCIYBNPWbbMP9fQcbutKNv6yzu4xFg"", ""ALL SEGMENT!I21"")"),6.0)</f>
        <v>6</v>
      </c>
      <c r="G6" s="162">
        <f>IFERROR(__xludf.DUMMYFUNCTION("IMPORTRANGE(""1BahZswj2TOF2aoCIYBNPWbbMP9fQcbutKNv6yzu4xFg"", ""ALL SEGMENT!J21"")"),10.0)</f>
        <v>10</v>
      </c>
      <c r="H6" s="162">
        <f>IFERROR(__xludf.DUMMYFUNCTION("IMPORTRANGE(""1BahZswj2TOF2aoCIYBNPWbbMP9fQcbutKNv6yzu4xFg"", ""ALL SEGMENT!L21"")"),9.0)</f>
        <v>9</v>
      </c>
      <c r="I6" s="162">
        <f>IFERROR(__xludf.DUMMYFUNCTION("IMPORTRANGE(""1BahZswj2TOF2aoCIYBNPWbbMP9fQcbutKNv6yzu4xFg"", ""ALL SEGMENT!N21"")"),0.0)</f>
        <v>0</v>
      </c>
      <c r="J6" s="162">
        <f>IFERROR(__xludf.DUMMYFUNCTION("IMPORTRANGE(""1BahZswj2TOF2aoCIYBNPWbbMP9fQcbutKNv6yzu4xFg"", ""ALL SEGMENT!O21"")"),0.0)</f>
        <v>0</v>
      </c>
      <c r="K6" s="162">
        <f>IFERROR(__xludf.DUMMYFUNCTION("IMPORTRANGE(""1BahZswj2TOF2aoCIYBNPWbbMP9fQcbutKNv6yzu4xFg"", ""ALL SEGMENT!Q21"")"),9.0)</f>
        <v>9</v>
      </c>
      <c r="L6" s="162">
        <f>IFERROR(__xludf.DUMMYFUNCTION("IMPORTRANGE(""1BahZswj2TOF2aoCIYBNPWbbMP9fQcbutKNv6yzu4xFg"", ""ALL SEGMENT!S21"")"),0.0)</f>
        <v>0</v>
      </c>
      <c r="M6" s="254">
        <f>IFERROR(__xludf.DUMMYFUNCTION("IMPORTRANGE(""1BahZswj2TOF2aoCIYBNPWbbMP9fQcbutKNv6yzu4xFg"", ""ALL SEGMENT!T21"")"),0.32142857142857145)</f>
        <v>0.3214285714</v>
      </c>
      <c r="N6" s="166">
        <f>IFERROR(__xludf.DUMMYFUNCTION("IMPORTRANGE(""1BahZswj2TOF2aoCIYBNPWbbMP9fQcbutKNv6yzu4xFg"", ""ALL SEGMENT!U21"")"),5.0)</f>
        <v>5</v>
      </c>
    </row>
    <row r="7">
      <c r="A7" s="162" t="str">
        <f>IFERROR(__xludf.DUMMYFUNCTION("IMPORTRANGE(""1BahZswj2TOF2aoCIYBNPWbbMP9fQcbutKNv6yzu4xFg"", ""ALL SEGMENT!A22"")"),"YUNI")</f>
        <v>YUNI</v>
      </c>
      <c r="B7" s="162">
        <f>IFERROR(__xludf.DUMMYFUNCTION("IMPORTRANGE(""1BahZswj2TOF2aoCIYBNPWbbMP9fQcbutKNv6yzu4xFg"", ""ALL SEGMENT!C22"")"),42.0)</f>
        <v>42</v>
      </c>
      <c r="C7" s="162">
        <f>IFERROR(__xludf.DUMMYFUNCTION("IMPORTRANGE(""1BahZswj2TOF2aoCIYBNPWbbMP9fQcbutKNv6yzu4xFg"", ""ALL SEGMENT!E22"")"),0.0)</f>
        <v>0</v>
      </c>
      <c r="D7" s="162">
        <f>IFERROR(__xludf.DUMMYFUNCTION("IMPORTRANGE(""1BahZswj2TOF2aoCIYBNPWbbMP9fQcbutKNv6yzu4xFg"", ""ALL SEGMENT!G22"")"),5.0)</f>
        <v>5</v>
      </c>
      <c r="E7" s="162">
        <f>IFERROR(__xludf.DUMMYFUNCTION("IMPORTRANGE(""1BahZswj2TOF2aoCIYBNPWbbMP9fQcbutKNv6yzu4xFg"", ""ALL SEGMENT!H22"")"),0.0)</f>
        <v>0</v>
      </c>
      <c r="F7" s="162">
        <f>IFERROR(__xludf.DUMMYFUNCTION("IMPORTRANGE(""1BahZswj2TOF2aoCIYBNPWbbMP9fQcbutKNv6yzu4xFg"", ""ALL SEGMENT!I22"")"),2.0)</f>
        <v>2</v>
      </c>
      <c r="G7" s="162">
        <f>IFERROR(__xludf.DUMMYFUNCTION("IMPORTRANGE(""1BahZswj2TOF2aoCIYBNPWbbMP9fQcbutKNv6yzu4xFg"", ""ALL SEGMENT!J22"")"),7.0)</f>
        <v>7</v>
      </c>
      <c r="H7" s="162">
        <f>IFERROR(__xludf.DUMMYFUNCTION("IMPORTRANGE(""1BahZswj2TOF2aoCIYBNPWbbMP9fQcbutKNv6yzu4xFg"", ""ALL SEGMENT!L22"")"),21.0)</f>
        <v>21</v>
      </c>
      <c r="I7" s="162">
        <f>IFERROR(__xludf.DUMMYFUNCTION("IMPORTRANGE(""1BahZswj2TOF2aoCIYBNPWbbMP9fQcbutKNv6yzu4xFg"", ""ALL SEGMENT!N22"")"),0.0)</f>
        <v>0</v>
      </c>
      <c r="J7" s="162">
        <f>IFERROR(__xludf.DUMMYFUNCTION("IMPORTRANGE(""1BahZswj2TOF2aoCIYBNPWbbMP9fQcbutKNv6yzu4xFg"", ""ALL SEGMENT!O22"")"),2.0)</f>
        <v>2</v>
      </c>
      <c r="K7" s="162">
        <f>IFERROR(__xludf.DUMMYFUNCTION("IMPORTRANGE(""1BahZswj2TOF2aoCIYBNPWbbMP9fQcbutKNv6yzu4xFg"", ""ALL SEGMENT!Q22"")"),12.0)</f>
        <v>12</v>
      </c>
      <c r="L7" s="162">
        <f>IFERROR(__xludf.DUMMYFUNCTION("IMPORTRANGE(""1BahZswj2TOF2aoCIYBNPWbbMP9fQcbutKNv6yzu4xFg"", ""ALL SEGMENT!S22"")"),0.0)</f>
        <v>0</v>
      </c>
      <c r="M7" s="254">
        <f>IFERROR(__xludf.DUMMYFUNCTION("IMPORTRANGE(""1BahZswj2TOF2aoCIYBNPWbbMP9fQcbutKNv6yzu4xFg"", ""ALL SEGMENT!T22"")"),0.2857142857142857)</f>
        <v>0.2857142857</v>
      </c>
      <c r="N7" s="166">
        <f>IFERROR(__xludf.DUMMYFUNCTION("IMPORTRANGE(""1BahZswj2TOF2aoCIYBNPWbbMP9fQcbutKNv6yzu4xFg"", ""ALL SEGMENT!U22"")"),6.0)</f>
        <v>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27.44"/>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49" t="s">
        <v>379</v>
      </c>
      <c r="B1" s="250" t="s">
        <v>365</v>
      </c>
      <c r="C1" s="251" t="s">
        <v>366</v>
      </c>
      <c r="D1" s="249" t="s">
        <v>367</v>
      </c>
      <c r="E1" s="249" t="s">
        <v>368</v>
      </c>
      <c r="F1" s="249" t="s">
        <v>369</v>
      </c>
      <c r="G1" s="249" t="s">
        <v>370</v>
      </c>
      <c r="H1" s="235" t="s">
        <v>371</v>
      </c>
      <c r="I1" s="249" t="s">
        <v>372</v>
      </c>
      <c r="J1" s="249" t="s">
        <v>373</v>
      </c>
      <c r="K1" s="252" t="s">
        <v>374</v>
      </c>
      <c r="L1" s="249" t="s">
        <v>375</v>
      </c>
      <c r="M1" s="253" t="s">
        <v>376</v>
      </c>
      <c r="N1" s="252" t="s">
        <v>377</v>
      </c>
    </row>
    <row r="2">
      <c r="A2" s="162" t="str">
        <f>IFERROR(__xludf.DUMMYFUNCTION("IMPORTRANGE(""1BahZswj2TOF2aoCIYBNPWbbMP9fQcbutKNv6yzu4xFg"", ""ALL SEGMENT!A79"")"),"AMAR, KANA")</f>
        <v>AMAR, KANA</v>
      </c>
      <c r="B2" s="162">
        <f>IFERROR(__xludf.DUMMYFUNCTION("IMPORTRANGE(""1BahZswj2TOF2aoCIYBNPWbbMP9fQcbutKNv6yzu4xFg"", ""ALL SEGMENT!C79"")"),9.0)</f>
        <v>9</v>
      </c>
      <c r="C2" s="162">
        <f>IFERROR(__xludf.DUMMYFUNCTION("IMPORTRANGE(""1BahZswj2TOF2aoCIYBNPWbbMP9fQcbutKNv6yzu4xFg"", ""ALL SEGMENT!E79"")"),0.0)</f>
        <v>0</v>
      </c>
      <c r="D2" s="162">
        <f>IFERROR(__xludf.DUMMYFUNCTION("IMPORTRANGE(""1BahZswj2TOF2aoCIYBNPWbbMP9fQcbutKNv6yzu4xFg"", ""ALL SEGMENT!G79"")"),0.0)</f>
        <v>0</v>
      </c>
      <c r="E2" s="162">
        <f>IFERROR(__xludf.DUMMYFUNCTION("IMPORTRANGE(""1BahZswj2TOF2aoCIYBNPWbbMP9fQcbutKNv6yzu4xFg"", ""ALL SEGMENT!H79"")"),0.0)</f>
        <v>0</v>
      </c>
      <c r="F2" s="162">
        <f>IFERROR(__xludf.DUMMYFUNCTION("IMPORTRANGE(""1BahZswj2TOF2aoCIYBNPWbbMP9fQcbutKNv6yzu4xFg"", ""ALL SEGMENT!I79"")"),2.0)</f>
        <v>2</v>
      </c>
      <c r="G2" s="162">
        <f>IFERROR(__xludf.DUMMYFUNCTION("IMPORTRANGE(""1BahZswj2TOF2aoCIYBNPWbbMP9fQcbutKNv6yzu4xFg"", ""ALL SEGMENT!J79"")"),2.0)</f>
        <v>2</v>
      </c>
      <c r="H2" s="162">
        <f>IFERROR(__xludf.DUMMYFUNCTION("IMPORTRANGE(""1BahZswj2TOF2aoCIYBNPWbbMP9fQcbutKNv6yzu4xFg"", ""ALL SEGMENT!L79"")"),5.0)</f>
        <v>5</v>
      </c>
      <c r="I2" s="162">
        <f>IFERROR(__xludf.DUMMYFUNCTION("IMPORTRANGE(""1BahZswj2TOF2aoCIYBNPWbbMP9fQcbutKNv6yzu4xFg"", ""ALL SEGMENT!N79"")"),0.0)</f>
        <v>0</v>
      </c>
      <c r="J2" s="162">
        <f>IFERROR(__xludf.DUMMYFUNCTION("IMPORTRANGE(""1BahZswj2TOF2aoCIYBNPWbbMP9fQcbutKNv6yzu4xFg"", ""ALL SEGMENT!O79"")"),0.0)</f>
        <v>0</v>
      </c>
      <c r="K2" s="162">
        <f>IFERROR(__xludf.DUMMYFUNCTION("IMPORTRANGE(""1BahZswj2TOF2aoCIYBNPWbbMP9fQcbutKNv6yzu4xFg"", ""ALL SEGMENT!Q79"")"),2.0)</f>
        <v>2</v>
      </c>
      <c r="L2" s="162">
        <f>IFERROR(__xludf.DUMMYFUNCTION("IMPORTRANGE(""1BahZswj2TOF2aoCIYBNPWbbMP9fQcbutKNv6yzu4xFg"", ""ALL SEGMENT!S79"")"),0.0)</f>
        <v>0</v>
      </c>
      <c r="M2" s="254">
        <f>IFERROR(__xludf.DUMMYFUNCTION("IMPORTRANGE(""1BahZswj2TOF2aoCIYBNPWbbMP9fQcbutKNv6yzu4xFg"", ""ALL SEGMENT!T79"")"),0.2222222222222222)</f>
        <v>0.2222222222</v>
      </c>
      <c r="N2" s="166" t="str">
        <f>IFERROR(__xludf.DUMMYFUNCTION("IMPORTRANGE(""1BahZswj2TOF2aoCIYBNPWbbMP9fQcbutKNv6yzu4xFg"", ""ALL SEGMENT!U79"")"),"#DIV/0!")</f>
        <v>#DIV/0!</v>
      </c>
    </row>
    <row r="3">
      <c r="A3" s="162" t="str">
        <f>IFERROR(__xludf.DUMMYFUNCTION("IMPORTRANGE(""1BahZswj2TOF2aoCIYBNPWbbMP9fQcbutKNv6yzu4xFg"", ""ALL SEGMENT!A80"")"),"ARIEF RAHMAN")</f>
        <v>ARIEF RAHMAN</v>
      </c>
      <c r="B3" s="162">
        <f>IFERROR(__xludf.DUMMYFUNCTION("IMPORTRANGE(""1BahZswj2TOF2aoCIYBNPWbbMP9fQcbutKNv6yzu4xFg"", ""ALL SEGMENT!C80"")"),16.0)</f>
        <v>16</v>
      </c>
      <c r="C3" s="162">
        <f>IFERROR(__xludf.DUMMYFUNCTION("IMPORTRANGE(""1BahZswj2TOF2aoCIYBNPWbbMP9fQcbutKNv6yzu4xFg"", ""ALL SEGMENT!E80"")"),0.0)</f>
        <v>0</v>
      </c>
      <c r="D3" s="162">
        <f>IFERROR(__xludf.DUMMYFUNCTION("IMPORTRANGE(""1BahZswj2TOF2aoCIYBNPWbbMP9fQcbutKNv6yzu4xFg"", ""ALL SEGMENT!G80"")"),0.0)</f>
        <v>0</v>
      </c>
      <c r="E3" s="162">
        <f>IFERROR(__xludf.DUMMYFUNCTION("IMPORTRANGE(""1BahZswj2TOF2aoCIYBNPWbbMP9fQcbutKNv6yzu4xFg"", ""ALL SEGMENT!H80"")"),0.0)</f>
        <v>0</v>
      </c>
      <c r="F3" s="162">
        <f>IFERROR(__xludf.DUMMYFUNCTION("IMPORTRANGE(""1BahZswj2TOF2aoCIYBNPWbbMP9fQcbutKNv6yzu4xFg"", ""ALL SEGMENT!I80"")"),14.0)</f>
        <v>14</v>
      </c>
      <c r="G3" s="162">
        <f>IFERROR(__xludf.DUMMYFUNCTION("IMPORTRANGE(""1BahZswj2TOF2aoCIYBNPWbbMP9fQcbutKNv6yzu4xFg"", ""ALL SEGMENT!J80"")"),14.0)</f>
        <v>14</v>
      </c>
      <c r="H3" s="162">
        <f>IFERROR(__xludf.DUMMYFUNCTION("IMPORTRANGE(""1BahZswj2TOF2aoCIYBNPWbbMP9fQcbutKNv6yzu4xFg"", ""ALL SEGMENT!L80"")"),0.0)</f>
        <v>0</v>
      </c>
      <c r="I3" s="162">
        <f>IFERROR(__xludf.DUMMYFUNCTION("IMPORTRANGE(""1BahZswj2TOF2aoCIYBNPWbbMP9fQcbutKNv6yzu4xFg"", ""ALL SEGMENT!N80"")"),0.0)</f>
        <v>0</v>
      </c>
      <c r="J3" s="162">
        <f>IFERROR(__xludf.DUMMYFUNCTION("IMPORTRANGE(""1BahZswj2TOF2aoCIYBNPWbbMP9fQcbutKNv6yzu4xFg"", ""ALL SEGMENT!O80"")"),0.0)</f>
        <v>0</v>
      </c>
      <c r="K3" s="162">
        <f>IFERROR(__xludf.DUMMYFUNCTION("IMPORTRANGE(""1BahZswj2TOF2aoCIYBNPWbbMP9fQcbutKNv6yzu4xFg"", ""ALL SEGMENT!Q80"")"),2.0)</f>
        <v>2</v>
      </c>
      <c r="L3" s="162">
        <f>IFERROR(__xludf.DUMMYFUNCTION("IMPORTRANGE(""1BahZswj2TOF2aoCIYBNPWbbMP9fQcbutKNv6yzu4xFg"", ""ALL SEGMENT!S80"")"),0.0)</f>
        <v>0</v>
      </c>
      <c r="M3" s="254">
        <f>IFERROR(__xludf.DUMMYFUNCTION("IMPORTRANGE(""1BahZswj2TOF2aoCIYBNPWbbMP9fQcbutKNv6yzu4xFg"", ""ALL SEGMENT!T80"")"),0.125)</f>
        <v>0.125</v>
      </c>
      <c r="N3" s="166" t="str">
        <f>IFERROR(__xludf.DUMMYFUNCTION("IMPORTRANGE(""1BahZswj2TOF2aoCIYBNPWbbMP9fQcbutKNv6yzu4xFg"", ""ALL SEGMENT!U80"")"),"#DIV/0!")</f>
        <v>#DIV/0!</v>
      </c>
    </row>
    <row r="4">
      <c r="A4" s="162" t="str">
        <f>IFERROR(__xludf.DUMMYFUNCTION("IMPORTRANGE(""1BahZswj2TOF2aoCIYBNPWbbMP9fQcbutKNv6yzu4xFg"", ""ALL SEGMENT!A81"")"),"BAWIAS, RIVO")</f>
        <v>BAWIAS, RIVO</v>
      </c>
      <c r="B4" s="162">
        <f>IFERROR(__xludf.DUMMYFUNCTION("IMPORTRANGE(""1BahZswj2TOF2aoCIYBNPWbbMP9fQcbutKNv6yzu4xFg"", ""ALL SEGMENT!C81"")"),27.0)</f>
        <v>27</v>
      </c>
      <c r="C4" s="162">
        <f>IFERROR(__xludf.DUMMYFUNCTION("IMPORTRANGE(""1BahZswj2TOF2aoCIYBNPWbbMP9fQcbutKNv6yzu4xFg"", ""ALL SEGMENT!E81"")"),0.0)</f>
        <v>0</v>
      </c>
      <c r="D4" s="162">
        <f>IFERROR(__xludf.DUMMYFUNCTION("IMPORTRANGE(""1BahZswj2TOF2aoCIYBNPWbbMP9fQcbutKNv6yzu4xFg"", ""ALL SEGMENT!G81"")"),1.0)</f>
        <v>1</v>
      </c>
      <c r="E4" s="162">
        <f>IFERROR(__xludf.DUMMYFUNCTION("IMPORTRANGE(""1BahZswj2TOF2aoCIYBNPWbbMP9fQcbutKNv6yzu4xFg"", ""ALL SEGMENT!H81"")"),0.0)</f>
        <v>0</v>
      </c>
      <c r="F4" s="162">
        <f>IFERROR(__xludf.DUMMYFUNCTION("IMPORTRANGE(""1BahZswj2TOF2aoCIYBNPWbbMP9fQcbutKNv6yzu4xFg"", ""ALL SEGMENT!I81"")"),2.0)</f>
        <v>2</v>
      </c>
      <c r="G4" s="162">
        <f>IFERROR(__xludf.DUMMYFUNCTION("IMPORTRANGE(""1BahZswj2TOF2aoCIYBNPWbbMP9fQcbutKNv6yzu4xFg"", ""ALL SEGMENT!J81"")"),3.0)</f>
        <v>3</v>
      </c>
      <c r="H4" s="162">
        <f>IFERROR(__xludf.DUMMYFUNCTION("IMPORTRANGE(""1BahZswj2TOF2aoCIYBNPWbbMP9fQcbutKNv6yzu4xFg"", ""ALL SEGMENT!L81"")"),11.0)</f>
        <v>11</v>
      </c>
      <c r="I4" s="162">
        <f>IFERROR(__xludf.DUMMYFUNCTION("IMPORTRANGE(""1BahZswj2TOF2aoCIYBNPWbbMP9fQcbutKNv6yzu4xFg"", ""ALL SEGMENT!N81"")"),0.0)</f>
        <v>0</v>
      </c>
      <c r="J4" s="162">
        <f>IFERROR(__xludf.DUMMYFUNCTION("IMPORTRANGE(""1BahZswj2TOF2aoCIYBNPWbbMP9fQcbutKNv6yzu4xFg"", ""ALL SEGMENT!O81"")"),0.0)</f>
        <v>0</v>
      </c>
      <c r="K4" s="162">
        <f>IFERROR(__xludf.DUMMYFUNCTION("IMPORTRANGE(""1BahZswj2TOF2aoCIYBNPWbbMP9fQcbutKNv6yzu4xFg"", ""ALL SEGMENT!Q81"")"),13.0)</f>
        <v>13</v>
      </c>
      <c r="L4" s="162">
        <f>IFERROR(__xludf.DUMMYFUNCTION("IMPORTRANGE(""1BahZswj2TOF2aoCIYBNPWbbMP9fQcbutKNv6yzu4xFg"", ""ALL SEGMENT!S81"")"),0.0)</f>
        <v>0</v>
      </c>
      <c r="M4" s="254">
        <f>IFERROR(__xludf.DUMMYFUNCTION("IMPORTRANGE(""1BahZswj2TOF2aoCIYBNPWbbMP9fQcbutKNv6yzu4xFg"", ""ALL SEGMENT!T81"")"),0.48148148148148145)</f>
        <v>0.4814814815</v>
      </c>
      <c r="N4" s="166" t="str">
        <f>IFERROR(__xludf.DUMMYFUNCTION("IMPORTRANGE(""1BahZswj2TOF2aoCIYBNPWbbMP9fQcbutKNv6yzu4xFg"", ""ALL SEGMENT!U81"")"),"#DIV/0!")</f>
        <v>#DIV/0!</v>
      </c>
    </row>
    <row r="5">
      <c r="A5" s="162" t="str">
        <f>IFERROR(__xludf.DUMMYFUNCTION("IMPORTRANGE(""1BahZswj2TOF2aoCIYBNPWbbMP9fQcbutKNv6yzu4xFg"", ""ALL SEGMENT!A82"")"),"DJABAR TIMUMUN")</f>
        <v>DJABAR TIMUMUN</v>
      </c>
      <c r="B5" s="162">
        <f>IFERROR(__xludf.DUMMYFUNCTION("IMPORTRANGE(""1BahZswj2TOF2aoCIYBNPWbbMP9fQcbutKNv6yzu4xFg"", ""ALL SEGMENT!C82"")"),0.0)</f>
        <v>0</v>
      </c>
      <c r="C5" s="162">
        <f>IFERROR(__xludf.DUMMYFUNCTION("IMPORTRANGE(""1BahZswj2TOF2aoCIYBNPWbbMP9fQcbutKNv6yzu4xFg"", ""ALL SEGMENT!E82"")"),0.0)</f>
        <v>0</v>
      </c>
      <c r="D5" s="162">
        <f>IFERROR(__xludf.DUMMYFUNCTION("IMPORTRANGE(""1BahZswj2TOF2aoCIYBNPWbbMP9fQcbutKNv6yzu4xFg"", ""ALL SEGMENT!G82"")"),0.0)</f>
        <v>0</v>
      </c>
      <c r="E5" s="162">
        <f>IFERROR(__xludf.DUMMYFUNCTION("IMPORTRANGE(""1BahZswj2TOF2aoCIYBNPWbbMP9fQcbutKNv6yzu4xFg"", ""ALL SEGMENT!H82"")"),0.0)</f>
        <v>0</v>
      </c>
      <c r="F5" s="162">
        <f>IFERROR(__xludf.DUMMYFUNCTION("IMPORTRANGE(""1BahZswj2TOF2aoCIYBNPWbbMP9fQcbutKNv6yzu4xFg"", ""ALL SEGMENT!I82"")"),0.0)</f>
        <v>0</v>
      </c>
      <c r="G5" s="162">
        <f>IFERROR(__xludf.DUMMYFUNCTION("IMPORTRANGE(""1BahZswj2TOF2aoCIYBNPWbbMP9fQcbutKNv6yzu4xFg"", ""ALL SEGMENT!J82"")"),0.0)</f>
        <v>0</v>
      </c>
      <c r="H5" s="162">
        <f>IFERROR(__xludf.DUMMYFUNCTION("IMPORTRANGE(""1BahZswj2TOF2aoCIYBNPWbbMP9fQcbutKNv6yzu4xFg"", ""ALL SEGMENT!L82"")"),0.0)</f>
        <v>0</v>
      </c>
      <c r="I5" s="162">
        <f>IFERROR(__xludf.DUMMYFUNCTION("IMPORTRANGE(""1BahZswj2TOF2aoCIYBNPWbbMP9fQcbutKNv6yzu4xFg"", ""ALL SEGMENT!N82"")"),0.0)</f>
        <v>0</v>
      </c>
      <c r="J5" s="162">
        <f>IFERROR(__xludf.DUMMYFUNCTION("IMPORTRANGE(""1BahZswj2TOF2aoCIYBNPWbbMP9fQcbutKNv6yzu4xFg"", ""ALL SEGMENT!O82"")"),0.0)</f>
        <v>0</v>
      </c>
      <c r="K5" s="162">
        <f>IFERROR(__xludf.DUMMYFUNCTION("IMPORTRANGE(""1BahZswj2TOF2aoCIYBNPWbbMP9fQcbutKNv6yzu4xFg"", ""ALL SEGMENT!Q82"")"),0.0)</f>
        <v>0</v>
      </c>
      <c r="L5" s="162">
        <f>IFERROR(__xludf.DUMMYFUNCTION("IMPORTRANGE(""1BahZswj2TOF2aoCIYBNPWbbMP9fQcbutKNv6yzu4xFg"", ""ALL SEGMENT!S82"")"),0.0)</f>
        <v>0</v>
      </c>
      <c r="M5" s="254">
        <f>IFERROR(__xludf.DUMMYFUNCTION("IMPORTRANGE(""1BahZswj2TOF2aoCIYBNPWbbMP9fQcbutKNv6yzu4xFg"", ""ALL SEGMENT!T82"")"),0.0)</f>
        <v>0</v>
      </c>
      <c r="N5" s="166" t="str">
        <f>IFERROR(__xludf.DUMMYFUNCTION("IMPORTRANGE(""1BahZswj2TOF2aoCIYBNPWbbMP9fQcbutKNv6yzu4xFg"", ""ALL SEGMENT!U82"")"),"#DIV/0!")</f>
        <v>#DIV/0!</v>
      </c>
    </row>
    <row r="6">
      <c r="A6" s="162" t="str">
        <f>IFERROR(__xludf.DUMMYFUNCTION("IMPORTRANGE(""1BahZswj2TOF2aoCIYBNPWbbMP9fQcbutKNv6yzu4xFg"", ""ALL SEGMENT!A83"")"),"FAJAR, MARWAN")</f>
        <v>FAJAR, MARWAN</v>
      </c>
      <c r="B6" s="162">
        <f>IFERROR(__xludf.DUMMYFUNCTION("IMPORTRANGE(""1BahZswj2TOF2aoCIYBNPWbbMP9fQcbutKNv6yzu4xFg"", ""ALL SEGMENT!C83"")"),4.0)</f>
        <v>4</v>
      </c>
      <c r="C6" s="162">
        <f>IFERROR(__xludf.DUMMYFUNCTION("IMPORTRANGE(""1BahZswj2TOF2aoCIYBNPWbbMP9fQcbutKNv6yzu4xFg"", ""ALL SEGMENT!E83"")"),0.0)</f>
        <v>0</v>
      </c>
      <c r="D6" s="162">
        <f>IFERROR(__xludf.DUMMYFUNCTION("IMPORTRANGE(""1BahZswj2TOF2aoCIYBNPWbbMP9fQcbutKNv6yzu4xFg"", ""ALL SEGMENT!G83"")"),0.0)</f>
        <v>0</v>
      </c>
      <c r="E6" s="162">
        <f>IFERROR(__xludf.DUMMYFUNCTION("IMPORTRANGE(""1BahZswj2TOF2aoCIYBNPWbbMP9fQcbutKNv6yzu4xFg"", ""ALL SEGMENT!H83"")"),0.0)</f>
        <v>0</v>
      </c>
      <c r="F6" s="162">
        <f>IFERROR(__xludf.DUMMYFUNCTION("IMPORTRANGE(""1BahZswj2TOF2aoCIYBNPWbbMP9fQcbutKNv6yzu4xFg"", ""ALL SEGMENT!I83"")"),0.0)</f>
        <v>0</v>
      </c>
      <c r="G6" s="162">
        <f>IFERROR(__xludf.DUMMYFUNCTION("IMPORTRANGE(""1BahZswj2TOF2aoCIYBNPWbbMP9fQcbutKNv6yzu4xFg"", ""ALL SEGMENT!J83"")"),0.0)</f>
        <v>0</v>
      </c>
      <c r="H6" s="162">
        <f>IFERROR(__xludf.DUMMYFUNCTION("IMPORTRANGE(""1BahZswj2TOF2aoCIYBNPWbbMP9fQcbutKNv6yzu4xFg"", ""ALL SEGMENT!L83"")"),0.0)</f>
        <v>0</v>
      </c>
      <c r="I6" s="162">
        <f>IFERROR(__xludf.DUMMYFUNCTION("IMPORTRANGE(""1BahZswj2TOF2aoCIYBNPWbbMP9fQcbutKNv6yzu4xFg"", ""ALL SEGMENT!N83"")"),0.0)</f>
        <v>0</v>
      </c>
      <c r="J6" s="162">
        <f>IFERROR(__xludf.DUMMYFUNCTION("IMPORTRANGE(""1BahZswj2TOF2aoCIYBNPWbbMP9fQcbutKNv6yzu4xFg"", ""ALL SEGMENT!O83"")"),0.0)</f>
        <v>0</v>
      </c>
      <c r="K6" s="162">
        <f>IFERROR(__xludf.DUMMYFUNCTION("IMPORTRANGE(""1BahZswj2TOF2aoCIYBNPWbbMP9fQcbutKNv6yzu4xFg"", ""ALL SEGMENT!Q83"")"),2.0)</f>
        <v>2</v>
      </c>
      <c r="L6" s="162">
        <f>IFERROR(__xludf.DUMMYFUNCTION("IMPORTRANGE(""1BahZswj2TOF2aoCIYBNPWbbMP9fQcbutKNv6yzu4xFg"", ""ALL SEGMENT!S83"")"),2.0)</f>
        <v>2</v>
      </c>
      <c r="M6" s="254">
        <f>IFERROR(__xludf.DUMMYFUNCTION("IMPORTRANGE(""1BahZswj2TOF2aoCIYBNPWbbMP9fQcbutKNv6yzu4xFg"", ""ALL SEGMENT!T83"")"),1.0)</f>
        <v>1</v>
      </c>
      <c r="N6" s="166" t="str">
        <f>IFERROR(__xludf.DUMMYFUNCTION("IMPORTRANGE(""1BahZswj2TOF2aoCIYBNPWbbMP9fQcbutKNv6yzu4xFg"", ""ALL SEGMENT!U83"")"),"#DIV/0!")</f>
        <v>#DIV/0!</v>
      </c>
    </row>
    <row r="7">
      <c r="A7" s="162" t="str">
        <f>IFERROR(__xludf.DUMMYFUNCTION("IMPORTRANGE(""1BahZswj2TOF2aoCIYBNPWbbMP9fQcbutKNv6yzu4xFg"", ""ALL SEGMENT!A84"")"),"FIKRI RAMADAN, MOH.")</f>
        <v>FIKRI RAMADAN, MOH.</v>
      </c>
      <c r="B7" s="162">
        <f>IFERROR(__xludf.DUMMYFUNCTION("IMPORTRANGE(""1BahZswj2TOF2aoCIYBNPWbbMP9fQcbutKNv6yzu4xFg"", ""ALL SEGMENT!C84"")"),2.0)</f>
        <v>2</v>
      </c>
      <c r="C7" s="162">
        <f>IFERROR(__xludf.DUMMYFUNCTION("IMPORTRANGE(""1BahZswj2TOF2aoCIYBNPWbbMP9fQcbutKNv6yzu4xFg"", ""ALL SEGMENT!E84"")"),0.0)</f>
        <v>0</v>
      </c>
      <c r="D7" s="162">
        <f>IFERROR(__xludf.DUMMYFUNCTION("IMPORTRANGE(""1BahZswj2TOF2aoCIYBNPWbbMP9fQcbutKNv6yzu4xFg"", ""ALL SEGMENT!G84"")"),0.0)</f>
        <v>0</v>
      </c>
      <c r="E7" s="162">
        <f>IFERROR(__xludf.DUMMYFUNCTION("IMPORTRANGE(""1BahZswj2TOF2aoCIYBNPWbbMP9fQcbutKNv6yzu4xFg"", ""ALL SEGMENT!H84"")"),0.0)</f>
        <v>0</v>
      </c>
      <c r="F7" s="162">
        <f>IFERROR(__xludf.DUMMYFUNCTION("IMPORTRANGE(""1BahZswj2TOF2aoCIYBNPWbbMP9fQcbutKNv6yzu4xFg"", ""ALL SEGMENT!I84"")"),0.0)</f>
        <v>0</v>
      </c>
      <c r="G7" s="162">
        <f>IFERROR(__xludf.DUMMYFUNCTION("IMPORTRANGE(""1BahZswj2TOF2aoCIYBNPWbbMP9fQcbutKNv6yzu4xFg"", ""ALL SEGMENT!J84"")"),0.0)</f>
        <v>0</v>
      </c>
      <c r="H7" s="162">
        <f>IFERROR(__xludf.DUMMYFUNCTION("IMPORTRANGE(""1BahZswj2TOF2aoCIYBNPWbbMP9fQcbutKNv6yzu4xFg"", ""ALL SEGMENT!L84"")"),0.0)</f>
        <v>0</v>
      </c>
      <c r="I7" s="162">
        <f>IFERROR(__xludf.DUMMYFUNCTION("IMPORTRANGE(""1BahZswj2TOF2aoCIYBNPWbbMP9fQcbutKNv6yzu4xFg"", ""ALL SEGMENT!N84"")"),0.0)</f>
        <v>0</v>
      </c>
      <c r="J7" s="162">
        <f>IFERROR(__xludf.DUMMYFUNCTION("IMPORTRANGE(""1BahZswj2TOF2aoCIYBNPWbbMP9fQcbutKNv6yzu4xFg"", ""ALL SEGMENT!O84"")"),0.0)</f>
        <v>0</v>
      </c>
      <c r="K7" s="162">
        <f>IFERROR(__xludf.DUMMYFUNCTION("IMPORTRANGE(""1BahZswj2TOF2aoCIYBNPWbbMP9fQcbutKNv6yzu4xFg"", ""ALL SEGMENT!Q84"")"),2.0)</f>
        <v>2</v>
      </c>
      <c r="L7" s="162">
        <f>IFERROR(__xludf.DUMMYFUNCTION("IMPORTRANGE(""1BahZswj2TOF2aoCIYBNPWbbMP9fQcbutKNv6yzu4xFg"", ""ALL SEGMENT!S84"")"),0.0)</f>
        <v>0</v>
      </c>
      <c r="M7" s="254">
        <f>IFERROR(__xludf.DUMMYFUNCTION("IMPORTRANGE(""1BahZswj2TOF2aoCIYBNPWbbMP9fQcbutKNv6yzu4xFg"", ""ALL SEGMENT!T84"")"),1.0)</f>
        <v>1</v>
      </c>
      <c r="N7" s="166" t="str">
        <f>IFERROR(__xludf.DUMMYFUNCTION("IMPORTRANGE(""1BahZswj2TOF2aoCIYBNPWbbMP9fQcbutKNv6yzu4xFg"", ""ALL SEGMENT!U84"")"),"#DIV/0!")</f>
        <v>#DIV/0!</v>
      </c>
    </row>
    <row r="8">
      <c r="A8" s="162" t="str">
        <f>IFERROR(__xludf.DUMMYFUNCTION("IMPORTRANGE(""1BahZswj2TOF2aoCIYBNPWbbMP9fQcbutKNv6yzu4xFg"", ""ALL SEGMENT!A85"")"),"HALID, FITYAN")</f>
        <v>HALID, FITYAN</v>
      </c>
      <c r="B8" s="162">
        <f>IFERROR(__xludf.DUMMYFUNCTION("IMPORTRANGE(""1BahZswj2TOF2aoCIYBNPWbbMP9fQcbutKNv6yzu4xFg"", ""ALL SEGMENT!C85"")"),9.0)</f>
        <v>9</v>
      </c>
      <c r="C8" s="162">
        <f>IFERROR(__xludf.DUMMYFUNCTION("IMPORTRANGE(""1BahZswj2TOF2aoCIYBNPWbbMP9fQcbutKNv6yzu4xFg"", ""ALL SEGMENT!E85"")"),0.0)</f>
        <v>0</v>
      </c>
      <c r="D8" s="162">
        <f>IFERROR(__xludf.DUMMYFUNCTION("IMPORTRANGE(""1BahZswj2TOF2aoCIYBNPWbbMP9fQcbutKNv6yzu4xFg"", ""ALL SEGMENT!G85"")"),0.0)</f>
        <v>0</v>
      </c>
      <c r="E8" s="162">
        <f>IFERROR(__xludf.DUMMYFUNCTION("IMPORTRANGE(""1BahZswj2TOF2aoCIYBNPWbbMP9fQcbutKNv6yzu4xFg"", ""ALL SEGMENT!H85"")"),0.0)</f>
        <v>0</v>
      </c>
      <c r="F8" s="162">
        <f>IFERROR(__xludf.DUMMYFUNCTION("IMPORTRANGE(""1BahZswj2TOF2aoCIYBNPWbbMP9fQcbutKNv6yzu4xFg"", ""ALL SEGMENT!I85"")"),0.0)</f>
        <v>0</v>
      </c>
      <c r="G8" s="162">
        <f>IFERROR(__xludf.DUMMYFUNCTION("IMPORTRANGE(""1BahZswj2TOF2aoCIYBNPWbbMP9fQcbutKNv6yzu4xFg"", ""ALL SEGMENT!J85"")"),0.0)</f>
        <v>0</v>
      </c>
      <c r="H8" s="162">
        <f>IFERROR(__xludf.DUMMYFUNCTION("IMPORTRANGE(""1BahZswj2TOF2aoCIYBNPWbbMP9fQcbutKNv6yzu4xFg"", ""ALL SEGMENT!L85"")"),7.0)</f>
        <v>7</v>
      </c>
      <c r="I8" s="162">
        <f>IFERROR(__xludf.DUMMYFUNCTION("IMPORTRANGE(""1BahZswj2TOF2aoCIYBNPWbbMP9fQcbutKNv6yzu4xFg"", ""ALL SEGMENT!N85"")"),0.0)</f>
        <v>0</v>
      </c>
      <c r="J8" s="162">
        <f>IFERROR(__xludf.DUMMYFUNCTION("IMPORTRANGE(""1BahZswj2TOF2aoCIYBNPWbbMP9fQcbutKNv6yzu4xFg"", ""ALL SEGMENT!O85"")"),0.0)</f>
        <v>0</v>
      </c>
      <c r="K8" s="162">
        <f>IFERROR(__xludf.DUMMYFUNCTION("IMPORTRANGE(""1BahZswj2TOF2aoCIYBNPWbbMP9fQcbutKNv6yzu4xFg"", ""ALL SEGMENT!Q85"")"),2.0)</f>
        <v>2</v>
      </c>
      <c r="L8" s="162">
        <f>IFERROR(__xludf.DUMMYFUNCTION("IMPORTRANGE(""1BahZswj2TOF2aoCIYBNPWbbMP9fQcbutKNv6yzu4xFg"", ""ALL SEGMENT!S85"")"),0.0)</f>
        <v>0</v>
      </c>
      <c r="M8" s="254">
        <f>IFERROR(__xludf.DUMMYFUNCTION("IMPORTRANGE(""1BahZswj2TOF2aoCIYBNPWbbMP9fQcbutKNv6yzu4xFg"", ""ALL SEGMENT!T85"")"),0.2222222222222222)</f>
        <v>0.2222222222</v>
      </c>
      <c r="N8" s="166" t="str">
        <f>IFERROR(__xludf.DUMMYFUNCTION("IMPORTRANGE(""1BahZswj2TOF2aoCIYBNPWbbMP9fQcbutKNv6yzu4xFg"", ""ALL SEGMENT!U85"")"),"#DIV/0!")</f>
        <v>#DIV/0!</v>
      </c>
    </row>
    <row r="9">
      <c r="A9" s="162" t="str">
        <f>IFERROR(__xludf.DUMMYFUNCTION("IMPORTRANGE(""1BahZswj2TOF2aoCIYBNPWbbMP9fQcbutKNv6yzu4xFg"", ""ALL SEGMENT!A86"")"),"LIMONU, DESRIYANTI")</f>
        <v>LIMONU, DESRIYANTI</v>
      </c>
      <c r="B9" s="162">
        <f>IFERROR(__xludf.DUMMYFUNCTION("IMPORTRANGE(""1BahZswj2TOF2aoCIYBNPWbbMP9fQcbutKNv6yzu4xFg"", ""ALL SEGMENT!C86"")"),18.0)</f>
        <v>18</v>
      </c>
      <c r="C9" s="162">
        <f>IFERROR(__xludf.DUMMYFUNCTION("IMPORTRANGE(""1BahZswj2TOF2aoCIYBNPWbbMP9fQcbutKNv6yzu4xFg"", ""ALL SEGMENT!E86"")"),0.0)</f>
        <v>0</v>
      </c>
      <c r="D9" s="162">
        <f>IFERROR(__xludf.DUMMYFUNCTION("IMPORTRANGE(""1BahZswj2TOF2aoCIYBNPWbbMP9fQcbutKNv6yzu4xFg"", ""ALL SEGMENT!G86"")"),4.0)</f>
        <v>4</v>
      </c>
      <c r="E9" s="162">
        <f>IFERROR(__xludf.DUMMYFUNCTION("IMPORTRANGE(""1BahZswj2TOF2aoCIYBNPWbbMP9fQcbutKNv6yzu4xFg"", ""ALL SEGMENT!H86"")"),0.0)</f>
        <v>0</v>
      </c>
      <c r="F9" s="162">
        <f>IFERROR(__xludf.DUMMYFUNCTION("IMPORTRANGE(""1BahZswj2TOF2aoCIYBNPWbbMP9fQcbutKNv6yzu4xFg"", ""ALL SEGMENT!I86"")"),2.0)</f>
        <v>2</v>
      </c>
      <c r="G9" s="162">
        <f>IFERROR(__xludf.DUMMYFUNCTION("IMPORTRANGE(""1BahZswj2TOF2aoCIYBNPWbbMP9fQcbutKNv6yzu4xFg"", ""ALL SEGMENT!J86"")"),6.0)</f>
        <v>6</v>
      </c>
      <c r="H9" s="162">
        <f>IFERROR(__xludf.DUMMYFUNCTION("IMPORTRANGE(""1BahZswj2TOF2aoCIYBNPWbbMP9fQcbutKNv6yzu4xFg"", ""ALL SEGMENT!L86"")"),10.0)</f>
        <v>10</v>
      </c>
      <c r="I9" s="162">
        <f>IFERROR(__xludf.DUMMYFUNCTION("IMPORTRANGE(""1BahZswj2TOF2aoCIYBNPWbbMP9fQcbutKNv6yzu4xFg"", ""ALL SEGMENT!N86"")"),0.0)</f>
        <v>0</v>
      </c>
      <c r="J9" s="162">
        <f>IFERROR(__xludf.DUMMYFUNCTION("IMPORTRANGE(""1BahZswj2TOF2aoCIYBNPWbbMP9fQcbutKNv6yzu4xFg"", ""ALL SEGMENT!O86"")"),2.0)</f>
        <v>2</v>
      </c>
      <c r="K9" s="162">
        <f>IFERROR(__xludf.DUMMYFUNCTION("IMPORTRANGE(""1BahZswj2TOF2aoCIYBNPWbbMP9fQcbutKNv6yzu4xFg"", ""ALL SEGMENT!Q86"")"),0.0)</f>
        <v>0</v>
      </c>
      <c r="L9" s="162">
        <f>IFERROR(__xludf.DUMMYFUNCTION("IMPORTRANGE(""1BahZswj2TOF2aoCIYBNPWbbMP9fQcbutKNv6yzu4xFg"", ""ALL SEGMENT!S86"")"),0.0)</f>
        <v>0</v>
      </c>
      <c r="M9" s="254">
        <f>IFERROR(__xludf.DUMMYFUNCTION("IMPORTRANGE(""1BahZswj2TOF2aoCIYBNPWbbMP9fQcbutKNv6yzu4xFg"", ""ALL SEGMENT!T86"")"),0.0)</f>
        <v>0</v>
      </c>
      <c r="N9" s="166" t="str">
        <f>IFERROR(__xludf.DUMMYFUNCTION("IMPORTRANGE(""1BahZswj2TOF2aoCIYBNPWbbMP9fQcbutKNv6yzu4xFg"", ""ALL SEGMENT!U86"")"),"#DIV/0!")</f>
        <v>#DIV/0!</v>
      </c>
    </row>
    <row r="10">
      <c r="A10" s="162" t="str">
        <f>IFERROR(__xludf.DUMMYFUNCTION("IMPORTRANGE(""1BahZswj2TOF2aoCIYBNPWbbMP9fQcbutKNv6yzu4xFg"", ""ALL SEGMENT!A87"")"),"MUHAMMAD, MUHAMMAD")</f>
        <v>MUHAMMAD, MUHAMMAD</v>
      </c>
      <c r="B10" s="162">
        <f>IFERROR(__xludf.DUMMYFUNCTION("IMPORTRANGE(""1BahZswj2TOF2aoCIYBNPWbbMP9fQcbutKNv6yzu4xFg"", ""ALL SEGMENT!C87"")"),43.0)</f>
        <v>43</v>
      </c>
      <c r="C10" s="162">
        <f>IFERROR(__xludf.DUMMYFUNCTION("IMPORTRANGE(""1BahZswj2TOF2aoCIYBNPWbbMP9fQcbutKNv6yzu4xFg"", ""ALL SEGMENT!E87"")"),0.0)</f>
        <v>0</v>
      </c>
      <c r="D10" s="162">
        <f>IFERROR(__xludf.DUMMYFUNCTION("IMPORTRANGE(""1BahZswj2TOF2aoCIYBNPWbbMP9fQcbutKNv6yzu4xFg"", ""ALL SEGMENT!G87"")"),0.0)</f>
        <v>0</v>
      </c>
      <c r="E10" s="162">
        <f>IFERROR(__xludf.DUMMYFUNCTION("IMPORTRANGE(""1BahZswj2TOF2aoCIYBNPWbbMP9fQcbutKNv6yzu4xFg"", ""ALL SEGMENT!H87"")"),0.0)</f>
        <v>0</v>
      </c>
      <c r="F10" s="162">
        <f>IFERROR(__xludf.DUMMYFUNCTION("IMPORTRANGE(""1BahZswj2TOF2aoCIYBNPWbbMP9fQcbutKNv6yzu4xFg"", ""ALL SEGMENT!I87"")"),18.0)</f>
        <v>18</v>
      </c>
      <c r="G10" s="162">
        <f>IFERROR(__xludf.DUMMYFUNCTION("IMPORTRANGE(""1BahZswj2TOF2aoCIYBNPWbbMP9fQcbutKNv6yzu4xFg"", ""ALL SEGMENT!J87"")"),18.0)</f>
        <v>18</v>
      </c>
      <c r="H10" s="162">
        <f>IFERROR(__xludf.DUMMYFUNCTION("IMPORTRANGE(""1BahZswj2TOF2aoCIYBNPWbbMP9fQcbutKNv6yzu4xFg"", ""ALL SEGMENT!L87"")"),7.0)</f>
        <v>7</v>
      </c>
      <c r="I10" s="162">
        <f>IFERROR(__xludf.DUMMYFUNCTION("IMPORTRANGE(""1BahZswj2TOF2aoCIYBNPWbbMP9fQcbutKNv6yzu4xFg"", ""ALL SEGMENT!N87"")"),0.0)</f>
        <v>0</v>
      </c>
      <c r="J10" s="162">
        <f>IFERROR(__xludf.DUMMYFUNCTION("IMPORTRANGE(""1BahZswj2TOF2aoCIYBNPWbbMP9fQcbutKNv6yzu4xFg"", ""ALL SEGMENT!O87"")"),2.0)</f>
        <v>2</v>
      </c>
      <c r="K10" s="162">
        <f>IFERROR(__xludf.DUMMYFUNCTION("IMPORTRANGE(""1BahZswj2TOF2aoCIYBNPWbbMP9fQcbutKNv6yzu4xFg"", ""ALL SEGMENT!Q87"")"),16.0)</f>
        <v>16</v>
      </c>
      <c r="L10" s="162">
        <f>IFERROR(__xludf.DUMMYFUNCTION("IMPORTRANGE(""1BahZswj2TOF2aoCIYBNPWbbMP9fQcbutKNv6yzu4xFg"", ""ALL SEGMENT!S87"")"),0.0)</f>
        <v>0</v>
      </c>
      <c r="M10" s="254">
        <f>IFERROR(__xludf.DUMMYFUNCTION("IMPORTRANGE(""1BahZswj2TOF2aoCIYBNPWbbMP9fQcbutKNv6yzu4xFg"", ""ALL SEGMENT!T87"")"),0.37209302325581395)</f>
        <v>0.3720930233</v>
      </c>
      <c r="N10" s="166" t="str">
        <f>IFERROR(__xludf.DUMMYFUNCTION("IMPORTRANGE(""1BahZswj2TOF2aoCIYBNPWbbMP9fQcbutKNv6yzu4xFg"", ""ALL SEGMENT!U87"")"),"#DIV/0!")</f>
        <v>#DIV/0!</v>
      </c>
    </row>
    <row r="11">
      <c r="A11" s="162" t="str">
        <f>IFERROR(__xludf.DUMMYFUNCTION("IMPORTRANGE(""1BahZswj2TOF2aoCIYBNPWbbMP9fQcbutKNv6yzu4xFg"", ""ALL SEGMENT!A88"")"),"NUGROHO, AGUNG")</f>
        <v>NUGROHO, AGUNG</v>
      </c>
      <c r="B11" s="162">
        <f>IFERROR(__xludf.DUMMYFUNCTION("IMPORTRANGE(""1BahZswj2TOF2aoCIYBNPWbbMP9fQcbutKNv6yzu4xFg"", ""ALL SEGMENT!C88"")"),12.0)</f>
        <v>12</v>
      </c>
      <c r="C11" s="162">
        <f>IFERROR(__xludf.DUMMYFUNCTION("IMPORTRANGE(""1BahZswj2TOF2aoCIYBNPWbbMP9fQcbutKNv6yzu4xFg"", ""ALL SEGMENT!E88"")"),0.0)</f>
        <v>0</v>
      </c>
      <c r="D11" s="162">
        <f>IFERROR(__xludf.DUMMYFUNCTION("IMPORTRANGE(""1BahZswj2TOF2aoCIYBNPWbbMP9fQcbutKNv6yzu4xFg"", ""ALL SEGMENT!G88"")"),0.0)</f>
        <v>0</v>
      </c>
      <c r="E11" s="162">
        <f>IFERROR(__xludf.DUMMYFUNCTION("IMPORTRANGE(""1BahZswj2TOF2aoCIYBNPWbbMP9fQcbutKNv6yzu4xFg"", ""ALL SEGMENT!H88"")"),0.0)</f>
        <v>0</v>
      </c>
      <c r="F11" s="162">
        <f>IFERROR(__xludf.DUMMYFUNCTION("IMPORTRANGE(""1BahZswj2TOF2aoCIYBNPWbbMP9fQcbutKNv6yzu4xFg"", ""ALL SEGMENT!I88"")"),0.0)</f>
        <v>0</v>
      </c>
      <c r="G11" s="162">
        <f>IFERROR(__xludf.DUMMYFUNCTION("IMPORTRANGE(""1BahZswj2TOF2aoCIYBNPWbbMP9fQcbutKNv6yzu4xFg"", ""ALL SEGMENT!J88"")"),0.0)</f>
        <v>0</v>
      </c>
      <c r="H11" s="162">
        <f>IFERROR(__xludf.DUMMYFUNCTION("IMPORTRANGE(""1BahZswj2TOF2aoCIYBNPWbbMP9fQcbutKNv6yzu4xFg"", ""ALL SEGMENT!L88"")"),3.0)</f>
        <v>3</v>
      </c>
      <c r="I11" s="162">
        <f>IFERROR(__xludf.DUMMYFUNCTION("IMPORTRANGE(""1BahZswj2TOF2aoCIYBNPWbbMP9fQcbutKNv6yzu4xFg"", ""ALL SEGMENT!N88"")"),0.0)</f>
        <v>0</v>
      </c>
      <c r="J11" s="162">
        <f>IFERROR(__xludf.DUMMYFUNCTION("IMPORTRANGE(""1BahZswj2TOF2aoCIYBNPWbbMP9fQcbutKNv6yzu4xFg"", ""ALL SEGMENT!O88"")"),0.0)</f>
        <v>0</v>
      </c>
      <c r="K11" s="162">
        <f>IFERROR(__xludf.DUMMYFUNCTION("IMPORTRANGE(""1BahZswj2TOF2aoCIYBNPWbbMP9fQcbutKNv6yzu4xFg"", ""ALL SEGMENT!Q88"")"),9.0)</f>
        <v>9</v>
      </c>
      <c r="L11" s="162">
        <f>IFERROR(__xludf.DUMMYFUNCTION("IMPORTRANGE(""1BahZswj2TOF2aoCIYBNPWbbMP9fQcbutKNv6yzu4xFg"", ""ALL SEGMENT!S88"")"),0.0)</f>
        <v>0</v>
      </c>
      <c r="M11" s="254">
        <f>IFERROR(__xludf.DUMMYFUNCTION("IMPORTRANGE(""1BahZswj2TOF2aoCIYBNPWbbMP9fQcbutKNv6yzu4xFg"", ""ALL SEGMENT!T88"")"),0.75)</f>
        <v>0.75</v>
      </c>
      <c r="N11" s="166" t="str">
        <f>IFERROR(__xludf.DUMMYFUNCTION("IMPORTRANGE(""1BahZswj2TOF2aoCIYBNPWbbMP9fQcbutKNv6yzu4xFg"", ""ALL SEGMENT!U88"")"),"#DIV/0!")</f>
        <v>#DIV/0!</v>
      </c>
    </row>
    <row r="12">
      <c r="A12" s="162" t="str">
        <f>IFERROR(__xludf.DUMMYFUNCTION("IMPORTRANGE(""1BahZswj2TOF2aoCIYBNPWbbMP9fQcbutKNv6yzu4xFg"", ""ALL SEGMENT!A89"")"),"P. TOAGO, SADDAM")</f>
        <v>P. TOAGO, SADDAM</v>
      </c>
      <c r="B12" s="162">
        <f>IFERROR(__xludf.DUMMYFUNCTION("IMPORTRANGE(""1BahZswj2TOF2aoCIYBNPWbbMP9fQcbutKNv6yzu4xFg"", ""ALL SEGMENT!C89"")"),18.0)</f>
        <v>18</v>
      </c>
      <c r="C12" s="162">
        <f>IFERROR(__xludf.DUMMYFUNCTION("IMPORTRANGE(""1BahZswj2TOF2aoCIYBNPWbbMP9fQcbutKNv6yzu4xFg"", ""ALL SEGMENT!E89"")"),0.0)</f>
        <v>0</v>
      </c>
      <c r="D12" s="162">
        <f>IFERROR(__xludf.DUMMYFUNCTION("IMPORTRANGE(""1BahZswj2TOF2aoCIYBNPWbbMP9fQcbutKNv6yzu4xFg"", ""ALL SEGMENT!G89"")"),4.0)</f>
        <v>4</v>
      </c>
      <c r="E12" s="162">
        <f>IFERROR(__xludf.DUMMYFUNCTION("IMPORTRANGE(""1BahZswj2TOF2aoCIYBNPWbbMP9fQcbutKNv6yzu4xFg"", ""ALL SEGMENT!H89"")"),0.0)</f>
        <v>0</v>
      </c>
      <c r="F12" s="162">
        <f>IFERROR(__xludf.DUMMYFUNCTION("IMPORTRANGE(""1BahZswj2TOF2aoCIYBNPWbbMP9fQcbutKNv6yzu4xFg"", ""ALL SEGMENT!I89"")"),4.0)</f>
        <v>4</v>
      </c>
      <c r="G12" s="162">
        <f>IFERROR(__xludf.DUMMYFUNCTION("IMPORTRANGE(""1BahZswj2TOF2aoCIYBNPWbbMP9fQcbutKNv6yzu4xFg"", ""ALL SEGMENT!J89"")"),8.0)</f>
        <v>8</v>
      </c>
      <c r="H12" s="162">
        <f>IFERROR(__xludf.DUMMYFUNCTION("IMPORTRANGE(""1BahZswj2TOF2aoCIYBNPWbbMP9fQcbutKNv6yzu4xFg"", ""ALL SEGMENT!L89"")"),7.0)</f>
        <v>7</v>
      </c>
      <c r="I12" s="162">
        <f>IFERROR(__xludf.DUMMYFUNCTION("IMPORTRANGE(""1BahZswj2TOF2aoCIYBNPWbbMP9fQcbutKNv6yzu4xFg"", ""ALL SEGMENT!N89"")"),0.0)</f>
        <v>0</v>
      </c>
      <c r="J12" s="162">
        <f>IFERROR(__xludf.DUMMYFUNCTION("IMPORTRANGE(""1BahZswj2TOF2aoCIYBNPWbbMP9fQcbutKNv6yzu4xFg"", ""ALL SEGMENT!O89"")"),0.0)</f>
        <v>0</v>
      </c>
      <c r="K12" s="162">
        <f>IFERROR(__xludf.DUMMYFUNCTION("IMPORTRANGE(""1BahZswj2TOF2aoCIYBNPWbbMP9fQcbutKNv6yzu4xFg"", ""ALL SEGMENT!Q89"")"),3.0)</f>
        <v>3</v>
      </c>
      <c r="L12" s="162">
        <f>IFERROR(__xludf.DUMMYFUNCTION("IMPORTRANGE(""1BahZswj2TOF2aoCIYBNPWbbMP9fQcbutKNv6yzu4xFg"", ""ALL SEGMENT!S89"")"),0.0)</f>
        <v>0</v>
      </c>
      <c r="M12" s="254">
        <f>IFERROR(__xludf.DUMMYFUNCTION("IMPORTRANGE(""1BahZswj2TOF2aoCIYBNPWbbMP9fQcbutKNv6yzu4xFg"", ""ALL SEGMENT!T89"")"),0.16666666666666666)</f>
        <v>0.1666666667</v>
      </c>
      <c r="N12" s="166" t="str">
        <f>IFERROR(__xludf.DUMMYFUNCTION("IMPORTRANGE(""1BahZswj2TOF2aoCIYBNPWbbMP9fQcbutKNv6yzu4xFg"", ""ALL SEGMENT!U89"")"),"#DIV/0!")</f>
        <v>#DIV/0!</v>
      </c>
    </row>
    <row r="13">
      <c r="A13" s="162" t="str">
        <f>IFERROR(__xludf.DUMMYFUNCTION("IMPORTRANGE(""1BahZswj2TOF2aoCIYBNPWbbMP9fQcbutKNv6yzu4xFg"", ""ALL SEGMENT!A90"")"),"PRAMONO RAUF, MOH.INDRA")</f>
        <v>PRAMONO RAUF, MOH.INDRA</v>
      </c>
      <c r="B13" s="162">
        <f>IFERROR(__xludf.DUMMYFUNCTION("IMPORTRANGE(""1BahZswj2TOF2aoCIYBNPWbbMP9fQcbutKNv6yzu4xFg"", ""ALL SEGMENT!C90"")"),15.0)</f>
        <v>15</v>
      </c>
      <c r="C13" s="162">
        <f>IFERROR(__xludf.DUMMYFUNCTION("IMPORTRANGE(""1BahZswj2TOF2aoCIYBNPWbbMP9fQcbutKNv6yzu4xFg"", ""ALL SEGMENT!E90"")"),0.0)</f>
        <v>0</v>
      </c>
      <c r="D13" s="162">
        <f>IFERROR(__xludf.DUMMYFUNCTION("IMPORTRANGE(""1BahZswj2TOF2aoCIYBNPWbbMP9fQcbutKNv6yzu4xFg"", ""ALL SEGMENT!G90"")"),1.0)</f>
        <v>1</v>
      </c>
      <c r="E13" s="162">
        <f>IFERROR(__xludf.DUMMYFUNCTION("IMPORTRANGE(""1BahZswj2TOF2aoCIYBNPWbbMP9fQcbutKNv6yzu4xFg"", ""ALL SEGMENT!H90"")"),0.0)</f>
        <v>0</v>
      </c>
      <c r="F13" s="162">
        <f>IFERROR(__xludf.DUMMYFUNCTION("IMPORTRANGE(""1BahZswj2TOF2aoCIYBNPWbbMP9fQcbutKNv6yzu4xFg"", ""ALL SEGMENT!I90"")"),0.0)</f>
        <v>0</v>
      </c>
      <c r="G13" s="162">
        <f>IFERROR(__xludf.DUMMYFUNCTION("IMPORTRANGE(""1BahZswj2TOF2aoCIYBNPWbbMP9fQcbutKNv6yzu4xFg"", ""ALL SEGMENT!J90"")"),1.0)</f>
        <v>1</v>
      </c>
      <c r="H13" s="162">
        <f>IFERROR(__xludf.DUMMYFUNCTION("IMPORTRANGE(""1BahZswj2TOF2aoCIYBNPWbbMP9fQcbutKNv6yzu4xFg"", ""ALL SEGMENT!L90"")"),4.0)</f>
        <v>4</v>
      </c>
      <c r="I13" s="162">
        <f>IFERROR(__xludf.DUMMYFUNCTION("IMPORTRANGE(""1BahZswj2TOF2aoCIYBNPWbbMP9fQcbutKNv6yzu4xFg"", ""ALL SEGMENT!N90"")"),0.0)</f>
        <v>0</v>
      </c>
      <c r="J13" s="162">
        <f>IFERROR(__xludf.DUMMYFUNCTION("IMPORTRANGE(""1BahZswj2TOF2aoCIYBNPWbbMP9fQcbutKNv6yzu4xFg"", ""ALL SEGMENT!O90"")"),0.0)</f>
        <v>0</v>
      </c>
      <c r="K13" s="162">
        <f>IFERROR(__xludf.DUMMYFUNCTION("IMPORTRANGE(""1BahZswj2TOF2aoCIYBNPWbbMP9fQcbutKNv6yzu4xFg"", ""ALL SEGMENT!Q90"")"),10.0)</f>
        <v>10</v>
      </c>
      <c r="L13" s="162">
        <f>IFERROR(__xludf.DUMMYFUNCTION("IMPORTRANGE(""1BahZswj2TOF2aoCIYBNPWbbMP9fQcbutKNv6yzu4xFg"", ""ALL SEGMENT!S90"")"),0.0)</f>
        <v>0</v>
      </c>
      <c r="M13" s="254">
        <f>IFERROR(__xludf.DUMMYFUNCTION("IMPORTRANGE(""1BahZswj2TOF2aoCIYBNPWbbMP9fQcbutKNv6yzu4xFg"", ""ALL SEGMENT!T90"")"),0.6666666666666666)</f>
        <v>0.6666666667</v>
      </c>
      <c r="N13" s="166" t="str">
        <f>IFERROR(__xludf.DUMMYFUNCTION("IMPORTRANGE(""1BahZswj2TOF2aoCIYBNPWbbMP9fQcbutKNv6yzu4xFg"", ""ALL SEGMENT!U90"")"),"#DIV/0!")</f>
        <v>#DIV/0!</v>
      </c>
    </row>
    <row r="14">
      <c r="A14" s="162" t="str">
        <f>IFERROR(__xludf.DUMMYFUNCTION("IMPORTRANGE(""1BahZswj2TOF2aoCIYBNPWbbMP9fQcbutKNv6yzu4xFg"", ""ALL SEGMENT!A91"")"),"RIESKA ALFIAH, RANIYANTI")</f>
        <v>RIESKA ALFIAH, RANIYANTI</v>
      </c>
      <c r="B14" s="162">
        <f>IFERROR(__xludf.DUMMYFUNCTION("IMPORTRANGE(""1BahZswj2TOF2aoCIYBNPWbbMP9fQcbutKNv6yzu4xFg"", ""ALL SEGMENT!C91"")"),11.0)</f>
        <v>11</v>
      </c>
      <c r="C14" s="162">
        <f>IFERROR(__xludf.DUMMYFUNCTION("IMPORTRANGE(""1BahZswj2TOF2aoCIYBNPWbbMP9fQcbutKNv6yzu4xFg"", ""ALL SEGMENT!E91"")"),0.0)</f>
        <v>0</v>
      </c>
      <c r="D14" s="162">
        <f>IFERROR(__xludf.DUMMYFUNCTION("IMPORTRANGE(""1BahZswj2TOF2aoCIYBNPWbbMP9fQcbutKNv6yzu4xFg"", ""ALL SEGMENT!G91"")"),0.0)</f>
        <v>0</v>
      </c>
      <c r="E14" s="162">
        <f>IFERROR(__xludf.DUMMYFUNCTION("IMPORTRANGE(""1BahZswj2TOF2aoCIYBNPWbbMP9fQcbutKNv6yzu4xFg"", ""ALL SEGMENT!H91"")"),0.0)</f>
        <v>0</v>
      </c>
      <c r="F14" s="162">
        <f>IFERROR(__xludf.DUMMYFUNCTION("IMPORTRANGE(""1BahZswj2TOF2aoCIYBNPWbbMP9fQcbutKNv6yzu4xFg"", ""ALL SEGMENT!I91"")"),1.0)</f>
        <v>1</v>
      </c>
      <c r="G14" s="162">
        <f>IFERROR(__xludf.DUMMYFUNCTION("IMPORTRANGE(""1BahZswj2TOF2aoCIYBNPWbbMP9fQcbutKNv6yzu4xFg"", ""ALL SEGMENT!J91"")"),1.0)</f>
        <v>1</v>
      </c>
      <c r="H14" s="162">
        <f>IFERROR(__xludf.DUMMYFUNCTION("IMPORTRANGE(""1BahZswj2TOF2aoCIYBNPWbbMP9fQcbutKNv6yzu4xFg"", ""ALL SEGMENT!L91"")"),8.0)</f>
        <v>8</v>
      </c>
      <c r="I14" s="162">
        <f>IFERROR(__xludf.DUMMYFUNCTION("IMPORTRANGE(""1BahZswj2TOF2aoCIYBNPWbbMP9fQcbutKNv6yzu4xFg"", ""ALL SEGMENT!N91"")"),0.0)</f>
        <v>0</v>
      </c>
      <c r="J14" s="162">
        <f>IFERROR(__xludf.DUMMYFUNCTION("IMPORTRANGE(""1BahZswj2TOF2aoCIYBNPWbbMP9fQcbutKNv6yzu4xFg"", ""ALL SEGMENT!O91"")"),0.0)</f>
        <v>0</v>
      </c>
      <c r="K14" s="162">
        <f>IFERROR(__xludf.DUMMYFUNCTION("IMPORTRANGE(""1BahZswj2TOF2aoCIYBNPWbbMP9fQcbutKNv6yzu4xFg"", ""ALL SEGMENT!Q91"")"),2.0)</f>
        <v>2</v>
      </c>
      <c r="L14" s="162">
        <f>IFERROR(__xludf.DUMMYFUNCTION("IMPORTRANGE(""1BahZswj2TOF2aoCIYBNPWbbMP9fQcbutKNv6yzu4xFg"", ""ALL SEGMENT!S91"")"),0.0)</f>
        <v>0</v>
      </c>
      <c r="M14" s="254">
        <f>IFERROR(__xludf.DUMMYFUNCTION("IMPORTRANGE(""1BahZswj2TOF2aoCIYBNPWbbMP9fQcbutKNv6yzu4xFg"", ""ALL SEGMENT!T91"")"),0.18181818181818182)</f>
        <v>0.1818181818</v>
      </c>
      <c r="N14" s="166" t="str">
        <f>IFERROR(__xludf.DUMMYFUNCTION("IMPORTRANGE(""1BahZswj2TOF2aoCIYBNPWbbMP9fQcbutKNv6yzu4xFg"", ""ALL SEGMENT!U91"")"),"#DIV/0!")</f>
        <v>#DIV/0!</v>
      </c>
    </row>
    <row r="15">
      <c r="A15" s="162" t="str">
        <f>IFERROR(__xludf.DUMMYFUNCTION("IMPORTRANGE(""1BahZswj2TOF2aoCIYBNPWbbMP9fQcbutKNv6yzu4xFg"", ""ALL SEGMENT!A92"")"),"SHINTA KRISTIANTI, THERESIA")</f>
        <v>SHINTA KRISTIANTI, THERESIA</v>
      </c>
      <c r="B15" s="162">
        <f>IFERROR(__xludf.DUMMYFUNCTION("IMPORTRANGE(""1BahZswj2TOF2aoCIYBNPWbbMP9fQcbutKNv6yzu4xFg"", ""ALL SEGMENT!C92"")"),10.0)</f>
        <v>10</v>
      </c>
      <c r="C15" s="162">
        <f>IFERROR(__xludf.DUMMYFUNCTION("IMPORTRANGE(""1BahZswj2TOF2aoCIYBNPWbbMP9fQcbutKNv6yzu4xFg"", ""ALL SEGMENT!E92"")"),0.0)</f>
        <v>0</v>
      </c>
      <c r="D15" s="162">
        <f>IFERROR(__xludf.DUMMYFUNCTION("IMPORTRANGE(""1BahZswj2TOF2aoCIYBNPWbbMP9fQcbutKNv6yzu4xFg"", ""ALL SEGMENT!G92"")"),0.0)</f>
        <v>0</v>
      </c>
      <c r="E15" s="162">
        <f>IFERROR(__xludf.DUMMYFUNCTION("IMPORTRANGE(""1BahZswj2TOF2aoCIYBNPWbbMP9fQcbutKNv6yzu4xFg"", ""ALL SEGMENT!H92"")"),0.0)</f>
        <v>0</v>
      </c>
      <c r="F15" s="162">
        <f>IFERROR(__xludf.DUMMYFUNCTION("IMPORTRANGE(""1BahZswj2TOF2aoCIYBNPWbbMP9fQcbutKNv6yzu4xFg"", ""ALL SEGMENT!I92"")"),2.0)</f>
        <v>2</v>
      </c>
      <c r="G15" s="162">
        <f>IFERROR(__xludf.DUMMYFUNCTION("IMPORTRANGE(""1BahZswj2TOF2aoCIYBNPWbbMP9fQcbutKNv6yzu4xFg"", ""ALL SEGMENT!J92"")"),2.0)</f>
        <v>2</v>
      </c>
      <c r="H15" s="162">
        <f>IFERROR(__xludf.DUMMYFUNCTION("IMPORTRANGE(""1BahZswj2TOF2aoCIYBNPWbbMP9fQcbutKNv6yzu4xFg"", ""ALL SEGMENT!L92"")"),2.0)</f>
        <v>2</v>
      </c>
      <c r="I15" s="162">
        <f>IFERROR(__xludf.DUMMYFUNCTION("IMPORTRANGE(""1BahZswj2TOF2aoCIYBNPWbbMP9fQcbutKNv6yzu4xFg"", ""ALL SEGMENT!N92"")"),0.0)</f>
        <v>0</v>
      </c>
      <c r="J15" s="162">
        <f>IFERROR(__xludf.DUMMYFUNCTION("IMPORTRANGE(""1BahZswj2TOF2aoCIYBNPWbbMP9fQcbutKNv6yzu4xFg"", ""ALL SEGMENT!O92"")"),0.0)</f>
        <v>0</v>
      </c>
      <c r="K15" s="162">
        <f>IFERROR(__xludf.DUMMYFUNCTION("IMPORTRANGE(""1BahZswj2TOF2aoCIYBNPWbbMP9fQcbutKNv6yzu4xFg"", ""ALL SEGMENT!Q92"")"),6.0)</f>
        <v>6</v>
      </c>
      <c r="L15" s="162">
        <f>IFERROR(__xludf.DUMMYFUNCTION("IMPORTRANGE(""1BahZswj2TOF2aoCIYBNPWbbMP9fQcbutKNv6yzu4xFg"", ""ALL SEGMENT!S92"")"),0.0)</f>
        <v>0</v>
      </c>
      <c r="M15" s="254">
        <f>IFERROR(__xludf.DUMMYFUNCTION("IMPORTRANGE(""1BahZswj2TOF2aoCIYBNPWbbMP9fQcbutKNv6yzu4xFg"", ""ALL SEGMENT!T92"")"),0.6)</f>
        <v>0.6</v>
      </c>
      <c r="N15" s="166" t="str">
        <f>IFERROR(__xludf.DUMMYFUNCTION("IMPORTRANGE(""1BahZswj2TOF2aoCIYBNPWbbMP9fQcbutKNv6yzu4xFg"", ""ALL SEGMENT!U92"")"),"#DIV/0!")</f>
        <v>#DIV/0!</v>
      </c>
    </row>
    <row r="16">
      <c r="A16" s="162" t="str">
        <f>IFERROR(__xludf.DUMMYFUNCTION("IMPORTRANGE(""1BahZswj2TOF2aoCIYBNPWbbMP9fQcbutKNv6yzu4xFg"", ""ALL SEGMENT!A93"")"),"ZULFIKAR, ZULFIKAR")</f>
        <v>ZULFIKAR, ZULFIKAR</v>
      </c>
      <c r="B16" s="162">
        <f>IFERROR(__xludf.DUMMYFUNCTION("IMPORTRANGE(""1BahZswj2TOF2aoCIYBNPWbbMP9fQcbutKNv6yzu4xFg"", ""ALL SEGMENT!C93"")"),0.0)</f>
        <v>0</v>
      </c>
      <c r="C16" s="162">
        <f>IFERROR(__xludf.DUMMYFUNCTION("IMPORTRANGE(""1BahZswj2TOF2aoCIYBNPWbbMP9fQcbutKNv6yzu4xFg"", ""ALL SEGMENT!E93"")"),0.0)</f>
        <v>0</v>
      </c>
      <c r="D16" s="162">
        <f>IFERROR(__xludf.DUMMYFUNCTION("IMPORTRANGE(""1BahZswj2TOF2aoCIYBNPWbbMP9fQcbutKNv6yzu4xFg"", ""ALL SEGMENT!G93"")"),0.0)</f>
        <v>0</v>
      </c>
      <c r="E16" s="162">
        <f>IFERROR(__xludf.DUMMYFUNCTION("IMPORTRANGE(""1BahZswj2TOF2aoCIYBNPWbbMP9fQcbutKNv6yzu4xFg"", ""ALL SEGMENT!H93"")"),0.0)</f>
        <v>0</v>
      </c>
      <c r="F16" s="162">
        <f>IFERROR(__xludf.DUMMYFUNCTION("IMPORTRANGE(""1BahZswj2TOF2aoCIYBNPWbbMP9fQcbutKNv6yzu4xFg"", ""ALL SEGMENT!I93"")"),0.0)</f>
        <v>0</v>
      </c>
      <c r="G16" s="162">
        <f>IFERROR(__xludf.DUMMYFUNCTION("IMPORTRANGE(""1BahZswj2TOF2aoCIYBNPWbbMP9fQcbutKNv6yzu4xFg"", ""ALL SEGMENT!J93"")"),0.0)</f>
        <v>0</v>
      </c>
      <c r="H16" s="162">
        <f>IFERROR(__xludf.DUMMYFUNCTION("IMPORTRANGE(""1BahZswj2TOF2aoCIYBNPWbbMP9fQcbutKNv6yzu4xFg"", ""ALL SEGMENT!L93"")"),0.0)</f>
        <v>0</v>
      </c>
      <c r="I16" s="162">
        <f>IFERROR(__xludf.DUMMYFUNCTION("IMPORTRANGE(""1BahZswj2TOF2aoCIYBNPWbbMP9fQcbutKNv6yzu4xFg"", ""ALL SEGMENT!N93"")"),0.0)</f>
        <v>0</v>
      </c>
      <c r="J16" s="162">
        <f>IFERROR(__xludf.DUMMYFUNCTION("IMPORTRANGE(""1BahZswj2TOF2aoCIYBNPWbbMP9fQcbutKNv6yzu4xFg"", ""ALL SEGMENT!O93"")"),0.0)</f>
        <v>0</v>
      </c>
      <c r="K16" s="162">
        <f>IFERROR(__xludf.DUMMYFUNCTION("IMPORTRANGE(""1BahZswj2TOF2aoCIYBNPWbbMP9fQcbutKNv6yzu4xFg"", ""ALL SEGMENT!Q93"")"),0.0)</f>
        <v>0</v>
      </c>
      <c r="L16" s="162">
        <f>IFERROR(__xludf.DUMMYFUNCTION("IMPORTRANGE(""1BahZswj2TOF2aoCIYBNPWbbMP9fQcbutKNv6yzu4xFg"", ""ALL SEGMENT!S93"")"),0.0)</f>
        <v>0</v>
      </c>
      <c r="M16" s="254" t="str">
        <f>IFERROR(__xludf.DUMMYFUNCTION("IMPORTRANGE(""1BahZswj2TOF2aoCIYBNPWbbMP9fQcbutKNv6yzu4xFg"", ""ALL SEGMENT!T93"")"),"#DIV/0!")</f>
        <v>#DIV/0!</v>
      </c>
      <c r="N16" s="166" t="str">
        <f>IFERROR(__xludf.DUMMYFUNCTION("IMPORTRANGE(""1BahZswj2TOF2aoCIYBNPWbbMP9fQcbutKNv6yzu4xFg"", ""ALL SEGMENT!U93"")"),"#DIV/0!")</f>
        <v>#DIV/0!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7.0"/>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49" t="s">
        <v>380</v>
      </c>
      <c r="B1" s="250" t="s">
        <v>365</v>
      </c>
      <c r="C1" s="251" t="s">
        <v>366</v>
      </c>
      <c r="D1" s="249" t="s">
        <v>367</v>
      </c>
      <c r="E1" s="249" t="s">
        <v>368</v>
      </c>
      <c r="F1" s="249" t="s">
        <v>369</v>
      </c>
      <c r="G1" s="249" t="s">
        <v>370</v>
      </c>
      <c r="H1" s="235" t="s">
        <v>371</v>
      </c>
      <c r="I1" s="249" t="s">
        <v>372</v>
      </c>
      <c r="J1" s="249" t="s">
        <v>373</v>
      </c>
      <c r="K1" s="252" t="s">
        <v>374</v>
      </c>
      <c r="L1" s="249" t="s">
        <v>375</v>
      </c>
      <c r="M1" s="253" t="s">
        <v>376</v>
      </c>
    </row>
    <row r="2">
      <c r="A2" s="162" t="str">
        <f>IFERROR(__xludf.DUMMYFUNCTION("IMPORTRANGE(""1BahZswj2TOF2aoCIYBNPWbbMP9fQcbutKNv6yzu4xFg"", ""ALL SEGMENT!A99"")"),"Disconnect")</f>
        <v>Disconnect</v>
      </c>
      <c r="B2" s="162">
        <f>IFERROR(__xludf.DUMMYFUNCTION("IMPORTRANGE(""1BahZswj2TOF2aoCIYBNPWbbMP9fQcbutKNv6yzu4xFg"", ""ALL SEGMENT!C99"")"),31.0)</f>
        <v>31</v>
      </c>
      <c r="C2" s="162">
        <f>IFERROR(__xludf.DUMMYFUNCTION("IMPORTRANGE(""1BahZswj2TOF2aoCIYBNPWbbMP9fQcbutKNv6yzu4xFg"", ""ALL SEGMENT!E99"")"),0.0)</f>
        <v>0</v>
      </c>
      <c r="D2" s="162">
        <f>IFERROR(__xludf.DUMMYFUNCTION("IMPORTRANGE(""1BahZswj2TOF2aoCIYBNPWbbMP9fQcbutKNv6yzu4xFg"", ""ALL SEGMENT!G99"")"),8.0)</f>
        <v>8</v>
      </c>
      <c r="E2" s="162">
        <f>IFERROR(__xludf.DUMMYFUNCTION("IMPORTRANGE(""1BahZswj2TOF2aoCIYBNPWbbMP9fQcbutKNv6yzu4xFg"", ""ALL SEGMENT!H99"")"),0.0)</f>
        <v>0</v>
      </c>
      <c r="F2" s="162">
        <f>IFERROR(__xludf.DUMMYFUNCTION("IMPORTRANGE(""1BahZswj2TOF2aoCIYBNPWbbMP9fQcbutKNv6yzu4xFg"", ""ALL SEGMENT!I99"")"),8.0)</f>
        <v>8</v>
      </c>
      <c r="G2" s="162">
        <f>IFERROR(__xludf.DUMMYFUNCTION("IMPORTRANGE(""1BahZswj2TOF2aoCIYBNPWbbMP9fQcbutKNv6yzu4xFg"", ""ALL SEGMENT!J99"")"),16.0)</f>
        <v>16</v>
      </c>
      <c r="H2" s="162">
        <f>IFERROR(__xludf.DUMMYFUNCTION("IMPORTRANGE(""1BahZswj2TOF2aoCIYBNPWbbMP9fQcbutKNv6yzu4xFg"", ""ALL SEGMENT!L99"")"),7.0)</f>
        <v>7</v>
      </c>
      <c r="I2" s="162">
        <f>IFERROR(__xludf.DUMMYFUNCTION("IMPORTRANGE(""1BahZswj2TOF2aoCIYBNPWbbMP9fQcbutKNv6yzu4xFg"", ""ALL SEGMENT!N99"")"),0.0)</f>
        <v>0</v>
      </c>
      <c r="J2" s="162">
        <f>IFERROR(__xludf.DUMMYFUNCTION("IMPORTRANGE(""1BahZswj2TOF2aoCIYBNPWbbMP9fQcbutKNv6yzu4xFg"", ""ALL SEGMENT!O99"")"),3.0)</f>
        <v>3</v>
      </c>
      <c r="K2" s="162">
        <f>IFERROR(__xludf.DUMMYFUNCTION("IMPORTRANGE(""1BahZswj2TOF2aoCIYBNPWbbMP9fQcbutKNv6yzu4xFg"", ""ALL SEGMENT!Q99"")"),5.0)</f>
        <v>5</v>
      </c>
      <c r="L2" s="162">
        <f>IFERROR(__xludf.DUMMYFUNCTION("IMPORTRANGE(""1BahZswj2TOF2aoCIYBNPWbbMP9fQcbutKNv6yzu4xFg"", ""ALL SEGMENT!S99"")"),0.0)</f>
        <v>0</v>
      </c>
      <c r="M2" s="254">
        <f>IFERROR(__xludf.DUMMYFUNCTION("IMPORTRANGE(""1BahZswj2TOF2aoCIYBNPWbbMP9fQcbutKNv6yzu4xFg"", ""ALL SEGMENT!T99"")"),0.16129032258064516)</f>
        <v>0.1612903226</v>
      </c>
    </row>
    <row r="3">
      <c r="A3" s="162" t="str">
        <f>IFERROR(__xludf.DUMMYFUNCTION("IMPORTRANGE(""1BahZswj2TOF2aoCIYBNPWbbMP9fQcbutKNv6yzu4xFg"", ""ALL SEGMENT!A100"")"),"Modify")</f>
        <v>Modify</v>
      </c>
      <c r="B3" s="162">
        <f>IFERROR(__xludf.DUMMYFUNCTION("IMPORTRANGE(""1BahZswj2TOF2aoCIYBNPWbbMP9fQcbutKNv6yzu4xFg"", ""ALL SEGMENT!C100"")"),14.0)</f>
        <v>14</v>
      </c>
      <c r="C3" s="162">
        <f>IFERROR(__xludf.DUMMYFUNCTION("IMPORTRANGE(""1BahZswj2TOF2aoCIYBNPWbbMP9fQcbutKNv6yzu4xFg"", ""ALL SEGMENT!E100"")"),0.0)</f>
        <v>0</v>
      </c>
      <c r="D3" s="162">
        <f>IFERROR(__xludf.DUMMYFUNCTION("IMPORTRANGE(""1BahZswj2TOF2aoCIYBNPWbbMP9fQcbutKNv6yzu4xFg"", ""ALL SEGMENT!G100"")"),0.0)</f>
        <v>0</v>
      </c>
      <c r="E3" s="162">
        <f>IFERROR(__xludf.DUMMYFUNCTION("IMPORTRANGE(""1BahZswj2TOF2aoCIYBNPWbbMP9fQcbutKNv6yzu4xFg"", ""ALL SEGMENT!H100"")"),0.0)</f>
        <v>0</v>
      </c>
      <c r="F3" s="162">
        <f>IFERROR(__xludf.DUMMYFUNCTION("IMPORTRANGE(""1BahZswj2TOF2aoCIYBNPWbbMP9fQcbutKNv6yzu4xFg"", ""ALL SEGMENT!I100"")"),1.0)</f>
        <v>1</v>
      </c>
      <c r="G3" s="162">
        <f>IFERROR(__xludf.DUMMYFUNCTION("IMPORTRANGE(""1BahZswj2TOF2aoCIYBNPWbbMP9fQcbutKNv6yzu4xFg"", ""ALL SEGMENT!J100"")"),1.0)</f>
        <v>1</v>
      </c>
      <c r="H3" s="162">
        <f>IFERROR(__xludf.DUMMYFUNCTION("IMPORTRANGE(""1BahZswj2TOF2aoCIYBNPWbbMP9fQcbutKNv6yzu4xFg"", ""ALL SEGMENT!L100"")"),9.0)</f>
        <v>9</v>
      </c>
      <c r="I3" s="162">
        <f>IFERROR(__xludf.DUMMYFUNCTION("IMPORTRANGE(""1BahZswj2TOF2aoCIYBNPWbbMP9fQcbutKNv6yzu4xFg"", ""ALL SEGMENT!N100"")"),0.0)</f>
        <v>0</v>
      </c>
      <c r="J3" s="162">
        <f>IFERROR(__xludf.DUMMYFUNCTION("IMPORTRANGE(""1BahZswj2TOF2aoCIYBNPWbbMP9fQcbutKNv6yzu4xFg"", ""ALL SEGMENT!O100"")"),1.0)</f>
        <v>1</v>
      </c>
      <c r="K3" s="162">
        <f>IFERROR(__xludf.DUMMYFUNCTION("IMPORTRANGE(""1BahZswj2TOF2aoCIYBNPWbbMP9fQcbutKNv6yzu4xFg"", ""ALL SEGMENT!Q100"")"),3.0)</f>
        <v>3</v>
      </c>
      <c r="L3" s="162">
        <f>IFERROR(__xludf.DUMMYFUNCTION("IMPORTRANGE(""1BahZswj2TOF2aoCIYBNPWbbMP9fQcbutKNv6yzu4xFg"", ""ALL SEGMENT!S100"")"),0.0)</f>
        <v>0</v>
      </c>
      <c r="M3" s="254">
        <f>IFERROR(__xludf.DUMMYFUNCTION("IMPORTRANGE(""1BahZswj2TOF2aoCIYBNPWbbMP9fQcbutKNv6yzu4xFg"", ""ALL SEGMENT!T100"")"),0.21428571428571427)</f>
        <v>0.2142857143</v>
      </c>
    </row>
    <row r="4">
      <c r="A4" s="162" t="str">
        <f>IFERROR(__xludf.DUMMYFUNCTION("IMPORTRANGE(""1BahZswj2TOF2aoCIYBNPWbbMP9fQcbutKNv6yzu4xFg"", ""ALL SEGMENT!A101"")"),"Modify BA")</f>
        <v>Modify BA</v>
      </c>
      <c r="B4" s="162">
        <f>IFERROR(__xludf.DUMMYFUNCTION("IMPORTRANGE(""1BahZswj2TOF2aoCIYBNPWbbMP9fQcbutKNv6yzu4xFg"", ""ALL SEGMENT!C101"")"),0.0)</f>
        <v>0</v>
      </c>
      <c r="C4" s="162">
        <f>IFERROR(__xludf.DUMMYFUNCTION("IMPORTRANGE(""1BahZswj2TOF2aoCIYBNPWbbMP9fQcbutKNv6yzu4xFg"", ""ALL SEGMENT!E101"")"),0.0)</f>
        <v>0</v>
      </c>
      <c r="D4" s="162">
        <f>IFERROR(__xludf.DUMMYFUNCTION("IMPORTRANGE(""1BahZswj2TOF2aoCIYBNPWbbMP9fQcbutKNv6yzu4xFg"", ""ALL SEGMENT!G101"")"),0.0)</f>
        <v>0</v>
      </c>
      <c r="E4" s="162">
        <f>IFERROR(__xludf.DUMMYFUNCTION("IMPORTRANGE(""1BahZswj2TOF2aoCIYBNPWbbMP9fQcbutKNv6yzu4xFg"", ""ALL SEGMENT!H101"")"),0.0)</f>
        <v>0</v>
      </c>
      <c r="F4" s="162">
        <f>IFERROR(__xludf.DUMMYFUNCTION("IMPORTRANGE(""1BahZswj2TOF2aoCIYBNPWbbMP9fQcbutKNv6yzu4xFg"", ""ALL SEGMENT!I101"")"),0.0)</f>
        <v>0</v>
      </c>
      <c r="G4" s="162">
        <f>IFERROR(__xludf.DUMMYFUNCTION("IMPORTRANGE(""1BahZswj2TOF2aoCIYBNPWbbMP9fQcbutKNv6yzu4xFg"", ""ALL SEGMENT!J101"")"),0.0)</f>
        <v>0</v>
      </c>
      <c r="H4" s="162">
        <f>IFERROR(__xludf.DUMMYFUNCTION("IMPORTRANGE(""1BahZswj2TOF2aoCIYBNPWbbMP9fQcbutKNv6yzu4xFg"", ""ALL SEGMENT!L101"")"),0.0)</f>
        <v>0</v>
      </c>
      <c r="I4" s="162">
        <f>IFERROR(__xludf.DUMMYFUNCTION("IMPORTRANGE(""1BahZswj2TOF2aoCIYBNPWbbMP9fQcbutKNv6yzu4xFg"", ""ALL SEGMENT!N101"")"),0.0)</f>
        <v>0</v>
      </c>
      <c r="J4" s="162">
        <f>IFERROR(__xludf.DUMMYFUNCTION("IMPORTRANGE(""1BahZswj2TOF2aoCIYBNPWbbMP9fQcbutKNv6yzu4xFg"", ""ALL SEGMENT!O101"")"),0.0)</f>
        <v>0</v>
      </c>
      <c r="K4" s="162">
        <f>IFERROR(__xludf.DUMMYFUNCTION("IMPORTRANGE(""1BahZswj2TOF2aoCIYBNPWbbMP9fQcbutKNv6yzu4xFg"", ""ALL SEGMENT!Q101"")"),0.0)</f>
        <v>0</v>
      </c>
      <c r="L4" s="162">
        <f>IFERROR(__xludf.DUMMYFUNCTION("IMPORTRANGE(""1BahZswj2TOF2aoCIYBNPWbbMP9fQcbutKNv6yzu4xFg"", ""ALL SEGMENT!S101"")"),0.0)</f>
        <v>0</v>
      </c>
      <c r="M4" s="254">
        <f>IFERROR(__xludf.DUMMYFUNCTION("IMPORTRANGE(""1BahZswj2TOF2aoCIYBNPWbbMP9fQcbutKNv6yzu4xFg"", ""ALL SEGMENT!T101"")"),0.0)</f>
        <v>0</v>
      </c>
    </row>
    <row r="5">
      <c r="A5" s="162" t="str">
        <f>IFERROR(__xludf.DUMMYFUNCTION("IMPORTRANGE(""1BahZswj2TOF2aoCIYBNPWbbMP9fQcbutKNv6yzu4xFg"", ""ALL SEGMENT!A102"")"),"Modify Price")</f>
        <v>Modify Price</v>
      </c>
      <c r="B5" s="162">
        <f>IFERROR(__xludf.DUMMYFUNCTION("IMPORTRANGE(""1BahZswj2TOF2aoCIYBNPWbbMP9fQcbutKNv6yzu4xFg"", ""ALL SEGMENT!C102"")"),11.0)</f>
        <v>11</v>
      </c>
      <c r="C5" s="162">
        <f>IFERROR(__xludf.DUMMYFUNCTION("IMPORTRANGE(""1BahZswj2TOF2aoCIYBNPWbbMP9fQcbutKNv6yzu4xFg"", ""ALL SEGMENT!E102"")"),0.0)</f>
        <v>0</v>
      </c>
      <c r="D5" s="162">
        <f>IFERROR(__xludf.DUMMYFUNCTION("IMPORTRANGE(""1BahZswj2TOF2aoCIYBNPWbbMP9fQcbutKNv6yzu4xFg"", ""ALL SEGMENT!G102"")"),0.0)</f>
        <v>0</v>
      </c>
      <c r="E5" s="162">
        <f>IFERROR(__xludf.DUMMYFUNCTION("IMPORTRANGE(""1BahZswj2TOF2aoCIYBNPWbbMP9fQcbutKNv6yzu4xFg"", ""ALL SEGMENT!H102"")"),0.0)</f>
        <v>0</v>
      </c>
      <c r="F5" s="162">
        <f>IFERROR(__xludf.DUMMYFUNCTION("IMPORTRANGE(""1BahZswj2TOF2aoCIYBNPWbbMP9fQcbutKNv6yzu4xFg"", ""ALL SEGMENT!I102"")"),0.0)</f>
        <v>0</v>
      </c>
      <c r="G5" s="162">
        <f>IFERROR(__xludf.DUMMYFUNCTION("IMPORTRANGE(""1BahZswj2TOF2aoCIYBNPWbbMP9fQcbutKNv6yzu4xFg"", ""ALL SEGMENT!J102"")"),0.0)</f>
        <v>0</v>
      </c>
      <c r="H5" s="162">
        <f>IFERROR(__xludf.DUMMYFUNCTION("IMPORTRANGE(""1BahZswj2TOF2aoCIYBNPWbbMP9fQcbutKNv6yzu4xFg"", ""ALL SEGMENT!L102"")"),8.0)</f>
        <v>8</v>
      </c>
      <c r="I5" s="162">
        <f>IFERROR(__xludf.DUMMYFUNCTION("IMPORTRANGE(""1BahZswj2TOF2aoCIYBNPWbbMP9fQcbutKNv6yzu4xFg"", ""ALL SEGMENT!N102"")"),0.0)</f>
        <v>0</v>
      </c>
      <c r="J5" s="162">
        <f>IFERROR(__xludf.DUMMYFUNCTION("IMPORTRANGE(""1BahZswj2TOF2aoCIYBNPWbbMP9fQcbutKNv6yzu4xFg"", ""ALL SEGMENT!O102"")"),0.0)</f>
        <v>0</v>
      </c>
      <c r="K5" s="162">
        <f>IFERROR(__xludf.DUMMYFUNCTION("IMPORTRANGE(""1BahZswj2TOF2aoCIYBNPWbbMP9fQcbutKNv6yzu4xFg"", ""ALL SEGMENT!Q102"")"),3.0)</f>
        <v>3</v>
      </c>
      <c r="L5" s="162">
        <f>IFERROR(__xludf.DUMMYFUNCTION("IMPORTRANGE(""1BahZswj2TOF2aoCIYBNPWbbMP9fQcbutKNv6yzu4xFg"", ""ALL SEGMENT!S102"")"),0.0)</f>
        <v>0</v>
      </c>
      <c r="M5" s="254">
        <f>IFERROR(__xludf.DUMMYFUNCTION("IMPORTRANGE(""1BahZswj2TOF2aoCIYBNPWbbMP9fQcbutKNv6yzu4xFg"", ""ALL SEGMENT!T102"")"),0.2727272727272727)</f>
        <v>0.2727272727</v>
      </c>
    </row>
    <row r="6">
      <c r="A6" s="162" t="str">
        <f>IFERROR(__xludf.DUMMYFUNCTION("IMPORTRANGE(""1BahZswj2TOF2aoCIYBNPWbbMP9fQcbutKNv6yzu4xFg"", ""ALL SEGMENT!A103"")"),"New Install")</f>
        <v>New Install</v>
      </c>
      <c r="B6" s="162">
        <f>IFERROR(__xludf.DUMMYFUNCTION("IMPORTRANGE(""1BahZswj2TOF2aoCIYBNPWbbMP9fQcbutKNv6yzu4xFg"", ""ALL SEGMENT!C103"")"),88.0)</f>
        <v>88</v>
      </c>
      <c r="C6" s="162">
        <f>IFERROR(__xludf.DUMMYFUNCTION("IMPORTRANGE(""1BahZswj2TOF2aoCIYBNPWbbMP9fQcbutKNv6yzu4xFg"", ""ALL SEGMENT!E103"")"),0.0)</f>
        <v>0</v>
      </c>
      <c r="D6" s="162">
        <f>IFERROR(__xludf.DUMMYFUNCTION("IMPORTRANGE(""1BahZswj2TOF2aoCIYBNPWbbMP9fQcbutKNv6yzu4xFg"", ""ALL SEGMENT!G103"")"),2.0)</f>
        <v>2</v>
      </c>
      <c r="E6" s="162">
        <f>IFERROR(__xludf.DUMMYFUNCTION("IMPORTRANGE(""1BahZswj2TOF2aoCIYBNPWbbMP9fQcbutKNv6yzu4xFg"", ""ALL SEGMENT!H103"")"),0.0)</f>
        <v>0</v>
      </c>
      <c r="F6" s="162">
        <f>IFERROR(__xludf.DUMMYFUNCTION("IMPORTRANGE(""1BahZswj2TOF2aoCIYBNPWbbMP9fQcbutKNv6yzu4xFg"", ""ALL SEGMENT!I103"")"),41.0)</f>
        <v>41</v>
      </c>
      <c r="G6" s="162">
        <f>IFERROR(__xludf.DUMMYFUNCTION("IMPORTRANGE(""1BahZswj2TOF2aoCIYBNPWbbMP9fQcbutKNv6yzu4xFg"", ""ALL SEGMENT!J103"")"),43.0)</f>
        <v>43</v>
      </c>
      <c r="H6" s="162">
        <f>IFERROR(__xludf.DUMMYFUNCTION("IMPORTRANGE(""1BahZswj2TOF2aoCIYBNPWbbMP9fQcbutKNv6yzu4xFg"", ""ALL SEGMENT!L103"")"),20.0)</f>
        <v>20</v>
      </c>
      <c r="I6" s="162">
        <f>IFERROR(__xludf.DUMMYFUNCTION("IMPORTRANGE(""1BahZswj2TOF2aoCIYBNPWbbMP9fQcbutKNv6yzu4xFg"", ""ALL SEGMENT!N103"")"),0.0)</f>
        <v>0</v>
      </c>
      <c r="J6" s="162">
        <f>IFERROR(__xludf.DUMMYFUNCTION("IMPORTRANGE(""1BahZswj2TOF2aoCIYBNPWbbMP9fQcbutKNv6yzu4xFg"", ""ALL SEGMENT!O103"")"),1.0)</f>
        <v>1</v>
      </c>
      <c r="K6" s="162">
        <f>IFERROR(__xludf.DUMMYFUNCTION("IMPORTRANGE(""1BahZswj2TOF2aoCIYBNPWbbMP9fQcbutKNv6yzu4xFg"", ""ALL SEGMENT!Q103"")"),24.0)</f>
        <v>24</v>
      </c>
      <c r="L6" s="162">
        <f>IFERROR(__xludf.DUMMYFUNCTION("IMPORTRANGE(""1BahZswj2TOF2aoCIYBNPWbbMP9fQcbutKNv6yzu4xFg"", ""ALL SEGMENT!S103"")"),0.0)</f>
        <v>0</v>
      </c>
      <c r="M6" s="254">
        <f>IFERROR(__xludf.DUMMYFUNCTION("IMPORTRANGE(""1BahZswj2TOF2aoCIYBNPWbbMP9fQcbutKNv6yzu4xFg"", ""ALL SEGMENT!T103"")"),0.2727272727272727)</f>
        <v>0.2727272727</v>
      </c>
    </row>
    <row r="7">
      <c r="A7" s="162" t="str">
        <f>IFERROR(__xludf.DUMMYFUNCTION("IMPORTRANGE(""1BahZswj2TOF2aoCIYBNPWbbMP9fQcbutKNv6yzu4xFg"", ""ALL SEGMENT!A104"")"),"Renewal Agreement")</f>
        <v>Renewal Agreement</v>
      </c>
      <c r="B7" s="162">
        <f>IFERROR(__xludf.DUMMYFUNCTION("IMPORTRANGE(""1BahZswj2TOF2aoCIYBNPWbbMP9fQcbutKNv6yzu4xFg"", ""ALL SEGMENT!C104"")"),35.0)</f>
        <v>35</v>
      </c>
      <c r="C7" s="162">
        <f>IFERROR(__xludf.DUMMYFUNCTION("IMPORTRANGE(""1BahZswj2TOF2aoCIYBNPWbbMP9fQcbutKNv6yzu4xFg"", ""ALL SEGMENT!E104"")"),0.0)</f>
        <v>0</v>
      </c>
      <c r="D7" s="162">
        <f>IFERROR(__xludf.DUMMYFUNCTION("IMPORTRANGE(""1BahZswj2TOF2aoCIYBNPWbbMP9fQcbutKNv6yzu4xFg"", ""ALL SEGMENT!G104"")"),0.0)</f>
        <v>0</v>
      </c>
      <c r="E7" s="162">
        <f>IFERROR(__xludf.DUMMYFUNCTION("IMPORTRANGE(""1BahZswj2TOF2aoCIYBNPWbbMP9fQcbutKNv6yzu4xFg"", ""ALL SEGMENT!H104"")"),0.0)</f>
        <v>0</v>
      </c>
      <c r="F7" s="162">
        <f>IFERROR(__xludf.DUMMYFUNCTION("IMPORTRANGE(""1BahZswj2TOF2aoCIYBNPWbbMP9fQcbutKNv6yzu4xFg"", ""ALL SEGMENT!I104"")"),0.0)</f>
        <v>0</v>
      </c>
      <c r="G7" s="162">
        <f>IFERROR(__xludf.DUMMYFUNCTION("IMPORTRANGE(""1BahZswj2TOF2aoCIYBNPWbbMP9fQcbutKNv6yzu4xFg"", ""ALL SEGMENT!J104"")"),0.0)</f>
        <v>0</v>
      </c>
      <c r="H7" s="162">
        <f>IFERROR(__xludf.DUMMYFUNCTION("IMPORTRANGE(""1BahZswj2TOF2aoCIYBNPWbbMP9fQcbutKNv6yzu4xFg"", ""ALL SEGMENT!L104"")"),27.0)</f>
        <v>27</v>
      </c>
      <c r="I7" s="162">
        <f>IFERROR(__xludf.DUMMYFUNCTION("IMPORTRANGE(""1BahZswj2TOF2aoCIYBNPWbbMP9fQcbutKNv6yzu4xFg"", ""ALL SEGMENT!N104"")"),0.0)</f>
        <v>0</v>
      </c>
      <c r="J7" s="162">
        <f>IFERROR(__xludf.DUMMYFUNCTION("IMPORTRANGE(""1BahZswj2TOF2aoCIYBNPWbbMP9fQcbutKNv6yzu4xFg"", ""ALL SEGMENT!O104"")"),0.0)</f>
        <v>0</v>
      </c>
      <c r="K7" s="162">
        <f>IFERROR(__xludf.DUMMYFUNCTION("IMPORTRANGE(""1BahZswj2TOF2aoCIYBNPWbbMP9fQcbutKNv6yzu4xFg"", ""ALL SEGMENT!Q104"")"),8.0)</f>
        <v>8</v>
      </c>
      <c r="L7" s="162">
        <f>IFERROR(__xludf.DUMMYFUNCTION("IMPORTRANGE(""1BahZswj2TOF2aoCIYBNPWbbMP9fQcbutKNv6yzu4xFg"", ""ALL SEGMENT!S104"")"),0.0)</f>
        <v>0</v>
      </c>
      <c r="M7" s="254">
        <f>IFERROR(__xludf.DUMMYFUNCTION("IMPORTRANGE(""1BahZswj2TOF2aoCIYBNPWbbMP9fQcbutKNv6yzu4xFg"", ""ALL SEGMENT!T104"")"),0.22857142857142856)</f>
        <v>0.2285714286</v>
      </c>
    </row>
    <row r="8">
      <c r="A8" s="162" t="str">
        <f>IFERROR(__xludf.DUMMYFUNCTION("IMPORTRANGE(""1BahZswj2TOF2aoCIYBNPWbbMP9fQcbutKNv6yzu4xFg"", ""ALL SEGMENT!A105"")"),"Resume")</f>
        <v>Resume</v>
      </c>
      <c r="B8" s="162">
        <f>IFERROR(__xludf.DUMMYFUNCTION("IMPORTRANGE(""1BahZswj2TOF2aoCIYBNPWbbMP9fQcbutKNv6yzu4xFg"", ""ALL SEGMENT!C105"")"),24.0)</f>
        <v>24</v>
      </c>
      <c r="C8" s="162">
        <f>IFERROR(__xludf.DUMMYFUNCTION("IMPORTRANGE(""1BahZswj2TOF2aoCIYBNPWbbMP9fQcbutKNv6yzu4xFg"", ""ALL SEGMENT!E105"")"),0.0)</f>
        <v>0</v>
      </c>
      <c r="D8" s="162">
        <f>IFERROR(__xludf.DUMMYFUNCTION("IMPORTRANGE(""1BahZswj2TOF2aoCIYBNPWbbMP9fQcbutKNv6yzu4xFg"", ""ALL SEGMENT!G105"")"),1.0)</f>
        <v>1</v>
      </c>
      <c r="E8" s="162">
        <f>IFERROR(__xludf.DUMMYFUNCTION("IMPORTRANGE(""1BahZswj2TOF2aoCIYBNPWbbMP9fQcbutKNv6yzu4xFg"", ""ALL SEGMENT!H105"")"),0.0)</f>
        <v>0</v>
      </c>
      <c r="F8" s="162">
        <f>IFERROR(__xludf.DUMMYFUNCTION("IMPORTRANGE(""1BahZswj2TOF2aoCIYBNPWbbMP9fQcbutKNv6yzu4xFg"", ""ALL SEGMENT!I105"")"),0.0)</f>
        <v>0</v>
      </c>
      <c r="G8" s="162">
        <f>IFERROR(__xludf.DUMMYFUNCTION("IMPORTRANGE(""1BahZswj2TOF2aoCIYBNPWbbMP9fQcbutKNv6yzu4xFg"", ""ALL SEGMENT!J105"")"),1.0)</f>
        <v>1</v>
      </c>
      <c r="H8" s="162">
        <f>IFERROR(__xludf.DUMMYFUNCTION("IMPORTRANGE(""1BahZswj2TOF2aoCIYBNPWbbMP9fQcbutKNv6yzu4xFg"", ""ALL SEGMENT!L105"")"),0.0)</f>
        <v>0</v>
      </c>
      <c r="I8" s="162">
        <f>IFERROR(__xludf.DUMMYFUNCTION("IMPORTRANGE(""1BahZswj2TOF2aoCIYBNPWbbMP9fQcbutKNv6yzu4xFg"", ""ALL SEGMENT!N105"")"),0.0)</f>
        <v>0</v>
      </c>
      <c r="J8" s="162">
        <f>IFERROR(__xludf.DUMMYFUNCTION("IMPORTRANGE(""1BahZswj2TOF2aoCIYBNPWbbMP9fQcbutKNv6yzu4xFg"", ""ALL SEGMENT!O105"")"),0.0)</f>
        <v>0</v>
      </c>
      <c r="K8" s="162">
        <f>IFERROR(__xludf.DUMMYFUNCTION("IMPORTRANGE(""1BahZswj2TOF2aoCIYBNPWbbMP9fQcbutKNv6yzu4xFg"", ""ALL SEGMENT!Q105"")"),21.0)</f>
        <v>21</v>
      </c>
      <c r="L8" s="162">
        <f>IFERROR(__xludf.DUMMYFUNCTION("IMPORTRANGE(""1BahZswj2TOF2aoCIYBNPWbbMP9fQcbutKNv6yzu4xFg"", ""ALL SEGMENT!S105"")"),2.0)</f>
        <v>2</v>
      </c>
      <c r="M8" s="254">
        <f>IFERROR(__xludf.DUMMYFUNCTION("IMPORTRANGE(""1BahZswj2TOF2aoCIYBNPWbbMP9fQcbutKNv6yzu4xFg"", ""ALL SEGMENT!T105"")"),0.9583333333333334)</f>
        <v>0.9583333333</v>
      </c>
    </row>
    <row r="9">
      <c r="A9" s="162" t="str">
        <f>IFERROR(__xludf.DUMMYFUNCTION("IMPORTRANGE(""1BahZswj2TOF2aoCIYBNPWbbMP9fQcbutKNv6yzu4xFg"", ""ALL SEGMENT!A106"")"),"Suspend")</f>
        <v>Suspend</v>
      </c>
      <c r="B9" s="162">
        <f>IFERROR(__xludf.DUMMYFUNCTION("IMPORTRANGE(""1BahZswj2TOF2aoCIYBNPWbbMP9fQcbutKNv6yzu4xFg"", ""ALL SEGMENT!C106"")"),14.0)</f>
        <v>14</v>
      </c>
      <c r="C9" s="162">
        <f>IFERROR(__xludf.DUMMYFUNCTION("IMPORTRANGE(""1BahZswj2TOF2aoCIYBNPWbbMP9fQcbutKNv6yzu4xFg"", ""ALL SEGMENT!E106"")"),0.0)</f>
        <v>0</v>
      </c>
      <c r="D9" s="162">
        <f>IFERROR(__xludf.DUMMYFUNCTION("IMPORTRANGE(""1BahZswj2TOF2aoCIYBNPWbbMP9fQcbutKNv6yzu4xFg"", ""ALL SEGMENT!G106"")"),1.0)</f>
        <v>1</v>
      </c>
      <c r="E9" s="162">
        <f>IFERROR(__xludf.DUMMYFUNCTION("IMPORTRANGE(""1BahZswj2TOF2aoCIYBNPWbbMP9fQcbutKNv6yzu4xFg"", ""ALL SEGMENT!H106"")"),0.0)</f>
        <v>0</v>
      </c>
      <c r="F9" s="162">
        <f>IFERROR(__xludf.DUMMYFUNCTION("IMPORTRANGE(""1BahZswj2TOF2aoCIYBNPWbbMP9fQcbutKNv6yzu4xFg"", ""ALL SEGMENT!I106"")"),3.0)</f>
        <v>3</v>
      </c>
      <c r="G9" s="162">
        <f>IFERROR(__xludf.DUMMYFUNCTION("IMPORTRANGE(""1BahZswj2TOF2aoCIYBNPWbbMP9fQcbutKNv6yzu4xFg"", ""ALL SEGMENT!J106"")"),4.0)</f>
        <v>4</v>
      </c>
      <c r="H9" s="162">
        <f>IFERROR(__xludf.DUMMYFUNCTION("IMPORTRANGE(""1BahZswj2TOF2aoCIYBNPWbbMP9fQcbutKNv6yzu4xFg"", ""ALL SEGMENT!L106"")"),1.0)</f>
        <v>1</v>
      </c>
      <c r="I9" s="162">
        <f>IFERROR(__xludf.DUMMYFUNCTION("IMPORTRANGE(""1BahZswj2TOF2aoCIYBNPWbbMP9fQcbutKNv6yzu4xFg"", ""ALL SEGMENT!N106"")"),0.0)</f>
        <v>0</v>
      </c>
      <c r="J9" s="162">
        <f>IFERROR(__xludf.DUMMYFUNCTION("IMPORTRANGE(""1BahZswj2TOF2aoCIYBNPWbbMP9fQcbutKNv6yzu4xFg"", ""ALL SEGMENT!O106"")"),0.0)</f>
        <v>0</v>
      </c>
      <c r="K9" s="162">
        <f>IFERROR(__xludf.DUMMYFUNCTION("IMPORTRANGE(""1BahZswj2TOF2aoCIYBNPWbbMP9fQcbutKNv6yzu4xFg"", ""ALL SEGMENT!Q106"")"),9.0)</f>
        <v>9</v>
      </c>
      <c r="L9" s="162">
        <f>IFERROR(__xludf.DUMMYFUNCTION("IMPORTRANGE(""1BahZswj2TOF2aoCIYBNPWbbMP9fQcbutKNv6yzu4xFg"", ""ALL SEGMENT!S106"")"),0.0)</f>
        <v>0</v>
      </c>
      <c r="M9" s="254">
        <f>IFERROR(__xludf.DUMMYFUNCTION("IMPORTRANGE(""1BahZswj2TOF2aoCIYBNPWbbMP9fQcbutKNv6yzu4xFg"", ""ALL SEGMENT!T106"")"),0.6428571428571429)</f>
        <v>0.6428571429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2.11"/>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49" t="s">
        <v>381</v>
      </c>
      <c r="B1" s="250" t="s">
        <v>365</v>
      </c>
      <c r="C1" s="251" t="s">
        <v>366</v>
      </c>
      <c r="D1" s="249" t="s">
        <v>367</v>
      </c>
      <c r="E1" s="249" t="s">
        <v>368</v>
      </c>
      <c r="F1" s="249" t="s">
        <v>369</v>
      </c>
      <c r="G1" s="249" t="s">
        <v>370</v>
      </c>
      <c r="H1" s="235" t="s">
        <v>371</v>
      </c>
      <c r="I1" s="249" t="s">
        <v>372</v>
      </c>
      <c r="J1" s="249" t="s">
        <v>373</v>
      </c>
      <c r="K1" s="252" t="s">
        <v>374</v>
      </c>
      <c r="L1" s="249" t="s">
        <v>375</v>
      </c>
      <c r="M1" s="253" t="s">
        <v>376</v>
      </c>
      <c r="N1" s="252" t="s">
        <v>377</v>
      </c>
    </row>
    <row r="2">
      <c r="A2" s="162" t="str">
        <f>IFERROR(__xludf.DUMMYFUNCTION("IMPORTRANGE(""1BahZswj2TOF2aoCIYBNPWbbMP9fQcbutKNv6yzu4xFg"", ""ALL SEGMENT!A114"")"),"GORONTALO")</f>
        <v>GORONTALO</v>
      </c>
      <c r="B2" s="162">
        <f>IFERROR(__xludf.DUMMYFUNCTION("IMPORTRANGE(""1BahZswj2TOF2aoCIYBNPWbbMP9fQcbutKNv6yzu4xFg"", ""ALL SEGMENT!C114"")"),35.0)</f>
        <v>35</v>
      </c>
      <c r="C2" s="162">
        <f>IFERROR(__xludf.DUMMYFUNCTION("IMPORTRANGE(""1BahZswj2TOF2aoCIYBNPWbbMP9fQcbutKNv6yzu4xFg"", ""ALL SEGMENT!E114"")"),0.0)</f>
        <v>0</v>
      </c>
      <c r="D2" s="162">
        <f>IFERROR(__xludf.DUMMYFUNCTION("IMPORTRANGE(""1BahZswj2TOF2aoCIYBNPWbbMP9fQcbutKNv6yzu4xFg"", ""ALL SEGMENT!G114"")"),5.0)</f>
        <v>5</v>
      </c>
      <c r="E2" s="162">
        <f>IFERROR(__xludf.DUMMYFUNCTION("IMPORTRANGE(""1BahZswj2TOF2aoCIYBNPWbbMP9fQcbutKNv6yzu4xFg"", ""ALL SEGMENT!H114"")"),0.0)</f>
        <v>0</v>
      </c>
      <c r="F2" s="162">
        <f>IFERROR(__xludf.DUMMYFUNCTION("IMPORTRANGE(""1BahZswj2TOF2aoCIYBNPWbbMP9fQcbutKNv6yzu4xFg"", ""ALL SEGMENT!I114"")"),0.0)</f>
        <v>0</v>
      </c>
      <c r="G2" s="162">
        <f>IFERROR(__xludf.DUMMYFUNCTION("IMPORTRANGE(""1BahZswj2TOF2aoCIYBNPWbbMP9fQcbutKNv6yzu4xFg"", ""ALL SEGMENT!J114"")"),5.0)</f>
        <v>5</v>
      </c>
      <c r="H2" s="162">
        <f>IFERROR(__xludf.DUMMYFUNCTION("IMPORTRANGE(""1BahZswj2TOF2aoCIYBNPWbbMP9fQcbutKNv6yzu4xFg"", ""ALL SEGMENT!L114"")"),19.0)</f>
        <v>19</v>
      </c>
      <c r="I2" s="162">
        <f>IFERROR(__xludf.DUMMYFUNCTION("IMPORTRANGE(""1BahZswj2TOF2aoCIYBNPWbbMP9fQcbutKNv6yzu4xFg"", ""ALL SEGMENT!N114"")"),0.0)</f>
        <v>0</v>
      </c>
      <c r="J2" s="162">
        <f>IFERROR(__xludf.DUMMYFUNCTION("IMPORTRANGE(""1BahZswj2TOF2aoCIYBNPWbbMP9fQcbutKNv6yzu4xFg"", ""ALL SEGMENT!O114"")"),2.0)</f>
        <v>2</v>
      </c>
      <c r="K2" s="162">
        <f>IFERROR(__xludf.DUMMYFUNCTION("IMPORTRANGE(""1BahZswj2TOF2aoCIYBNPWbbMP9fQcbutKNv6yzu4xFg"", ""ALL SEGMENT!Q114"")"),9.0)</f>
        <v>9</v>
      </c>
      <c r="L2" s="162">
        <f>IFERROR(__xludf.DUMMYFUNCTION("IMPORTRANGE(""1BahZswj2TOF2aoCIYBNPWbbMP9fQcbutKNv6yzu4xFg"", ""ALL SEGMENT!S114"")"),0.0)</f>
        <v>0</v>
      </c>
      <c r="M2" s="254">
        <f>IFERROR(__xludf.DUMMYFUNCTION("IMPORTRANGE(""1BahZswj2TOF2aoCIYBNPWbbMP9fQcbutKNv6yzu4xFg"", ""ALL SEGMENT!T114"")"),0.2571428571428571)</f>
        <v>0.2571428571</v>
      </c>
      <c r="N2" s="166">
        <f>IFERROR(__xludf.DUMMYFUNCTION("IMPORTRANGE(""1BahZswj2TOF2aoCIYBNPWbbMP9fQcbutKNv6yzu4xFg"", ""ALL SEGMENT!U114"")"),7.0)</f>
        <v>7</v>
      </c>
    </row>
    <row r="3">
      <c r="A3" s="162" t="str">
        <f>IFERROR(__xludf.DUMMYFUNCTION("IMPORTRANGE(""1BahZswj2TOF2aoCIYBNPWbbMP9fQcbutKNv6yzu4xFg"", ""ALL SEGMENT!A115"")"),"MOROWALI")</f>
        <v>MOROWALI</v>
      </c>
      <c r="B3" s="162">
        <f>IFERROR(__xludf.DUMMYFUNCTION("IMPORTRANGE(""1BahZswj2TOF2aoCIYBNPWbbMP9fQcbutKNv6yzu4xFg"", ""ALL SEGMENT!C115"")"),8.0)</f>
        <v>8</v>
      </c>
      <c r="C3" s="162">
        <f>IFERROR(__xludf.DUMMYFUNCTION("IMPORTRANGE(""1BahZswj2TOF2aoCIYBNPWbbMP9fQcbutKNv6yzu4xFg"", ""ALL SEGMENT!E115"")"),0.0)</f>
        <v>0</v>
      </c>
      <c r="D3" s="162">
        <f>IFERROR(__xludf.DUMMYFUNCTION("IMPORTRANGE(""1BahZswj2TOF2aoCIYBNPWbbMP9fQcbutKNv6yzu4xFg"", ""ALL SEGMENT!G115"")"),0.0)</f>
        <v>0</v>
      </c>
      <c r="E3" s="162">
        <f>IFERROR(__xludf.DUMMYFUNCTION("IMPORTRANGE(""1BahZswj2TOF2aoCIYBNPWbbMP9fQcbutKNv6yzu4xFg"", ""ALL SEGMENT!H115"")"),0.0)</f>
        <v>0</v>
      </c>
      <c r="F3" s="162">
        <f>IFERROR(__xludf.DUMMYFUNCTION("IMPORTRANGE(""1BahZswj2TOF2aoCIYBNPWbbMP9fQcbutKNv6yzu4xFg"", ""ALL SEGMENT!I115"")"),1.0)</f>
        <v>1</v>
      </c>
      <c r="G3" s="162">
        <f>IFERROR(__xludf.DUMMYFUNCTION("IMPORTRANGE(""1BahZswj2TOF2aoCIYBNPWbbMP9fQcbutKNv6yzu4xFg"", ""ALL SEGMENT!J115"")"),1.0)</f>
        <v>1</v>
      </c>
      <c r="H3" s="162">
        <f>IFERROR(__xludf.DUMMYFUNCTION("IMPORTRANGE(""1BahZswj2TOF2aoCIYBNPWbbMP9fQcbutKNv6yzu4xFg"", ""ALL SEGMENT!L115"")"),0.0)</f>
        <v>0</v>
      </c>
      <c r="I3" s="162">
        <f>IFERROR(__xludf.DUMMYFUNCTION("IMPORTRANGE(""1BahZswj2TOF2aoCIYBNPWbbMP9fQcbutKNv6yzu4xFg"", ""ALL SEGMENT!N115"")"),0.0)</f>
        <v>0</v>
      </c>
      <c r="J3" s="162">
        <f>IFERROR(__xludf.DUMMYFUNCTION("IMPORTRANGE(""1BahZswj2TOF2aoCIYBNPWbbMP9fQcbutKNv6yzu4xFg"", ""ALL SEGMENT!O115"")"),1.0)</f>
        <v>1</v>
      </c>
      <c r="K3" s="162">
        <f>IFERROR(__xludf.DUMMYFUNCTION("IMPORTRANGE(""1BahZswj2TOF2aoCIYBNPWbbMP9fQcbutKNv6yzu4xFg"", ""ALL SEGMENT!Q115"")"),4.0)</f>
        <v>4</v>
      </c>
      <c r="L3" s="162">
        <f>IFERROR(__xludf.DUMMYFUNCTION("IMPORTRANGE(""1BahZswj2TOF2aoCIYBNPWbbMP9fQcbutKNv6yzu4xFg"", ""ALL SEGMENT!S115"")"),2.0)</f>
        <v>2</v>
      </c>
      <c r="M3" s="254">
        <f>IFERROR(__xludf.DUMMYFUNCTION("IMPORTRANGE(""1BahZswj2TOF2aoCIYBNPWbbMP9fQcbutKNv6yzu4xFg"", ""ALL SEGMENT!T115"")"),0.75)</f>
        <v>0.75</v>
      </c>
      <c r="N3" s="166">
        <f>IFERROR(__xludf.DUMMYFUNCTION("IMPORTRANGE(""1BahZswj2TOF2aoCIYBNPWbbMP9fQcbutKNv6yzu4xFg"", ""ALL SEGMENT!U115"")"),1.0)</f>
        <v>1</v>
      </c>
    </row>
    <row r="4">
      <c r="A4" s="162" t="str">
        <f>IFERROR(__xludf.DUMMYFUNCTION("IMPORTRANGE(""1BahZswj2TOF2aoCIYBNPWbbMP9fQcbutKNv6yzu4xFg"", ""ALL SEGMENT!A116"")"),"LUWUK")</f>
        <v>LUWUK</v>
      </c>
      <c r="B4" s="162">
        <f>IFERROR(__xludf.DUMMYFUNCTION("IMPORTRANGE(""1BahZswj2TOF2aoCIYBNPWbbMP9fQcbutKNv6yzu4xFg"", ""ALL SEGMENT!C116"")"),15.0)</f>
        <v>15</v>
      </c>
      <c r="C4" s="162">
        <f>IFERROR(__xludf.DUMMYFUNCTION("IMPORTRANGE(""1BahZswj2TOF2aoCIYBNPWbbMP9fQcbutKNv6yzu4xFg"", ""ALL SEGMENT!E116"")"),0.0)</f>
        <v>0</v>
      </c>
      <c r="D4" s="162">
        <f>IFERROR(__xludf.DUMMYFUNCTION("IMPORTRANGE(""1BahZswj2TOF2aoCIYBNPWbbMP9fQcbutKNv6yzu4xFg"", ""ALL SEGMENT!G116"")"),0.0)</f>
        <v>0</v>
      </c>
      <c r="E4" s="162">
        <f>IFERROR(__xludf.DUMMYFUNCTION("IMPORTRANGE(""1BahZswj2TOF2aoCIYBNPWbbMP9fQcbutKNv6yzu4xFg"", ""ALL SEGMENT!H116"")"),0.0)</f>
        <v>0</v>
      </c>
      <c r="F4" s="162">
        <f>IFERROR(__xludf.DUMMYFUNCTION("IMPORTRANGE(""1BahZswj2TOF2aoCIYBNPWbbMP9fQcbutKNv6yzu4xFg"", ""ALL SEGMENT!I116"")"),2.0)</f>
        <v>2</v>
      </c>
      <c r="G4" s="162">
        <f>IFERROR(__xludf.DUMMYFUNCTION("IMPORTRANGE(""1BahZswj2TOF2aoCIYBNPWbbMP9fQcbutKNv6yzu4xFg"", ""ALL SEGMENT!J116"")"),2.0)</f>
        <v>2</v>
      </c>
      <c r="H4" s="162">
        <f>IFERROR(__xludf.DUMMYFUNCTION("IMPORTRANGE(""1BahZswj2TOF2aoCIYBNPWbbMP9fQcbutKNv6yzu4xFg"", ""ALL SEGMENT!L116"")"),3.0)</f>
        <v>3</v>
      </c>
      <c r="I4" s="162">
        <f>IFERROR(__xludf.DUMMYFUNCTION("IMPORTRANGE(""1BahZswj2TOF2aoCIYBNPWbbMP9fQcbutKNv6yzu4xFg"", ""ALL SEGMENT!N116"")"),0.0)</f>
        <v>0</v>
      </c>
      <c r="J4" s="162">
        <f>IFERROR(__xludf.DUMMYFUNCTION("IMPORTRANGE(""1BahZswj2TOF2aoCIYBNPWbbMP9fQcbutKNv6yzu4xFg"", ""ALL SEGMENT!O116"")"),0.0)</f>
        <v>0</v>
      </c>
      <c r="K4" s="162">
        <f>IFERROR(__xludf.DUMMYFUNCTION("IMPORTRANGE(""1BahZswj2TOF2aoCIYBNPWbbMP9fQcbutKNv6yzu4xFg"", ""ALL SEGMENT!Q116"")"),10.0)</f>
        <v>10</v>
      </c>
      <c r="L4" s="162">
        <f>IFERROR(__xludf.DUMMYFUNCTION("IMPORTRANGE(""1BahZswj2TOF2aoCIYBNPWbbMP9fQcbutKNv6yzu4xFg"", ""ALL SEGMENT!S116"")"),0.0)</f>
        <v>0</v>
      </c>
      <c r="M4" s="254">
        <f>IFERROR(__xludf.DUMMYFUNCTION("IMPORTRANGE(""1BahZswj2TOF2aoCIYBNPWbbMP9fQcbutKNv6yzu4xFg"", ""ALL SEGMENT!T116"")"),0.6666666666666666)</f>
        <v>0.6666666667</v>
      </c>
      <c r="N4" s="166">
        <f>IFERROR(__xludf.DUMMYFUNCTION("IMPORTRANGE(""1BahZswj2TOF2aoCIYBNPWbbMP9fQcbutKNv6yzu4xFg"", ""ALL SEGMENT!U116"")"),3.0)</f>
        <v>3</v>
      </c>
    </row>
    <row r="5">
      <c r="A5" s="162" t="str">
        <f>IFERROR(__xludf.DUMMYFUNCTION("IMPORTRANGE(""1BahZswj2TOF2aoCIYBNPWbbMP9fQcbutKNv6yzu4xFg"", ""ALL SEGMENT!A117"")"),"KWANDANG")</f>
        <v>KWANDANG</v>
      </c>
      <c r="B5" s="162">
        <f>IFERROR(__xludf.DUMMYFUNCTION("IMPORTRANGE(""1BahZswj2TOF2aoCIYBNPWbbMP9fQcbutKNv6yzu4xFg"", ""ALL SEGMENT!C117"")"),2.0)</f>
        <v>2</v>
      </c>
      <c r="C5" s="162">
        <f>IFERROR(__xludf.DUMMYFUNCTION("IMPORTRANGE(""1BahZswj2TOF2aoCIYBNPWbbMP9fQcbutKNv6yzu4xFg"", ""ALL SEGMENT!E117"")"),0.0)</f>
        <v>0</v>
      </c>
      <c r="D5" s="162">
        <f>IFERROR(__xludf.DUMMYFUNCTION("IMPORTRANGE(""1BahZswj2TOF2aoCIYBNPWbbMP9fQcbutKNv6yzu4xFg"", ""ALL SEGMENT!G117"")"),0.0)</f>
        <v>0</v>
      </c>
      <c r="E5" s="162">
        <f>IFERROR(__xludf.DUMMYFUNCTION("IMPORTRANGE(""1BahZswj2TOF2aoCIYBNPWbbMP9fQcbutKNv6yzu4xFg"", ""ALL SEGMENT!H117"")"),0.0)</f>
        <v>0</v>
      </c>
      <c r="F5" s="162">
        <f>IFERROR(__xludf.DUMMYFUNCTION("IMPORTRANGE(""1BahZswj2TOF2aoCIYBNPWbbMP9fQcbutKNv6yzu4xFg"", ""ALL SEGMENT!I117"")"),0.0)</f>
        <v>0</v>
      </c>
      <c r="G5" s="162">
        <f>IFERROR(__xludf.DUMMYFUNCTION("IMPORTRANGE(""1BahZswj2TOF2aoCIYBNPWbbMP9fQcbutKNv6yzu4xFg"", ""ALL SEGMENT!J117"")"),0.0)</f>
        <v>0</v>
      </c>
      <c r="H5" s="162">
        <f>IFERROR(__xludf.DUMMYFUNCTION("IMPORTRANGE(""1BahZswj2TOF2aoCIYBNPWbbMP9fQcbutKNv6yzu4xFg"", ""ALL SEGMENT!L117"")"),1.0)</f>
        <v>1</v>
      </c>
      <c r="I5" s="162">
        <f>IFERROR(__xludf.DUMMYFUNCTION("IMPORTRANGE(""1BahZswj2TOF2aoCIYBNPWbbMP9fQcbutKNv6yzu4xFg"", ""ALL SEGMENT!N117"")"),0.0)</f>
        <v>0</v>
      </c>
      <c r="J5" s="162">
        <f>IFERROR(__xludf.DUMMYFUNCTION("IMPORTRANGE(""1BahZswj2TOF2aoCIYBNPWbbMP9fQcbutKNv6yzu4xFg"", ""ALL SEGMENT!O117"")"),0.0)</f>
        <v>0</v>
      </c>
      <c r="K5" s="162">
        <f>IFERROR(__xludf.DUMMYFUNCTION("IMPORTRANGE(""1BahZswj2TOF2aoCIYBNPWbbMP9fQcbutKNv6yzu4xFg"", ""ALL SEGMENT!Q117"")"),1.0)</f>
        <v>1</v>
      </c>
      <c r="L5" s="162">
        <f>IFERROR(__xludf.DUMMYFUNCTION("IMPORTRANGE(""1BahZswj2TOF2aoCIYBNPWbbMP9fQcbutKNv6yzu4xFg"", ""ALL SEGMENT!S117"")"),0.0)</f>
        <v>0</v>
      </c>
      <c r="M5" s="254">
        <f>IFERROR(__xludf.DUMMYFUNCTION("IMPORTRANGE(""1BahZswj2TOF2aoCIYBNPWbbMP9fQcbutKNv6yzu4xFg"", ""ALL SEGMENT!T117"")"),0.5)</f>
        <v>0.5</v>
      </c>
      <c r="N5" s="166">
        <f>IFERROR(__xludf.DUMMYFUNCTION("IMPORTRANGE(""1BahZswj2TOF2aoCIYBNPWbbMP9fQcbutKNv6yzu4xFg"", ""ALL SEGMENT!U117"")"),4.0)</f>
        <v>4</v>
      </c>
    </row>
    <row r="6">
      <c r="A6" s="162" t="str">
        <f>IFERROR(__xludf.DUMMYFUNCTION("IMPORTRANGE(""1BahZswj2TOF2aoCIYBNPWbbMP9fQcbutKNv6yzu4xFg"", ""ALL SEGMENT!A118"")"),"MARISA")</f>
        <v>MARISA</v>
      </c>
      <c r="B6" s="162">
        <f>IFERROR(__xludf.DUMMYFUNCTION("IMPORTRANGE(""1BahZswj2TOF2aoCIYBNPWbbMP9fQcbutKNv6yzu4xFg"", ""ALL SEGMENT!C118"")"),5.0)</f>
        <v>5</v>
      </c>
      <c r="C6" s="162">
        <f>IFERROR(__xludf.DUMMYFUNCTION("IMPORTRANGE(""1BahZswj2TOF2aoCIYBNPWbbMP9fQcbutKNv6yzu4xFg"", ""ALL SEGMENT!E118"")"),0.0)</f>
        <v>0</v>
      </c>
      <c r="D6" s="162">
        <f>IFERROR(__xludf.DUMMYFUNCTION("IMPORTRANGE(""1BahZswj2TOF2aoCIYBNPWbbMP9fQcbutKNv6yzu4xFg"", ""ALL SEGMENT!G118"")"),0.0)</f>
        <v>0</v>
      </c>
      <c r="E6" s="162">
        <f>IFERROR(__xludf.DUMMYFUNCTION("IMPORTRANGE(""1BahZswj2TOF2aoCIYBNPWbbMP9fQcbutKNv6yzu4xFg"", ""ALL SEGMENT!H118"")"),0.0)</f>
        <v>0</v>
      </c>
      <c r="F6" s="162">
        <f>IFERROR(__xludf.DUMMYFUNCTION("IMPORTRANGE(""1BahZswj2TOF2aoCIYBNPWbbMP9fQcbutKNv6yzu4xFg"", ""ALL SEGMENT!I118"")"),2.0)</f>
        <v>2</v>
      </c>
      <c r="G6" s="162">
        <f>IFERROR(__xludf.DUMMYFUNCTION("IMPORTRANGE(""1BahZswj2TOF2aoCIYBNPWbbMP9fQcbutKNv6yzu4xFg"", ""ALL SEGMENT!J118"")"),2.0)</f>
        <v>2</v>
      </c>
      <c r="H6" s="162">
        <f>IFERROR(__xludf.DUMMYFUNCTION("IMPORTRANGE(""1BahZswj2TOF2aoCIYBNPWbbMP9fQcbutKNv6yzu4xFg"", ""ALL SEGMENT!L118"")"),1.0)</f>
        <v>1</v>
      </c>
      <c r="I6" s="162">
        <f>IFERROR(__xludf.DUMMYFUNCTION("IMPORTRANGE(""1BahZswj2TOF2aoCIYBNPWbbMP9fQcbutKNv6yzu4xFg"", ""ALL SEGMENT!N118"")"),0.0)</f>
        <v>0</v>
      </c>
      <c r="J6" s="162">
        <f>IFERROR(__xludf.DUMMYFUNCTION("IMPORTRANGE(""1BahZswj2TOF2aoCIYBNPWbbMP9fQcbutKNv6yzu4xFg"", ""ALL SEGMENT!O118"")"),0.0)</f>
        <v>0</v>
      </c>
      <c r="K6" s="162">
        <f>IFERROR(__xludf.DUMMYFUNCTION("IMPORTRANGE(""1BahZswj2TOF2aoCIYBNPWbbMP9fQcbutKNv6yzu4xFg"", ""ALL SEGMENT!Q118"")"),2.0)</f>
        <v>2</v>
      </c>
      <c r="L6" s="162">
        <f>IFERROR(__xludf.DUMMYFUNCTION("IMPORTRANGE(""1BahZswj2TOF2aoCIYBNPWbbMP9fQcbutKNv6yzu4xFg"", ""ALL SEGMENT!S118"")"),0.0)</f>
        <v>0</v>
      </c>
      <c r="M6" s="254">
        <f>IFERROR(__xludf.DUMMYFUNCTION("IMPORTRANGE(""1BahZswj2TOF2aoCIYBNPWbbMP9fQcbutKNv6yzu4xFg"", ""ALL SEGMENT!T118"")"),0.4)</f>
        <v>0.4</v>
      </c>
      <c r="N6" s="166">
        <f>IFERROR(__xludf.DUMMYFUNCTION("IMPORTRANGE(""1BahZswj2TOF2aoCIYBNPWbbMP9fQcbutKNv6yzu4xFg"", ""ALL SEGMENT!U118"")"),5.0)</f>
        <v>5</v>
      </c>
    </row>
    <row r="7">
      <c r="A7" s="162" t="str">
        <f>IFERROR(__xludf.DUMMYFUNCTION("IMPORTRANGE(""1BahZswj2TOF2aoCIYBNPWbbMP9fQcbutKNv6yzu4xFg"", ""ALL SEGMENT!A119"")"),"POSO")</f>
        <v>POSO</v>
      </c>
      <c r="B7" s="162">
        <f>IFERROR(__xludf.DUMMYFUNCTION("IMPORTRANGE(""1BahZswj2TOF2aoCIYBNPWbbMP9fQcbutKNv6yzu4xFg"", ""ALL SEGMENT!C119"")"),21.0)</f>
        <v>21</v>
      </c>
      <c r="C7" s="162">
        <f>IFERROR(__xludf.DUMMYFUNCTION("IMPORTRANGE(""1BahZswj2TOF2aoCIYBNPWbbMP9fQcbutKNv6yzu4xFg"", ""ALL SEGMENT!E119"")"),0.0)</f>
        <v>0</v>
      </c>
      <c r="D7" s="162">
        <f>IFERROR(__xludf.DUMMYFUNCTION("IMPORTRANGE(""1BahZswj2TOF2aoCIYBNPWbbMP9fQcbutKNv6yzu4xFg"", ""ALL SEGMENT!G119"")"),4.0)</f>
        <v>4</v>
      </c>
      <c r="E7" s="162">
        <f>IFERROR(__xludf.DUMMYFUNCTION("IMPORTRANGE(""1BahZswj2TOF2aoCIYBNPWbbMP9fQcbutKNv6yzu4xFg"", ""ALL SEGMENT!H119"")"),0.0)</f>
        <v>0</v>
      </c>
      <c r="F7" s="162">
        <f>IFERROR(__xludf.DUMMYFUNCTION("IMPORTRANGE(""1BahZswj2TOF2aoCIYBNPWbbMP9fQcbutKNv6yzu4xFg"", ""ALL SEGMENT!I119"")"),3.0)</f>
        <v>3</v>
      </c>
      <c r="G7" s="162">
        <f>IFERROR(__xludf.DUMMYFUNCTION("IMPORTRANGE(""1BahZswj2TOF2aoCIYBNPWbbMP9fQcbutKNv6yzu4xFg"", ""ALL SEGMENT!J119"")"),7.0)</f>
        <v>7</v>
      </c>
      <c r="H7" s="162">
        <f>IFERROR(__xludf.DUMMYFUNCTION("IMPORTRANGE(""1BahZswj2TOF2aoCIYBNPWbbMP9fQcbutKNv6yzu4xFg"", ""ALL SEGMENT!L119"")"),9.0)</f>
        <v>9</v>
      </c>
      <c r="I7" s="162">
        <f>IFERROR(__xludf.DUMMYFUNCTION("IMPORTRANGE(""1BahZswj2TOF2aoCIYBNPWbbMP9fQcbutKNv6yzu4xFg"", ""ALL SEGMENT!N119"")"),0.0)</f>
        <v>0</v>
      </c>
      <c r="J7" s="162">
        <f>IFERROR(__xludf.DUMMYFUNCTION("IMPORTRANGE(""1BahZswj2TOF2aoCIYBNPWbbMP9fQcbutKNv6yzu4xFg"", ""ALL SEGMENT!O119"")"),0.0)</f>
        <v>0</v>
      </c>
      <c r="K7" s="162">
        <f>IFERROR(__xludf.DUMMYFUNCTION("IMPORTRANGE(""1BahZswj2TOF2aoCIYBNPWbbMP9fQcbutKNv6yzu4xFg"", ""ALL SEGMENT!Q119"")"),5.0)</f>
        <v>5</v>
      </c>
      <c r="L7" s="162">
        <f>IFERROR(__xludf.DUMMYFUNCTION("IMPORTRANGE(""1BahZswj2TOF2aoCIYBNPWbbMP9fQcbutKNv6yzu4xFg"", ""ALL SEGMENT!S119"")"),0.0)</f>
        <v>0</v>
      </c>
      <c r="M7" s="254">
        <f>IFERROR(__xludf.DUMMYFUNCTION("IMPORTRANGE(""1BahZswj2TOF2aoCIYBNPWbbMP9fQcbutKNv6yzu4xFg"", ""ALL SEGMENT!T119"")"),0.23809523809523808)</f>
        <v>0.2380952381</v>
      </c>
      <c r="N7" s="166">
        <f>IFERROR(__xludf.DUMMYFUNCTION("IMPORTRANGE(""1BahZswj2TOF2aoCIYBNPWbbMP9fQcbutKNv6yzu4xFg"", ""ALL SEGMENT!U119"")"),8.0)</f>
        <v>8</v>
      </c>
    </row>
    <row r="8">
      <c r="A8" s="162" t="str">
        <f>IFERROR(__xludf.DUMMYFUNCTION("IMPORTRANGE(""1BahZswj2TOF2aoCIYBNPWbbMP9fQcbutKNv6yzu4xFg"", ""ALL SEGMENT!A120"")"),"TOLITOLI")</f>
        <v>TOLITOLI</v>
      </c>
      <c r="B8" s="162">
        <f>IFERROR(__xludf.DUMMYFUNCTION("IMPORTRANGE(""1BahZswj2TOF2aoCIYBNPWbbMP9fQcbutKNv6yzu4xFg"", ""ALL SEGMENT!C120"")"),8.0)</f>
        <v>8</v>
      </c>
      <c r="C8" s="162">
        <f>IFERROR(__xludf.DUMMYFUNCTION("IMPORTRANGE(""1BahZswj2TOF2aoCIYBNPWbbMP9fQcbutKNv6yzu4xFg"", ""ALL SEGMENT!E120"")"),0.0)</f>
        <v>0</v>
      </c>
      <c r="D8" s="162">
        <f>IFERROR(__xludf.DUMMYFUNCTION("IMPORTRANGE(""1BahZswj2TOF2aoCIYBNPWbbMP9fQcbutKNv6yzu4xFg"", ""ALL SEGMENT!G120"")"),0.0)</f>
        <v>0</v>
      </c>
      <c r="E8" s="162">
        <f>IFERROR(__xludf.DUMMYFUNCTION("IMPORTRANGE(""1BahZswj2TOF2aoCIYBNPWbbMP9fQcbutKNv6yzu4xFg"", ""ALL SEGMENT!H120"")"),0.0)</f>
        <v>0</v>
      </c>
      <c r="F8" s="162">
        <f>IFERROR(__xludf.DUMMYFUNCTION("IMPORTRANGE(""1BahZswj2TOF2aoCIYBNPWbbMP9fQcbutKNv6yzu4xFg"", ""ALL SEGMENT!I120"")"),1.0)</f>
        <v>1</v>
      </c>
      <c r="G8" s="162">
        <f>IFERROR(__xludf.DUMMYFUNCTION("IMPORTRANGE(""1BahZswj2TOF2aoCIYBNPWbbMP9fQcbutKNv6yzu4xFg"", ""ALL SEGMENT!J120"")"),1.0)</f>
        <v>1</v>
      </c>
      <c r="H8" s="162">
        <f>IFERROR(__xludf.DUMMYFUNCTION("IMPORTRANGE(""1BahZswj2TOF2aoCIYBNPWbbMP9fQcbutKNv6yzu4xFg"", ""ALL SEGMENT!L120"")"),1.0)</f>
        <v>1</v>
      </c>
      <c r="I8" s="162">
        <f>IFERROR(__xludf.DUMMYFUNCTION("IMPORTRANGE(""1BahZswj2TOF2aoCIYBNPWbbMP9fQcbutKNv6yzu4xFg"", ""ALL SEGMENT!N120"")"),0.0)</f>
        <v>0</v>
      </c>
      <c r="J8" s="162">
        <f>IFERROR(__xludf.DUMMYFUNCTION("IMPORTRANGE(""1BahZswj2TOF2aoCIYBNPWbbMP9fQcbutKNv6yzu4xFg"", ""ALL SEGMENT!O120"")"),0.0)</f>
        <v>0</v>
      </c>
      <c r="K8" s="162">
        <f>IFERROR(__xludf.DUMMYFUNCTION("IMPORTRANGE(""1BahZswj2TOF2aoCIYBNPWbbMP9fQcbutKNv6yzu4xFg"", ""ALL SEGMENT!Q120"")"),6.0)</f>
        <v>6</v>
      </c>
      <c r="L8" s="162">
        <f>IFERROR(__xludf.DUMMYFUNCTION("IMPORTRANGE(""1BahZswj2TOF2aoCIYBNPWbbMP9fQcbutKNv6yzu4xFg"", ""ALL SEGMENT!S120"")"),0.0)</f>
        <v>0</v>
      </c>
      <c r="M8" s="254">
        <f>IFERROR(__xludf.DUMMYFUNCTION("IMPORTRANGE(""1BahZswj2TOF2aoCIYBNPWbbMP9fQcbutKNv6yzu4xFg"", ""ALL SEGMENT!T120"")"),0.75)</f>
        <v>0.75</v>
      </c>
      <c r="N8" s="166">
        <f>IFERROR(__xludf.DUMMYFUNCTION("IMPORTRANGE(""1BahZswj2TOF2aoCIYBNPWbbMP9fQcbutKNv6yzu4xFg"", ""ALL SEGMENT!U120"")"),1.0)</f>
        <v>1</v>
      </c>
    </row>
    <row r="9">
      <c r="A9" s="162" t="str">
        <f>IFERROR(__xludf.DUMMYFUNCTION("IMPORTRANGE(""1BahZswj2TOF2aoCIYBNPWbbMP9fQcbutKNv6yzu4xFg"", ""ALL SEGMENT!A121"")"),"INNER - PALU")</f>
        <v>INNER - PALU</v>
      </c>
      <c r="B9" s="162">
        <f>IFERROR(__xludf.DUMMYFUNCTION("IMPORTRANGE(""1BahZswj2TOF2aoCIYBNPWbbMP9fQcbutKNv6yzu4xFg"", ""ALL SEGMENT!C121"")"),100.0)</f>
        <v>100</v>
      </c>
      <c r="C9" s="162">
        <f>IFERROR(__xludf.DUMMYFUNCTION("IMPORTRANGE(""1BahZswj2TOF2aoCIYBNPWbbMP9fQcbutKNv6yzu4xFg"", ""ALL SEGMENT!E121"")"),0.0)</f>
        <v>0</v>
      </c>
      <c r="D9" s="162">
        <f>IFERROR(__xludf.DUMMYFUNCTION("IMPORTRANGE(""1BahZswj2TOF2aoCIYBNPWbbMP9fQcbutKNv6yzu4xFg"", ""ALL SEGMENT!G121"")"),0.0)</f>
        <v>0</v>
      </c>
      <c r="E9" s="162">
        <f>IFERROR(__xludf.DUMMYFUNCTION("IMPORTRANGE(""1BahZswj2TOF2aoCIYBNPWbbMP9fQcbutKNv6yzu4xFg"", ""ALL SEGMENT!H121"")"),0.0)</f>
        <v>0</v>
      </c>
      <c r="F9" s="162">
        <f>IFERROR(__xludf.DUMMYFUNCTION("IMPORTRANGE(""1BahZswj2TOF2aoCIYBNPWbbMP9fQcbutKNv6yzu4xFg"", ""ALL SEGMENT!I121"")"),36.0)</f>
        <v>36</v>
      </c>
      <c r="G9" s="162">
        <f>IFERROR(__xludf.DUMMYFUNCTION("IMPORTRANGE(""1BahZswj2TOF2aoCIYBNPWbbMP9fQcbutKNv6yzu4xFg"", ""ALL SEGMENT!J121"")"),36.0)</f>
        <v>36</v>
      </c>
      <c r="H9" s="162">
        <f>IFERROR(__xludf.DUMMYFUNCTION("IMPORTRANGE(""1BahZswj2TOF2aoCIYBNPWbbMP9fQcbutKNv6yzu4xFg"", ""ALL SEGMENT!L121"")"),30.0)</f>
        <v>30</v>
      </c>
      <c r="I9" s="162">
        <f>IFERROR(__xludf.DUMMYFUNCTION("IMPORTRANGE(""1BahZswj2TOF2aoCIYBNPWbbMP9fQcbutKNv6yzu4xFg"", ""ALL SEGMENT!N121"")"),0.0)</f>
        <v>0</v>
      </c>
      <c r="J9" s="162">
        <f>IFERROR(__xludf.DUMMYFUNCTION("IMPORTRANGE(""1BahZswj2TOF2aoCIYBNPWbbMP9fQcbutKNv6yzu4xFg"", ""ALL SEGMENT!O121"")"),2.0)</f>
        <v>2</v>
      </c>
      <c r="K9" s="162">
        <f>IFERROR(__xludf.DUMMYFUNCTION("IMPORTRANGE(""1BahZswj2TOF2aoCIYBNPWbbMP9fQcbutKNv6yzu4xFg"", ""ALL SEGMENT!Q121"")"),32.0)</f>
        <v>32</v>
      </c>
      <c r="L9" s="162">
        <f>IFERROR(__xludf.DUMMYFUNCTION("IMPORTRANGE(""1BahZswj2TOF2aoCIYBNPWbbMP9fQcbutKNv6yzu4xFg"", ""ALL SEGMENT!S121"")"),0.0)</f>
        <v>0</v>
      </c>
      <c r="M9" s="254">
        <f>IFERROR(__xludf.DUMMYFUNCTION("IMPORTRANGE(""1BahZswj2TOF2aoCIYBNPWbbMP9fQcbutKNv6yzu4xFg"", ""ALL SEGMENT!T121"")"),0.32)</f>
        <v>0.32</v>
      </c>
      <c r="N9" s="166">
        <f>IFERROR(__xludf.DUMMYFUNCTION("IMPORTRANGE(""1BahZswj2TOF2aoCIYBNPWbbMP9fQcbutKNv6yzu4xFg"", ""ALL SEGMENT!U121"")"),6.0)</f>
        <v>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6.89"/>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49" t="s">
        <v>382</v>
      </c>
      <c r="B1" s="250" t="s">
        <v>365</v>
      </c>
      <c r="C1" s="251" t="s">
        <v>366</v>
      </c>
      <c r="D1" s="249" t="s">
        <v>367</v>
      </c>
      <c r="E1" s="249" t="s">
        <v>368</v>
      </c>
      <c r="F1" s="249" t="s">
        <v>369</v>
      </c>
      <c r="G1" s="249" t="s">
        <v>370</v>
      </c>
      <c r="H1" s="235" t="s">
        <v>371</v>
      </c>
      <c r="I1" s="249" t="s">
        <v>372</v>
      </c>
      <c r="J1" s="249" t="s">
        <v>373</v>
      </c>
      <c r="K1" s="252" t="s">
        <v>374</v>
      </c>
      <c r="L1" s="249" t="s">
        <v>375</v>
      </c>
      <c r="M1" s="253" t="s">
        <v>376</v>
      </c>
    </row>
    <row r="2">
      <c r="A2" s="162" t="str">
        <f>IFERROR(__xludf.DUMMYFUNCTION("IMPORTRANGE(""1BahZswj2TOF2aoCIYBNPWbbMP9fQcbutKNv6yzu4xFg"", ""ALL SEGMENT!A127"")"),"Kurang Dari 1 Bulan")</f>
        <v>Kurang Dari 1 Bulan</v>
      </c>
      <c r="B2" s="162">
        <f>IFERROR(__xludf.DUMMYFUNCTION("IMPORTRANGE(""1BahZswj2TOF2aoCIYBNPWbbMP9fQcbutKNv6yzu4xFg"", ""ALL SEGMENT!C127"")"),93.0)</f>
        <v>93</v>
      </c>
      <c r="C2" s="162">
        <f>IFERROR(__xludf.DUMMYFUNCTION("IMPORTRANGE(""1BahZswj2TOF2aoCIYBNPWbbMP9fQcbutKNv6yzu4xFg"", ""ALL SEGMENT!E127"")"),0.0)</f>
        <v>0</v>
      </c>
      <c r="D2" s="162">
        <f>IFERROR(__xludf.DUMMYFUNCTION("IMPORTRANGE(""1BahZswj2TOF2aoCIYBNPWbbMP9fQcbutKNv6yzu4xFg"", ""ALL SEGMENT!G127"")"),3.0)</f>
        <v>3</v>
      </c>
      <c r="E2" s="162">
        <f>IFERROR(__xludf.DUMMYFUNCTION("IMPORTRANGE(""1BahZswj2TOF2aoCIYBNPWbbMP9fQcbutKNv6yzu4xFg"", ""ALL SEGMENT!H127"")"),0.0)</f>
        <v>0</v>
      </c>
      <c r="F2" s="162">
        <f>IFERROR(__xludf.DUMMYFUNCTION("IMPORTRANGE(""1BahZswj2TOF2aoCIYBNPWbbMP9fQcbutKNv6yzu4xFg"", ""ALL SEGMENT!I127"")"),9.0)</f>
        <v>9</v>
      </c>
      <c r="G2" s="162">
        <f>IFERROR(__xludf.DUMMYFUNCTION("IMPORTRANGE(""1BahZswj2TOF2aoCIYBNPWbbMP9fQcbutKNv6yzu4xFg"", ""ALL SEGMENT!J127"")"),12.0)</f>
        <v>12</v>
      </c>
      <c r="H2" s="162">
        <f>IFERROR(__xludf.DUMMYFUNCTION("IMPORTRANGE(""1BahZswj2TOF2aoCIYBNPWbbMP9fQcbutKNv6yzu4xFg"", ""ALL SEGMENT!L127"")"),38.0)</f>
        <v>38</v>
      </c>
      <c r="I2" s="162">
        <f>IFERROR(__xludf.DUMMYFUNCTION("IMPORTRANGE(""1BahZswj2TOF2aoCIYBNPWbbMP9fQcbutKNv6yzu4xFg"", ""ALL SEGMENT!N127"")"),0.0)</f>
        <v>0</v>
      </c>
      <c r="J2" s="162">
        <f>IFERROR(__xludf.DUMMYFUNCTION("IMPORTRANGE(""1BahZswj2TOF2aoCIYBNPWbbMP9fQcbutKNv6yzu4xFg"", ""ALL SEGMENT!O127"")"),3.0)</f>
        <v>3</v>
      </c>
      <c r="K2" s="162">
        <f>IFERROR(__xludf.DUMMYFUNCTION("IMPORTRANGE(""1BahZswj2TOF2aoCIYBNPWbbMP9fQcbutKNv6yzu4xFg"", ""ALL SEGMENT!Q127"")"),40.0)</f>
        <v>40</v>
      </c>
      <c r="L2" s="162">
        <f>IFERROR(__xludf.DUMMYFUNCTION("IMPORTRANGE(""1BahZswj2TOF2aoCIYBNPWbbMP9fQcbutKNv6yzu4xFg"", ""ALL SEGMENT!S127"")"),0.0)</f>
        <v>0</v>
      </c>
      <c r="M2" s="254">
        <f>IFERROR(__xludf.DUMMYFUNCTION("IMPORTRANGE(""1BahZswj2TOF2aoCIYBNPWbbMP9fQcbutKNv6yzu4xFg"", ""ALL SEGMENT!T127"")"),0.43010752688172044)</f>
        <v>0.4301075269</v>
      </c>
    </row>
    <row r="3">
      <c r="A3" s="162" t="str">
        <f>IFERROR(__xludf.DUMMYFUNCTION("IMPORTRANGE(""1BahZswj2TOF2aoCIYBNPWbbMP9fQcbutKNv6yzu4xFg"", ""ALL SEGMENT!A128"")"),"1 - 3 Bulan")</f>
        <v>1 - 3 Bulan</v>
      </c>
      <c r="B3" s="162">
        <f>IFERROR(__xludf.DUMMYFUNCTION("IMPORTRANGE(""1BahZswj2TOF2aoCIYBNPWbbMP9fQcbutKNv6yzu4xFg"", ""ALL SEGMENT!C128"")"),59.0)</f>
        <v>59</v>
      </c>
      <c r="C3" s="162">
        <f>IFERROR(__xludf.DUMMYFUNCTION("IMPORTRANGE(""1BahZswj2TOF2aoCIYBNPWbbMP9fQcbutKNv6yzu4xFg"", ""ALL SEGMENT!E128"")"),0.0)</f>
        <v>0</v>
      </c>
      <c r="D3" s="162">
        <f>IFERROR(__xludf.DUMMYFUNCTION("IMPORTRANGE(""1BahZswj2TOF2aoCIYBNPWbbMP9fQcbutKNv6yzu4xFg"", ""ALL SEGMENT!G128"")"),8.0)</f>
        <v>8</v>
      </c>
      <c r="E3" s="162">
        <f>IFERROR(__xludf.DUMMYFUNCTION("IMPORTRANGE(""1BahZswj2TOF2aoCIYBNPWbbMP9fQcbutKNv6yzu4xFg"", ""ALL SEGMENT!H128"")"),0.0)</f>
        <v>0</v>
      </c>
      <c r="F3" s="162">
        <f>IFERROR(__xludf.DUMMYFUNCTION("IMPORTRANGE(""1BahZswj2TOF2aoCIYBNPWbbMP9fQcbutKNv6yzu4xFg"", ""ALL SEGMENT!I128"")"),5.0)</f>
        <v>5</v>
      </c>
      <c r="G3" s="162">
        <f>IFERROR(__xludf.DUMMYFUNCTION("IMPORTRANGE(""1BahZswj2TOF2aoCIYBNPWbbMP9fQcbutKNv6yzu4xFg"", ""ALL SEGMENT!J128"")"),13.0)</f>
        <v>13</v>
      </c>
      <c r="H3" s="162">
        <f>IFERROR(__xludf.DUMMYFUNCTION("IMPORTRANGE(""1BahZswj2TOF2aoCIYBNPWbbMP9fQcbutKNv6yzu4xFg"", ""ALL SEGMENT!L128"")"),20.0)</f>
        <v>20</v>
      </c>
      <c r="I3" s="162">
        <f>IFERROR(__xludf.DUMMYFUNCTION("IMPORTRANGE(""1BahZswj2TOF2aoCIYBNPWbbMP9fQcbutKNv6yzu4xFg"", ""ALL SEGMENT!N128"")"),0.0)</f>
        <v>0</v>
      </c>
      <c r="J3" s="162">
        <f>IFERROR(__xludf.DUMMYFUNCTION("IMPORTRANGE(""1BahZswj2TOF2aoCIYBNPWbbMP9fQcbutKNv6yzu4xFg"", ""ALL SEGMENT!O128"")"),1.0)</f>
        <v>1</v>
      </c>
      <c r="K3" s="162">
        <f>IFERROR(__xludf.DUMMYFUNCTION("IMPORTRANGE(""1BahZswj2TOF2aoCIYBNPWbbMP9fQcbutKNv6yzu4xFg"", ""ALL SEGMENT!Q128"")"),23.0)</f>
        <v>23</v>
      </c>
      <c r="L3" s="162">
        <f>IFERROR(__xludf.DUMMYFUNCTION("IMPORTRANGE(""1BahZswj2TOF2aoCIYBNPWbbMP9fQcbutKNv6yzu4xFg"", ""ALL SEGMENT!S128"")"),2.0)</f>
        <v>2</v>
      </c>
      <c r="M3" s="254">
        <f>IFERROR(__xludf.DUMMYFUNCTION("IMPORTRANGE(""1BahZswj2TOF2aoCIYBNPWbbMP9fQcbutKNv6yzu4xFg"", ""ALL SEGMENT!T128"")"),0.423728813559322)</f>
        <v>0.4237288136</v>
      </c>
    </row>
    <row r="4">
      <c r="A4" s="162" t="str">
        <f>IFERROR(__xludf.DUMMYFUNCTION("IMPORTRANGE(""1BahZswj2TOF2aoCIYBNPWbbMP9fQcbutKNv6yzu4xFg"", ""ALL SEGMENT!A129"")"),"3 - 6 Bulan")</f>
        <v>3 - 6 Bulan</v>
      </c>
      <c r="B4" s="162">
        <f>IFERROR(__xludf.DUMMYFUNCTION("IMPORTRANGE(""1BahZswj2TOF2aoCIYBNPWbbMP9fQcbutKNv6yzu4xFg"", ""ALL SEGMENT!C129"")"),48.0)</f>
        <v>48</v>
      </c>
      <c r="C4" s="162">
        <f>IFERROR(__xludf.DUMMYFUNCTION("IMPORTRANGE(""1BahZswj2TOF2aoCIYBNPWbbMP9fQcbutKNv6yzu4xFg"", ""ALL SEGMENT!E129"")"),0.0)</f>
        <v>0</v>
      </c>
      <c r="D4" s="162">
        <f>IFERROR(__xludf.DUMMYFUNCTION("IMPORTRANGE(""1BahZswj2TOF2aoCIYBNPWbbMP9fQcbutKNv6yzu4xFg"", ""ALL SEGMENT!G129"")"),0.0)</f>
        <v>0</v>
      </c>
      <c r="E4" s="162">
        <f>IFERROR(__xludf.DUMMYFUNCTION("IMPORTRANGE(""1BahZswj2TOF2aoCIYBNPWbbMP9fQcbutKNv6yzu4xFg"", ""ALL SEGMENT!H129"")"),0.0)</f>
        <v>0</v>
      </c>
      <c r="F4" s="162">
        <f>IFERROR(__xludf.DUMMYFUNCTION("IMPORTRANGE(""1BahZswj2TOF2aoCIYBNPWbbMP9fQcbutKNv6yzu4xFg"", ""ALL SEGMENT!I129"")"),31.0)</f>
        <v>31</v>
      </c>
      <c r="G4" s="162">
        <f>IFERROR(__xludf.DUMMYFUNCTION("IMPORTRANGE(""1BahZswj2TOF2aoCIYBNPWbbMP9fQcbutKNv6yzu4xFg"", ""ALL SEGMENT!J129"")"),31.0)</f>
        <v>31</v>
      </c>
      <c r="H4" s="162">
        <f>IFERROR(__xludf.DUMMYFUNCTION("IMPORTRANGE(""1BahZswj2TOF2aoCIYBNPWbbMP9fQcbutKNv6yzu4xFg"", ""ALL SEGMENT!L129"")"),8.0)</f>
        <v>8</v>
      </c>
      <c r="I4" s="162">
        <f>IFERROR(__xludf.DUMMYFUNCTION("IMPORTRANGE(""1BahZswj2TOF2aoCIYBNPWbbMP9fQcbutKNv6yzu4xFg"", ""ALL SEGMENT!N129"")"),0.0)</f>
        <v>0</v>
      </c>
      <c r="J4" s="162">
        <f>IFERROR(__xludf.DUMMYFUNCTION("IMPORTRANGE(""1BahZswj2TOF2aoCIYBNPWbbMP9fQcbutKNv6yzu4xFg"", ""ALL SEGMENT!O129"")"),1.0)</f>
        <v>1</v>
      </c>
      <c r="K4" s="162">
        <f>IFERROR(__xludf.DUMMYFUNCTION("IMPORTRANGE(""1BahZswj2TOF2aoCIYBNPWbbMP9fQcbutKNv6yzu4xFg"", ""ALL SEGMENT!Q129"")"),8.0)</f>
        <v>8</v>
      </c>
      <c r="L4" s="162">
        <f>IFERROR(__xludf.DUMMYFUNCTION("IMPORTRANGE(""1BahZswj2TOF2aoCIYBNPWbbMP9fQcbutKNv6yzu4xFg"", ""ALL SEGMENT!S129"")"),0.0)</f>
        <v>0</v>
      </c>
      <c r="M4" s="254">
        <f>IFERROR(__xludf.DUMMYFUNCTION("IMPORTRANGE(""1BahZswj2TOF2aoCIYBNPWbbMP9fQcbutKNv6yzu4xFg"", ""ALL SEGMENT!T129"")"),0.16666666666666666)</f>
        <v>0.1666666667</v>
      </c>
    </row>
    <row r="5">
      <c r="A5" s="162" t="str">
        <f>IFERROR(__xludf.DUMMYFUNCTION("IMPORTRANGE(""1BahZswj2TOF2aoCIYBNPWbbMP9fQcbutKNv6yzu4xFg"", ""ALL SEGMENT!A130"")"),"6 - 12 Bulan")</f>
        <v>6 - 12 Bulan</v>
      </c>
      <c r="B5" s="162">
        <f>IFERROR(__xludf.DUMMYFUNCTION("IMPORTRANGE(""1BahZswj2TOF2aoCIYBNPWbbMP9fQcbutKNv6yzu4xFg"", ""ALL SEGMENT!C130"")"),6.0)</f>
        <v>6</v>
      </c>
      <c r="C5" s="162">
        <f>IFERROR(__xludf.DUMMYFUNCTION("IMPORTRANGE(""1BahZswj2TOF2aoCIYBNPWbbMP9fQcbutKNv6yzu4xFg"", ""ALL SEGMENT!E130"")"),0.0)</f>
        <v>0</v>
      </c>
      <c r="D5" s="162">
        <f>IFERROR(__xludf.DUMMYFUNCTION("IMPORTRANGE(""1BahZswj2TOF2aoCIYBNPWbbMP9fQcbutKNv6yzu4xFg"", ""ALL SEGMENT!G130"")"),0.0)</f>
        <v>0</v>
      </c>
      <c r="E5" s="162">
        <f>IFERROR(__xludf.DUMMYFUNCTION("IMPORTRANGE(""1BahZswj2TOF2aoCIYBNPWbbMP9fQcbutKNv6yzu4xFg"", ""ALL SEGMENT!H130"")"),0.0)</f>
        <v>0</v>
      </c>
      <c r="F5" s="162">
        <f>IFERROR(__xludf.DUMMYFUNCTION("IMPORTRANGE(""1BahZswj2TOF2aoCIYBNPWbbMP9fQcbutKNv6yzu4xFg"", ""ALL SEGMENT!I130"")"),1.0)</f>
        <v>1</v>
      </c>
      <c r="G5" s="162">
        <f>IFERROR(__xludf.DUMMYFUNCTION("IMPORTRANGE(""1BahZswj2TOF2aoCIYBNPWbbMP9fQcbutKNv6yzu4xFg"", ""ALL SEGMENT!J130"")"),1.0)</f>
        <v>1</v>
      </c>
      <c r="H5" s="162">
        <f>IFERROR(__xludf.DUMMYFUNCTION("IMPORTRANGE(""1BahZswj2TOF2aoCIYBNPWbbMP9fQcbutKNv6yzu4xFg"", ""ALL SEGMENT!L130"")"),4.0)</f>
        <v>4</v>
      </c>
      <c r="I5" s="162">
        <f>IFERROR(__xludf.DUMMYFUNCTION("IMPORTRANGE(""1BahZswj2TOF2aoCIYBNPWbbMP9fQcbutKNv6yzu4xFg"", ""ALL SEGMENT!N130"")"),0.0)</f>
        <v>0</v>
      </c>
      <c r="J5" s="162">
        <f>IFERROR(__xludf.DUMMYFUNCTION("IMPORTRANGE(""1BahZswj2TOF2aoCIYBNPWbbMP9fQcbutKNv6yzu4xFg"", ""ALL SEGMENT!O130"")"),0.0)</f>
        <v>0</v>
      </c>
      <c r="K5" s="162">
        <f>IFERROR(__xludf.DUMMYFUNCTION("IMPORTRANGE(""1BahZswj2TOF2aoCIYBNPWbbMP9fQcbutKNv6yzu4xFg"", ""ALL SEGMENT!Q130"")"),1.0)</f>
        <v>1</v>
      </c>
      <c r="L5" s="162">
        <f>IFERROR(__xludf.DUMMYFUNCTION("IMPORTRANGE(""1BahZswj2TOF2aoCIYBNPWbbMP9fQcbutKNv6yzu4xFg"", ""ALL SEGMENT!S130"")"),0.0)</f>
        <v>0</v>
      </c>
      <c r="M5" s="254">
        <f>IFERROR(__xludf.DUMMYFUNCTION("IMPORTRANGE(""1BahZswj2TOF2aoCIYBNPWbbMP9fQcbutKNv6yzu4xFg"", ""ALL SEGMENT!T130"")"),0.16666666666666666)</f>
        <v>0.1666666667</v>
      </c>
    </row>
    <row r="6">
      <c r="A6" s="162" t="str">
        <f>IFERROR(__xludf.DUMMYFUNCTION("IMPORTRANGE(""1BahZswj2TOF2aoCIYBNPWbbMP9fQcbutKNv6yzu4xFg"", ""ALL SEGMENT!A131"")"),"Lebih Dari 12 Bulan")</f>
        <v>Lebih Dari 12 Bulan</v>
      </c>
      <c r="B6" s="162">
        <f>IFERROR(__xludf.DUMMYFUNCTION("IMPORTRANGE(""1BahZswj2TOF2aoCIYBNPWbbMP9fQcbutKNv6yzu4xFg"", ""ALL SEGMENT!C131"")"),3.0)</f>
        <v>3</v>
      </c>
      <c r="C6" s="162">
        <f>IFERROR(__xludf.DUMMYFUNCTION("IMPORTRANGE(""1BahZswj2TOF2aoCIYBNPWbbMP9fQcbutKNv6yzu4xFg"", ""ALL SEGMENT!E131"")"),0.0)</f>
        <v>0</v>
      </c>
      <c r="D6" s="162">
        <f>IFERROR(__xludf.DUMMYFUNCTION("IMPORTRANGE(""1BahZswj2TOF2aoCIYBNPWbbMP9fQcbutKNv6yzu4xFg"", ""ALL SEGMENT!G131"")"),0.0)</f>
        <v>0</v>
      </c>
      <c r="E6" s="162">
        <f>IFERROR(__xludf.DUMMYFUNCTION("IMPORTRANGE(""1BahZswj2TOF2aoCIYBNPWbbMP9fQcbutKNv6yzu4xFg"", ""ALL SEGMENT!H131"")"),0.0)</f>
        <v>0</v>
      </c>
      <c r="F6" s="162">
        <f>IFERROR(__xludf.DUMMYFUNCTION("IMPORTRANGE(""1BahZswj2TOF2aoCIYBNPWbbMP9fQcbutKNv6yzu4xFg"", ""ALL SEGMENT!I131"")"),0.0)</f>
        <v>0</v>
      </c>
      <c r="G6" s="162">
        <f>IFERROR(__xludf.DUMMYFUNCTION("IMPORTRANGE(""1BahZswj2TOF2aoCIYBNPWbbMP9fQcbutKNv6yzu4xFg"", ""ALL SEGMENT!J131"")"),0.0)</f>
        <v>0</v>
      </c>
      <c r="H6" s="162">
        <f>IFERROR(__xludf.DUMMYFUNCTION("IMPORTRANGE(""1BahZswj2TOF2aoCIYBNPWbbMP9fQcbutKNv6yzu4xFg"", ""ALL SEGMENT!L131"")"),2.0)</f>
        <v>2</v>
      </c>
      <c r="I6" s="162">
        <f>IFERROR(__xludf.DUMMYFUNCTION("IMPORTRANGE(""1BahZswj2TOF2aoCIYBNPWbbMP9fQcbutKNv6yzu4xFg"", ""ALL SEGMENT!N131"")"),0.0)</f>
        <v>0</v>
      </c>
      <c r="J6" s="162">
        <f>IFERROR(__xludf.DUMMYFUNCTION("IMPORTRANGE(""1BahZswj2TOF2aoCIYBNPWbbMP9fQcbutKNv6yzu4xFg"", ""ALL SEGMENT!O131"")"),0.0)</f>
        <v>0</v>
      </c>
      <c r="K6" s="162">
        <f>IFERROR(__xludf.DUMMYFUNCTION("IMPORTRANGE(""1BahZswj2TOF2aoCIYBNPWbbMP9fQcbutKNv6yzu4xFg"", ""ALL SEGMENT!Q131"")"),1.0)</f>
        <v>1</v>
      </c>
      <c r="L6" s="162">
        <f>IFERROR(__xludf.DUMMYFUNCTION("IMPORTRANGE(""1BahZswj2TOF2aoCIYBNPWbbMP9fQcbutKNv6yzu4xFg"", ""ALL SEGMENT!S131"")"),0.0)</f>
        <v>0</v>
      </c>
      <c r="M6" s="254">
        <f>IFERROR(__xludf.DUMMYFUNCTION("IMPORTRANGE(""1BahZswj2TOF2aoCIYBNPWbbMP9fQcbutKNv6yzu4xFg"", ""ALL SEGMENT!T131"")"),0.3333333333333333)</f>
        <v>0.3333333333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5.11"/>
    <col customWidth="1" min="2" max="2" width="14.56"/>
    <col customWidth="1" min="3" max="3" width="17.78"/>
    <col customWidth="1" min="4" max="4" width="16.67"/>
    <col customWidth="1" min="5" max="5" width="17.0"/>
    <col customWidth="1" min="6" max="17" width="16.67"/>
    <col customWidth="1" min="18" max="18" width="17.67"/>
    <col customWidth="1" min="19" max="19" width="16.78"/>
    <col customWidth="1" min="20" max="26" width="10.56"/>
  </cols>
  <sheetData>
    <row r="1" ht="15.75" customHeight="1"/>
    <row r="2" ht="15.75" customHeight="1">
      <c r="B2" s="255" t="s">
        <v>46</v>
      </c>
      <c r="C2" s="255" t="s">
        <v>47</v>
      </c>
      <c r="D2" s="255" t="s">
        <v>48</v>
      </c>
      <c r="E2" s="255" t="s">
        <v>49</v>
      </c>
      <c r="F2" s="256">
        <v>202501.0</v>
      </c>
      <c r="G2" s="256">
        <v>202502.0</v>
      </c>
      <c r="H2" s="256">
        <v>202503.0</v>
      </c>
      <c r="I2" s="256">
        <v>202504.0</v>
      </c>
      <c r="J2" s="256">
        <v>202505.0</v>
      </c>
      <c r="K2" s="256">
        <v>202506.0</v>
      </c>
      <c r="L2" s="256">
        <v>202507.0</v>
      </c>
      <c r="M2" s="256">
        <v>202508.0</v>
      </c>
      <c r="N2" s="256">
        <v>202509.0</v>
      </c>
      <c r="O2" s="256">
        <v>202510.0</v>
      </c>
      <c r="P2" s="256">
        <v>202511.0</v>
      </c>
      <c r="Q2" s="256">
        <v>202512.0</v>
      </c>
      <c r="R2" s="257" t="s">
        <v>56</v>
      </c>
      <c r="S2" s="257" t="s">
        <v>112</v>
      </c>
    </row>
    <row r="3" ht="15.75" hidden="1" customHeight="1">
      <c r="B3" s="258" t="s">
        <v>58</v>
      </c>
      <c r="C3" s="259" t="s">
        <v>59</v>
      </c>
      <c r="D3" s="260" t="s">
        <v>116</v>
      </c>
      <c r="E3" s="258" t="s">
        <v>383</v>
      </c>
      <c r="F3" s="261">
        <v>6.37540629369E8</v>
      </c>
      <c r="G3" s="261">
        <v>6.266883769979999E8</v>
      </c>
      <c r="H3" s="261">
        <v>5.85247708668E8</v>
      </c>
      <c r="I3" s="261">
        <v>6.03603623673E8</v>
      </c>
      <c r="J3" s="261">
        <v>6.099273298709999E8</v>
      </c>
      <c r="K3" s="261">
        <v>6.03646881525E8</v>
      </c>
      <c r="L3" s="261">
        <v>6.25864599492E8</v>
      </c>
      <c r="M3" s="261">
        <v>6.18297701199E8</v>
      </c>
      <c r="N3" s="261">
        <v>6.125981944139999E8</v>
      </c>
      <c r="O3" s="261">
        <v>6.35580850581E8</v>
      </c>
      <c r="P3" s="261">
        <v>6.43387564224E8</v>
      </c>
      <c r="Q3" s="261">
        <v>6.38092132431E8</v>
      </c>
      <c r="R3" s="261">
        <f t="shared" ref="R3:R206" si="1">SUM(F3:Q3)</f>
        <v>7440475592</v>
      </c>
    </row>
    <row r="4" ht="15.75" hidden="1" customHeight="1">
      <c r="B4" s="258" t="s">
        <v>58</v>
      </c>
      <c r="C4" s="259" t="s">
        <v>59</v>
      </c>
      <c r="D4" s="260" t="s">
        <v>116</v>
      </c>
      <c r="E4" s="258" t="s">
        <v>384</v>
      </c>
      <c r="F4" s="261">
        <v>5.62433934648E8</v>
      </c>
      <c r="G4" s="261">
        <v>5.52860153037E8</v>
      </c>
      <c r="H4" s="261">
        <v>5.1630148237499994E8</v>
      </c>
      <c r="I4" s="261">
        <v>5.32494943473E8</v>
      </c>
      <c r="J4" s="261">
        <v>5.38073673573E8</v>
      </c>
      <c r="K4" s="261">
        <v>5.32533104529E8</v>
      </c>
      <c r="L4" s="261">
        <v>5.52133421961E8</v>
      </c>
      <c r="M4" s="261">
        <v>5.45457957267E8</v>
      </c>
      <c r="N4" s="261">
        <v>5.40429890535E8</v>
      </c>
      <c r="O4" s="261">
        <v>5.60705030877E8</v>
      </c>
      <c r="P4" s="261">
        <v>5.675920597199999E8</v>
      </c>
      <c r="Q4" s="261">
        <v>5.629204671719999E8</v>
      </c>
      <c r="R4" s="261">
        <f t="shared" si="1"/>
        <v>6563936119</v>
      </c>
    </row>
    <row r="5" ht="15.75" hidden="1" customHeight="1">
      <c r="B5" s="258" t="s">
        <v>58</v>
      </c>
      <c r="C5" s="259" t="s">
        <v>59</v>
      </c>
      <c r="D5" s="260" t="s">
        <v>116</v>
      </c>
      <c r="E5" s="258" t="s">
        <v>385</v>
      </c>
      <c r="F5" s="261">
        <v>9.22982505537E8</v>
      </c>
      <c r="G5" s="261">
        <v>9.07271444454E8</v>
      </c>
      <c r="H5" s="261">
        <v>8.472768189749999E8</v>
      </c>
      <c r="I5" s="261">
        <v>8.7385110813E8</v>
      </c>
      <c r="J5" s="261">
        <v>8.83006085553E8</v>
      </c>
      <c r="K5" s="261">
        <v>8.73913732341E8</v>
      </c>
      <c r="L5" s="261">
        <v>9.060788433989999E8</v>
      </c>
      <c r="M5" s="261">
        <v>8.951240677409999E8</v>
      </c>
      <c r="N5" s="261">
        <v>8.868727570649999E8</v>
      </c>
      <c r="O5" s="261">
        <v>9.20145287352E8</v>
      </c>
      <c r="P5" s="261">
        <v>9.31447249257E8</v>
      </c>
      <c r="Q5" s="261">
        <v>9.237809288909999E8</v>
      </c>
      <c r="R5" s="261">
        <f t="shared" si="1"/>
        <v>10771750829</v>
      </c>
    </row>
    <row r="6" ht="15.75" hidden="1" customHeight="1">
      <c r="B6" s="258" t="s">
        <v>58</v>
      </c>
      <c r="C6" s="259" t="s">
        <v>59</v>
      </c>
      <c r="D6" s="260" t="s">
        <v>116</v>
      </c>
      <c r="E6" s="258" t="s">
        <v>386</v>
      </c>
      <c r="F6" s="261">
        <v>2.9350043833199996E8</v>
      </c>
      <c r="G6" s="261">
        <v>2.8850445796199995E8</v>
      </c>
      <c r="H6" s="261">
        <v>2.69426686713E8</v>
      </c>
      <c r="I6" s="261">
        <v>2.77877080251E8</v>
      </c>
      <c r="J6" s="261">
        <v>2.80788283644E8</v>
      </c>
      <c r="K6" s="261">
        <v>2.77896994191E8</v>
      </c>
      <c r="L6" s="261">
        <v>2.88125220951E8</v>
      </c>
      <c r="M6" s="261">
        <v>2.84641696995E8</v>
      </c>
      <c r="N6" s="261">
        <v>2.8201785217499995E8</v>
      </c>
      <c r="O6" s="261">
        <v>2.9259822796199995E8</v>
      </c>
      <c r="P6" s="261">
        <v>2.9619215388E8</v>
      </c>
      <c r="Q6" s="261">
        <v>2.93754330597E8</v>
      </c>
      <c r="R6" s="261">
        <f t="shared" si="1"/>
        <v>3425323424</v>
      </c>
    </row>
    <row r="7" ht="15.75" hidden="1" customHeight="1">
      <c r="B7" s="258" t="s">
        <v>58</v>
      </c>
      <c r="C7" s="259" t="s">
        <v>59</v>
      </c>
      <c r="D7" s="260" t="s">
        <v>116</v>
      </c>
      <c r="E7" s="258" t="s">
        <v>387</v>
      </c>
      <c r="F7" s="261">
        <v>3.4883688856799996E8</v>
      </c>
      <c r="G7" s="261">
        <v>3.42898967319E8</v>
      </c>
      <c r="H7" s="261">
        <v>3.20224282014E8</v>
      </c>
      <c r="I7" s="261">
        <v>3.3026790906299996E8</v>
      </c>
      <c r="J7" s="261">
        <v>3.3372798964199996E8</v>
      </c>
      <c r="K7" s="261">
        <v>3.3029157754499996E8</v>
      </c>
      <c r="L7" s="261">
        <v>3.42448229631E8</v>
      </c>
      <c r="M7" s="261">
        <v>3.38307923622E8</v>
      </c>
      <c r="N7" s="261">
        <v>3.35189379678E8</v>
      </c>
      <c r="O7" s="261">
        <v>3.4776457524899995E8</v>
      </c>
      <c r="P7" s="261">
        <v>3.52036098627E8</v>
      </c>
      <c r="Q7" s="261">
        <v>3.49138649673E8</v>
      </c>
      <c r="R7" s="261">
        <f t="shared" si="1"/>
        <v>4071132471</v>
      </c>
    </row>
    <row r="8" ht="15.75" hidden="1" customHeight="1">
      <c r="B8" s="258" t="s">
        <v>58</v>
      </c>
      <c r="C8" s="259" t="s">
        <v>59</v>
      </c>
      <c r="D8" s="260" t="s">
        <v>116</v>
      </c>
      <c r="E8" s="258" t="s">
        <v>388</v>
      </c>
      <c r="F8" s="261">
        <v>2.4698605406999998E7</v>
      </c>
      <c r="G8" s="261">
        <v>2.4278184650999997E7</v>
      </c>
      <c r="H8" s="261">
        <v>2.2672754637E7</v>
      </c>
      <c r="I8" s="261">
        <v>2.3383870755E7</v>
      </c>
      <c r="J8" s="261">
        <v>2.3628854097E7</v>
      </c>
      <c r="K8" s="261">
        <v>2.3385547001999997E7</v>
      </c>
      <c r="L8" s="261">
        <v>2.4246271044E7</v>
      </c>
      <c r="M8" s="261">
        <v>2.3953125702E7</v>
      </c>
      <c r="N8" s="261">
        <v>2.3732324919E7</v>
      </c>
      <c r="O8" s="261">
        <v>2.4622682202E7</v>
      </c>
      <c r="P8" s="261">
        <v>2.4925118621999998E7</v>
      </c>
      <c r="Q8" s="261">
        <v>2.4719970489E7</v>
      </c>
      <c r="R8" s="261">
        <f t="shared" si="1"/>
        <v>288247309.5</v>
      </c>
    </row>
    <row r="9" ht="15.75" hidden="1" customHeight="1">
      <c r="B9" s="258" t="s">
        <v>58</v>
      </c>
      <c r="C9" s="259" t="s">
        <v>59</v>
      </c>
      <c r="D9" s="262" t="s">
        <v>116</v>
      </c>
      <c r="E9" s="258" t="s">
        <v>389</v>
      </c>
      <c r="F9" s="261">
        <v>5016621.975</v>
      </c>
      <c r="G9" s="261">
        <v>4931228.654999999</v>
      </c>
      <c r="H9" s="261">
        <v>4605143.646</v>
      </c>
      <c r="I9" s="261">
        <v>4749581.483999999</v>
      </c>
      <c r="J9" s="261">
        <v>4799340.159</v>
      </c>
      <c r="K9" s="261">
        <v>4749921.759</v>
      </c>
      <c r="L9" s="261">
        <v>4924746.677999999</v>
      </c>
      <c r="M9" s="261">
        <v>4865204.835</v>
      </c>
      <c r="N9" s="261">
        <v>4820356.59</v>
      </c>
      <c r="O9" s="261">
        <v>5001200.711999999</v>
      </c>
      <c r="P9" s="261">
        <v>5062629.249</v>
      </c>
      <c r="Q9" s="261">
        <v>5020960.743</v>
      </c>
      <c r="R9" s="261">
        <f t="shared" si="1"/>
        <v>58546936.49</v>
      </c>
    </row>
    <row r="10" ht="15.75" hidden="1" customHeight="1">
      <c r="B10" s="258" t="s">
        <v>58</v>
      </c>
      <c r="C10" s="259" t="s">
        <v>59</v>
      </c>
      <c r="D10" s="260" t="s">
        <v>131</v>
      </c>
      <c r="E10" s="258" t="s">
        <v>390</v>
      </c>
      <c r="F10" s="261">
        <v>7.9569355278E7</v>
      </c>
      <c r="G10" s="261">
        <v>7.8964569339E7</v>
      </c>
      <c r="H10" s="261">
        <v>7.527233744999999E7</v>
      </c>
      <c r="I10" s="261">
        <v>7.763320518599999E7</v>
      </c>
      <c r="J10" s="261">
        <v>7.8446535726E7</v>
      </c>
      <c r="K10" s="261">
        <v>7.763876894399999E7</v>
      </c>
      <c r="L10" s="261">
        <v>8.0496327198E7</v>
      </c>
      <c r="M10" s="261">
        <v>7.9951755276E7</v>
      </c>
      <c r="N10" s="261">
        <v>7.921475522399999E7</v>
      </c>
      <c r="O10" s="261">
        <v>8.2186630173E7</v>
      </c>
      <c r="P10" s="261">
        <v>8.3196113022E7</v>
      </c>
      <c r="Q10" s="261">
        <v>8.2511363505E7</v>
      </c>
      <c r="R10" s="261">
        <f t="shared" si="1"/>
        <v>955081716.3</v>
      </c>
    </row>
    <row r="11" ht="15.75" hidden="1" customHeight="1">
      <c r="B11" s="258" t="s">
        <v>58</v>
      </c>
      <c r="C11" s="259" t="s">
        <v>59</v>
      </c>
      <c r="D11" s="260" t="s">
        <v>131</v>
      </c>
      <c r="E11" s="258" t="s">
        <v>391</v>
      </c>
      <c r="F11" s="261">
        <v>2.5439602590899998E8</v>
      </c>
      <c r="G11" s="261">
        <v>2.52462426309E8</v>
      </c>
      <c r="H11" s="261">
        <v>2.406577662E8</v>
      </c>
      <c r="I11" s="261">
        <v>2.4820584152699998E8</v>
      </c>
      <c r="J11" s="261">
        <v>2.50806191667E8</v>
      </c>
      <c r="K11" s="261">
        <v>2.4822362901E8</v>
      </c>
      <c r="L11" s="261">
        <v>2.57359702848E8</v>
      </c>
      <c r="M11" s="261">
        <v>2.5561861932599998E8</v>
      </c>
      <c r="N11" s="261">
        <v>2.5326231127499998E8</v>
      </c>
      <c r="O11" s="261">
        <v>2.6276387396699998E8</v>
      </c>
      <c r="P11" s="261">
        <v>2.6599135093199998E8</v>
      </c>
      <c r="Q11" s="261">
        <v>2.63802096966E8</v>
      </c>
      <c r="R11" s="261">
        <f t="shared" si="1"/>
        <v>3053549836</v>
      </c>
    </row>
    <row r="12" ht="15.75" hidden="1" customHeight="1">
      <c r="B12" s="258" t="s">
        <v>58</v>
      </c>
      <c r="C12" s="259" t="s">
        <v>59</v>
      </c>
      <c r="D12" s="260" t="s">
        <v>131</v>
      </c>
      <c r="E12" s="258" t="s">
        <v>392</v>
      </c>
      <c r="F12" s="261">
        <v>1.0741131831959999E9</v>
      </c>
      <c r="G12" s="261">
        <v>1.0659491221709999E9</v>
      </c>
      <c r="H12" s="261">
        <v>1.0161073813319999E9</v>
      </c>
      <c r="I12" s="261">
        <v>1.0479769305719999E9</v>
      </c>
      <c r="J12" s="261">
        <v>1.0589561526329999E9</v>
      </c>
      <c r="K12" s="261">
        <v>1.048052033976E9</v>
      </c>
      <c r="L12" s="261">
        <v>1.0866264476699998E9</v>
      </c>
      <c r="M12" s="261">
        <v>1.079275229283E9</v>
      </c>
      <c r="N12" s="261">
        <v>1.069326402849E9</v>
      </c>
      <c r="O12" s="261">
        <v>1.1094439877489998E9</v>
      </c>
      <c r="P12" s="261">
        <v>1.123071068622E9</v>
      </c>
      <c r="Q12" s="261">
        <v>1.1138275799129999E9</v>
      </c>
      <c r="R12" s="261">
        <f t="shared" si="1"/>
        <v>12892725520</v>
      </c>
    </row>
    <row r="13" ht="15.75" hidden="1" customHeight="1">
      <c r="B13" s="258" t="s">
        <v>58</v>
      </c>
      <c r="C13" s="259" t="s">
        <v>59</v>
      </c>
      <c r="D13" s="260" t="s">
        <v>131</v>
      </c>
      <c r="E13" s="258" t="s">
        <v>393</v>
      </c>
      <c r="F13" s="261">
        <v>4.43998142718E8</v>
      </c>
      <c r="G13" s="261">
        <v>4.4062342614299995E8</v>
      </c>
      <c r="H13" s="261">
        <v>4.2002071719299996E8</v>
      </c>
      <c r="I13" s="261">
        <v>4.3319439576299995E8</v>
      </c>
      <c r="J13" s="261">
        <v>4.37732794206E8</v>
      </c>
      <c r="K13" s="261">
        <v>4.3322544035999995E8</v>
      </c>
      <c r="L13" s="261">
        <v>4.4917065775799996E8</v>
      </c>
      <c r="M13" s="261">
        <v>4.4613193918799996E8</v>
      </c>
      <c r="N13" s="261">
        <v>4.42019466627E8</v>
      </c>
      <c r="O13" s="261">
        <v>4.5860257401E8</v>
      </c>
      <c r="P13" s="261">
        <v>4.64235497877E8</v>
      </c>
      <c r="Q13" s="261">
        <v>4.60414586547E8</v>
      </c>
      <c r="R13" s="261">
        <f t="shared" si="1"/>
        <v>5329369638</v>
      </c>
    </row>
    <row r="14" ht="15.75" hidden="1" customHeight="1">
      <c r="B14" s="258" t="s">
        <v>58</v>
      </c>
      <c r="C14" s="259" t="s">
        <v>59</v>
      </c>
      <c r="D14" s="260" t="s">
        <v>131</v>
      </c>
      <c r="E14" s="258" t="s">
        <v>394</v>
      </c>
      <c r="F14" s="261">
        <v>3.6260934643799996E8</v>
      </c>
      <c r="G14" s="261">
        <v>3.5985324457799995E8</v>
      </c>
      <c r="H14" s="261">
        <v>3.4302719550299996E8</v>
      </c>
      <c r="I14" s="261">
        <v>3.53786020923E8</v>
      </c>
      <c r="J14" s="261">
        <v>3.5749249201199996E8</v>
      </c>
      <c r="K14" s="261">
        <v>3.53811375075E8</v>
      </c>
      <c r="L14" s="261">
        <v>3.66833693043E8</v>
      </c>
      <c r="M14" s="261">
        <v>3.64351998366E8</v>
      </c>
      <c r="N14" s="261">
        <v>3.6099337941599995E8</v>
      </c>
      <c r="O14" s="261">
        <v>3.7453665526799995E8</v>
      </c>
      <c r="P14" s="261">
        <v>3.79137015171E8</v>
      </c>
      <c r="Q14" s="261">
        <v>3.76016510196E8</v>
      </c>
      <c r="R14" s="261">
        <f t="shared" si="1"/>
        <v>4352448926</v>
      </c>
    </row>
    <row r="15" ht="15.75" hidden="1" customHeight="1">
      <c r="B15" s="258" t="s">
        <v>58</v>
      </c>
      <c r="C15" s="259" t="s">
        <v>59</v>
      </c>
      <c r="D15" s="260" t="s">
        <v>131</v>
      </c>
      <c r="E15" s="258" t="s">
        <v>395</v>
      </c>
      <c r="F15" s="261">
        <v>5257582.743</v>
      </c>
      <c r="G15" s="261">
        <v>5217621.893999999</v>
      </c>
      <c r="H15" s="261">
        <v>4973655.188999999</v>
      </c>
      <c r="I15" s="261">
        <v>5129650.859999999</v>
      </c>
      <c r="J15" s="261">
        <v>5183392.323</v>
      </c>
      <c r="K15" s="261">
        <v>5130018.357</v>
      </c>
      <c r="L15" s="261">
        <v>5318833.29</v>
      </c>
      <c r="M15" s="261">
        <v>5282849.994</v>
      </c>
      <c r="N15" s="261">
        <v>5234152.977</v>
      </c>
      <c r="O15" s="261">
        <v>5430520.967999999</v>
      </c>
      <c r="P15" s="261">
        <v>5497222.197</v>
      </c>
      <c r="Q15" s="261">
        <v>5451977.1389999995</v>
      </c>
      <c r="R15" s="261">
        <f t="shared" si="1"/>
        <v>63107477.93</v>
      </c>
    </row>
    <row r="16" ht="15.75" hidden="1" customHeight="1">
      <c r="B16" s="258" t="s">
        <v>58</v>
      </c>
      <c r="C16" s="259" t="s">
        <v>59</v>
      </c>
      <c r="D16" s="262" t="s">
        <v>131</v>
      </c>
      <c r="E16" s="258" t="s">
        <v>396</v>
      </c>
      <c r="F16" s="261">
        <v>4.0884782944799995E8</v>
      </c>
      <c r="G16" s="261">
        <v>4.05740281098E8</v>
      </c>
      <c r="H16" s="261">
        <v>3.86768642145E8</v>
      </c>
      <c r="I16" s="261">
        <v>3.98899389357E8</v>
      </c>
      <c r="J16" s="261">
        <v>4.0307849404499996E8</v>
      </c>
      <c r="K16" s="261">
        <v>3.98927976645E8</v>
      </c>
      <c r="L16" s="261">
        <v>4.1361084813E8</v>
      </c>
      <c r="M16" s="261">
        <v>4.1081269770299995E8</v>
      </c>
      <c r="N16" s="261">
        <v>4.0702580026199996E8</v>
      </c>
      <c r="O16" s="261">
        <v>4.2229606073399997E8</v>
      </c>
      <c r="P16" s="261">
        <v>4.27483040079E8</v>
      </c>
      <c r="Q16" s="261">
        <v>4.2396462065999997E8</v>
      </c>
      <c r="R16" s="261">
        <f t="shared" si="1"/>
        <v>4907455680</v>
      </c>
    </row>
    <row r="17" ht="15.75" hidden="1" customHeight="1">
      <c r="B17" s="258" t="s">
        <v>58</v>
      </c>
      <c r="C17" s="259" t="s">
        <v>59</v>
      </c>
      <c r="D17" s="260" t="s">
        <v>145</v>
      </c>
      <c r="E17" s="258" t="s">
        <v>397</v>
      </c>
      <c r="F17" s="261">
        <v>2.82881090064E8</v>
      </c>
      <c r="G17" s="261">
        <v>2.9226233256299996E8</v>
      </c>
      <c r="H17" s="261">
        <v>2.88313292514E8</v>
      </c>
      <c r="I17" s="261">
        <v>2.97957059793E8</v>
      </c>
      <c r="J17" s="261">
        <v>3.0107233604999995E8</v>
      </c>
      <c r="K17" s="261">
        <v>2.97978369384E8</v>
      </c>
      <c r="L17" s="261">
        <v>3.08923586979E8</v>
      </c>
      <c r="M17" s="261">
        <v>3.13956415467E8</v>
      </c>
      <c r="N17" s="261">
        <v>3.1106788485899997E8</v>
      </c>
      <c r="O17" s="261">
        <v>3.2271557453999996E8</v>
      </c>
      <c r="P17" s="261">
        <v>3.2667204410099995E8</v>
      </c>
      <c r="Q17" s="261">
        <v>3.2398830041099995E8</v>
      </c>
      <c r="R17" s="261">
        <f t="shared" si="1"/>
        <v>3667788287</v>
      </c>
    </row>
    <row r="18" ht="15.75" hidden="1" customHeight="1">
      <c r="B18" s="258" t="s">
        <v>58</v>
      </c>
      <c r="C18" s="259" t="s">
        <v>59</v>
      </c>
      <c r="D18" s="260" t="s">
        <v>145</v>
      </c>
      <c r="E18" s="258" t="s">
        <v>398</v>
      </c>
      <c r="F18" s="261">
        <v>4.1178879800399995E8</v>
      </c>
      <c r="G18" s="261">
        <v>4.2544503259199995E8</v>
      </c>
      <c r="H18" s="261">
        <v>4.19696431977E8</v>
      </c>
      <c r="I18" s="261">
        <v>4.33734822612E8</v>
      </c>
      <c r="J18" s="261">
        <v>4.38269717793E8</v>
      </c>
      <c r="K18" s="261">
        <v>4.3376584312799996E8</v>
      </c>
      <c r="L18" s="261">
        <v>4.496987499E8</v>
      </c>
      <c r="M18" s="261">
        <v>4.5702501618299997E8</v>
      </c>
      <c r="N18" s="261">
        <v>4.52820195081E8</v>
      </c>
      <c r="O18" s="261">
        <v>4.6977568685999995E8</v>
      </c>
      <c r="P18" s="261">
        <v>4.7553510298499995E8</v>
      </c>
      <c r="Q18" s="261">
        <v>4.7162838895799994E8</v>
      </c>
      <c r="R18" s="261">
        <f t="shared" si="1"/>
        <v>5339183786</v>
      </c>
    </row>
    <row r="19" ht="15.75" hidden="1" customHeight="1">
      <c r="B19" s="258" t="s">
        <v>58</v>
      </c>
      <c r="C19" s="259" t="s">
        <v>59</v>
      </c>
      <c r="D19" s="260" t="s">
        <v>145</v>
      </c>
      <c r="E19" s="258" t="s">
        <v>399</v>
      </c>
      <c r="F19" s="261">
        <v>8.29498187313E8</v>
      </c>
      <c r="G19" s="261">
        <v>8.57007001446E8</v>
      </c>
      <c r="H19" s="261">
        <v>8.454271479419999E8</v>
      </c>
      <c r="I19" s="261">
        <v>8.737057709189999E8</v>
      </c>
      <c r="J19" s="261">
        <v>8.828407621589999E8</v>
      </c>
      <c r="K19" s="261">
        <v>8.737682579729999E8</v>
      </c>
      <c r="L19" s="261">
        <v>9.058631509289999E8</v>
      </c>
      <c r="M19" s="261">
        <v>9.20621017977E8</v>
      </c>
      <c r="N19" s="261">
        <v>9.12150920946E8</v>
      </c>
      <c r="O19" s="261">
        <v>9.463056848429999E8</v>
      </c>
      <c r="P19" s="261">
        <v>9.57907324323E8</v>
      </c>
      <c r="Q19" s="261">
        <v>9.500377278599999E8</v>
      </c>
      <c r="R19" s="261">
        <f t="shared" si="1"/>
        <v>10755132955</v>
      </c>
    </row>
    <row r="20" ht="15.75" hidden="1" customHeight="1">
      <c r="B20" s="258" t="s">
        <v>58</v>
      </c>
      <c r="C20" s="259" t="s">
        <v>59</v>
      </c>
      <c r="D20" s="260" t="s">
        <v>145</v>
      </c>
      <c r="E20" s="258" t="s">
        <v>400</v>
      </c>
      <c r="F20" s="261">
        <v>2.71358043639E8</v>
      </c>
      <c r="G20" s="261">
        <v>2.8035714474899995E8</v>
      </c>
      <c r="H20" s="261">
        <v>2.7656896682699996E8</v>
      </c>
      <c r="I20" s="261">
        <v>2.85819899706E8</v>
      </c>
      <c r="J20" s="261">
        <v>2.88808276422E8</v>
      </c>
      <c r="K20" s="261">
        <v>2.85840341334E8</v>
      </c>
      <c r="L20" s="261">
        <v>2.9633970968399996E8</v>
      </c>
      <c r="M20" s="261">
        <v>3.01167527196E8</v>
      </c>
      <c r="N20" s="261">
        <v>2.98396660542E8</v>
      </c>
      <c r="O20" s="261">
        <v>3.09569886468E8</v>
      </c>
      <c r="P20" s="261">
        <v>3.1336519027199996E8</v>
      </c>
      <c r="Q20" s="261">
        <v>3.1079076803999996E8</v>
      </c>
      <c r="R20" s="261">
        <f t="shared" si="1"/>
        <v>3518382415</v>
      </c>
    </row>
    <row r="21" ht="15.75" hidden="1" customHeight="1">
      <c r="B21" s="258" t="s">
        <v>58</v>
      </c>
      <c r="C21" s="259" t="s">
        <v>59</v>
      </c>
      <c r="D21" s="260" t="s">
        <v>145</v>
      </c>
      <c r="E21" s="258" t="s">
        <v>401</v>
      </c>
      <c r="F21" s="261">
        <v>7.1028108315E8</v>
      </c>
      <c r="G21" s="261">
        <v>7.33836276609E8</v>
      </c>
      <c r="H21" s="261">
        <v>7.23920702895E8</v>
      </c>
      <c r="I21" s="261">
        <v>7.48135066614E8</v>
      </c>
      <c r="J21" s="261">
        <v>7.5595715964E8</v>
      </c>
      <c r="K21" s="261">
        <v>7.481885735489999E8</v>
      </c>
      <c r="L21" s="261">
        <v>7.7567072478E8</v>
      </c>
      <c r="M21" s="261">
        <v>7.88307562476E8</v>
      </c>
      <c r="N21" s="261">
        <v>7.81054803969E8</v>
      </c>
      <c r="O21" s="261">
        <v>8.103007795619999E8</v>
      </c>
      <c r="P21" s="261">
        <v>8.20235007675E8</v>
      </c>
      <c r="Q21" s="261">
        <v>8.134964455259999E8</v>
      </c>
      <c r="R21" s="261">
        <f t="shared" si="1"/>
        <v>9209384186</v>
      </c>
    </row>
    <row r="22" ht="15.75" hidden="1" customHeight="1">
      <c r="B22" s="258" t="s">
        <v>58</v>
      </c>
      <c r="C22" s="259" t="s">
        <v>59</v>
      </c>
      <c r="D22" s="260" t="s">
        <v>145</v>
      </c>
      <c r="E22" s="258" t="s">
        <v>402</v>
      </c>
      <c r="F22" s="261">
        <v>3.956038801119E9</v>
      </c>
      <c r="G22" s="261">
        <v>4.0872337077809997E9</v>
      </c>
      <c r="H22" s="261">
        <v>4.0320071286779995E9</v>
      </c>
      <c r="I22" s="261">
        <v>4.1668733994719996E9</v>
      </c>
      <c r="J22" s="261">
        <v>4.2104399583749995E9</v>
      </c>
      <c r="K22" s="261">
        <v>4.1671714165049996E9</v>
      </c>
      <c r="L22" s="261">
        <v>4.320238222269E9</v>
      </c>
      <c r="M22" s="261">
        <v>4.390621373349E9</v>
      </c>
      <c r="N22" s="261">
        <v>4.350225825653999E9</v>
      </c>
      <c r="O22" s="261">
        <v>4.513116566457E9</v>
      </c>
      <c r="P22" s="261">
        <v>4.568447046698999E9</v>
      </c>
      <c r="Q22" s="261">
        <v>4.530915405219E9</v>
      </c>
      <c r="R22" s="261">
        <f t="shared" si="1"/>
        <v>51293328852</v>
      </c>
    </row>
    <row r="23" ht="15.75" hidden="1" customHeight="1">
      <c r="B23" s="258" t="s">
        <v>58</v>
      </c>
      <c r="C23" s="259" t="s">
        <v>59</v>
      </c>
      <c r="D23" s="260" t="s">
        <v>145</v>
      </c>
      <c r="E23" s="258" t="s">
        <v>403</v>
      </c>
      <c r="F23" s="261">
        <v>1.4907538399259999E9</v>
      </c>
      <c r="G23" s="261">
        <v>1.540192007286E9</v>
      </c>
      <c r="H23" s="261">
        <v>1.5193809798869998E9</v>
      </c>
      <c r="I23" s="261">
        <v>1.570202626872E9</v>
      </c>
      <c r="J23" s="261">
        <v>1.5866198109299998E9</v>
      </c>
      <c r="K23" s="261">
        <v>1.570314929139E9</v>
      </c>
      <c r="L23" s="261">
        <v>1.6279950836399999E9</v>
      </c>
      <c r="M23" s="261">
        <v>1.6545175609529998E9</v>
      </c>
      <c r="N23" s="261">
        <v>1.639295309619E9</v>
      </c>
      <c r="O23" s="261">
        <v>1.7006774174039998E9</v>
      </c>
      <c r="P23" s="261">
        <v>1.721527598415E9</v>
      </c>
      <c r="Q23" s="261">
        <v>1.707384551754E9</v>
      </c>
      <c r="R23" s="261">
        <f t="shared" si="1"/>
        <v>19328861716</v>
      </c>
    </row>
    <row r="24" ht="15.75" hidden="1" customHeight="1">
      <c r="B24" s="258" t="s">
        <v>58</v>
      </c>
      <c r="C24" s="259" t="s">
        <v>59</v>
      </c>
      <c r="D24" s="260" t="s">
        <v>145</v>
      </c>
      <c r="E24" s="258" t="s">
        <v>404</v>
      </c>
      <c r="F24" s="261">
        <v>4.7976679324799997E8</v>
      </c>
      <c r="G24" s="261">
        <v>4.95677395779E8</v>
      </c>
      <c r="H24" s="261">
        <v>4.8897981739799994E8</v>
      </c>
      <c r="I24" s="261">
        <v>5.0533566296099997E8</v>
      </c>
      <c r="J24" s="261">
        <v>5.1061917779999995E8</v>
      </c>
      <c r="K24" s="261">
        <v>5.05371804354E8</v>
      </c>
      <c r="L24" s="261">
        <v>5.2393491123599994E8</v>
      </c>
      <c r="M24" s="261">
        <v>5.32470595488E8</v>
      </c>
      <c r="N24" s="261">
        <v>5.2757164479599994E8</v>
      </c>
      <c r="O24" s="261">
        <v>5.47326144495E8</v>
      </c>
      <c r="P24" s="261">
        <v>5.540363235209999E8</v>
      </c>
      <c r="Q24" s="261">
        <v>5.494846909979999E8</v>
      </c>
      <c r="R24" s="261">
        <f t="shared" si="1"/>
        <v>6220574962</v>
      </c>
    </row>
    <row r="25" ht="15.75" hidden="1" customHeight="1">
      <c r="B25" s="258" t="s">
        <v>58</v>
      </c>
      <c r="C25" s="259" t="s">
        <v>59</v>
      </c>
      <c r="D25" s="260" t="s">
        <v>145</v>
      </c>
      <c r="E25" s="258" t="s">
        <v>405</v>
      </c>
      <c r="F25" s="261">
        <v>4.4175888821999997E8</v>
      </c>
      <c r="G25" s="261">
        <v>4.56409026297E8</v>
      </c>
      <c r="H25" s="261">
        <v>4.5024204134099996E8</v>
      </c>
      <c r="I25" s="261">
        <v>4.65302150067E8</v>
      </c>
      <c r="J25" s="261">
        <v>4.70167096293E8</v>
      </c>
      <c r="K25" s="261">
        <v>4.6533542896199995E8</v>
      </c>
      <c r="L25" s="261">
        <v>4.8242793639599997E8</v>
      </c>
      <c r="M25" s="261">
        <v>4.9028740941599995E8</v>
      </c>
      <c r="N25" s="261">
        <v>4.8577656068399996E8</v>
      </c>
      <c r="O25" s="261">
        <v>5.0396607807299995E8</v>
      </c>
      <c r="P25" s="261">
        <v>5.1014466483599997E8</v>
      </c>
      <c r="Q25" s="261">
        <v>5.0595362015999997E8</v>
      </c>
      <c r="R25" s="261">
        <f t="shared" si="1"/>
        <v>5727770901</v>
      </c>
    </row>
    <row r="26" ht="15.75" hidden="1" customHeight="1">
      <c r="B26" s="258" t="s">
        <v>58</v>
      </c>
      <c r="C26" s="259" t="s">
        <v>59</v>
      </c>
      <c r="D26" s="260" t="s">
        <v>145</v>
      </c>
      <c r="E26" s="258" t="s">
        <v>406</v>
      </c>
      <c r="F26" s="261">
        <v>1.4490349334399998E8</v>
      </c>
      <c r="G26" s="261">
        <v>1.49708956359E8</v>
      </c>
      <c r="H26" s="261">
        <v>1.47686093727E8</v>
      </c>
      <c r="I26" s="261">
        <v>1.52626033422E8</v>
      </c>
      <c r="J26" s="261">
        <v>1.54221808002E8</v>
      </c>
      <c r="K26" s="261">
        <v>1.5263694944399998E8</v>
      </c>
      <c r="L26" s="261">
        <v>1.58243546496E8</v>
      </c>
      <c r="M26" s="261">
        <v>1.60821570408E8</v>
      </c>
      <c r="N26" s="261">
        <v>1.59341944773E8</v>
      </c>
      <c r="O26" s="261">
        <v>1.6530837687899998E8</v>
      </c>
      <c r="P26" s="261">
        <v>1.67335046403E8</v>
      </c>
      <c r="Q26" s="261">
        <v>1.6596032074499997E8</v>
      </c>
      <c r="R26" s="261">
        <f t="shared" si="1"/>
        <v>1878794140</v>
      </c>
    </row>
    <row r="27" ht="15.75" hidden="1" customHeight="1">
      <c r="B27" s="258" t="s">
        <v>58</v>
      </c>
      <c r="C27" s="259" t="s">
        <v>59</v>
      </c>
      <c r="D27" s="260" t="s">
        <v>145</v>
      </c>
      <c r="E27" s="258" t="s">
        <v>407</v>
      </c>
      <c r="F27" s="261">
        <v>4.3735983396E8</v>
      </c>
      <c r="G27" s="261">
        <v>4.5186408619799995E8</v>
      </c>
      <c r="H27" s="261">
        <v>4.4575851197999996E8</v>
      </c>
      <c r="I27" s="261">
        <v>4.60668651567E8</v>
      </c>
      <c r="J27" s="261">
        <v>4.65485152056E8</v>
      </c>
      <c r="K27" s="261">
        <v>4.6070159856299996E8</v>
      </c>
      <c r="L27" s="261">
        <v>4.77623898348E8</v>
      </c>
      <c r="M27" s="261">
        <v>4.85405107071E8</v>
      </c>
      <c r="N27" s="261">
        <v>4.8093917778E8</v>
      </c>
      <c r="O27" s="261">
        <v>4.98947562075E8</v>
      </c>
      <c r="P27" s="261">
        <v>5.0506462292999995E8</v>
      </c>
      <c r="Q27" s="261">
        <v>5.0091531272099996E8</v>
      </c>
      <c r="R27" s="261">
        <f t="shared" si="1"/>
        <v>5670733515</v>
      </c>
    </row>
    <row r="28" ht="15.75" hidden="1" customHeight="1">
      <c r="B28" s="258" t="s">
        <v>58</v>
      </c>
      <c r="C28" s="259" t="s">
        <v>59</v>
      </c>
      <c r="D28" s="260" t="s">
        <v>145</v>
      </c>
      <c r="E28" s="258" t="s">
        <v>408</v>
      </c>
      <c r="F28" s="261">
        <v>2.87055419385E8</v>
      </c>
      <c r="G28" s="261">
        <v>2.96575095177E8</v>
      </c>
      <c r="H28" s="261">
        <v>2.9256778120199996E8</v>
      </c>
      <c r="I28" s="261">
        <v>3.0235385672099996E8</v>
      </c>
      <c r="J28" s="261">
        <v>3.05515104654E8</v>
      </c>
      <c r="K28" s="261">
        <v>3.02375481459E8</v>
      </c>
      <c r="L28" s="261">
        <v>3.1348221241499996E8</v>
      </c>
      <c r="M28" s="261">
        <v>3.1858930670699996E8</v>
      </c>
      <c r="N28" s="261">
        <v>3.15658151682E8</v>
      </c>
      <c r="O28" s="261">
        <v>3.27477720024E8</v>
      </c>
      <c r="P28" s="261">
        <v>3.31492573446E8</v>
      </c>
      <c r="Q28" s="261">
        <v>3.28769228028E8</v>
      </c>
      <c r="R28" s="261">
        <f t="shared" si="1"/>
        <v>3721911931</v>
      </c>
    </row>
    <row r="29" ht="15.75" hidden="1" customHeight="1">
      <c r="B29" s="258" t="s">
        <v>58</v>
      </c>
      <c r="C29" s="259" t="s">
        <v>59</v>
      </c>
      <c r="D29" s="260" t="s">
        <v>145</v>
      </c>
      <c r="E29" s="258" t="s">
        <v>409</v>
      </c>
      <c r="F29" s="261">
        <v>7.137816501719999E8</v>
      </c>
      <c r="G29" s="261">
        <v>7.37452932897E8</v>
      </c>
      <c r="H29" s="261">
        <v>7.27488491505E8</v>
      </c>
      <c r="I29" s="261">
        <v>7.51822193331E8</v>
      </c>
      <c r="J29" s="261">
        <v>7.59682836897E8</v>
      </c>
      <c r="K29" s="261">
        <v>7.518759641099999E8</v>
      </c>
      <c r="L29" s="261">
        <v>7.79493559449E8</v>
      </c>
      <c r="M29" s="261">
        <v>7.92192676893E8</v>
      </c>
      <c r="N29" s="261">
        <v>7.84904173806E8</v>
      </c>
      <c r="O29" s="261">
        <v>8.14294285701E8</v>
      </c>
      <c r="P29" s="261">
        <v>8.242774736279999E8</v>
      </c>
      <c r="Q29" s="261">
        <v>8.175057006389999E8</v>
      </c>
      <c r="R29" s="261">
        <f t="shared" si="1"/>
        <v>9254771939</v>
      </c>
    </row>
    <row r="30" ht="15.75" hidden="1" customHeight="1">
      <c r="B30" s="258" t="s">
        <v>58</v>
      </c>
      <c r="C30" s="259" t="s">
        <v>59</v>
      </c>
      <c r="D30" s="260" t="s">
        <v>145</v>
      </c>
      <c r="E30" s="258" t="s">
        <v>410</v>
      </c>
      <c r="F30" s="261">
        <v>7.5241573449E8</v>
      </c>
      <c r="G30" s="261">
        <v>7.77368247867E8</v>
      </c>
      <c r="H30" s="261">
        <v>7.66864471647E8</v>
      </c>
      <c r="I30" s="261">
        <v>7.925152575929999E8</v>
      </c>
      <c r="J30" s="261">
        <v>8.008013653139999E8</v>
      </c>
      <c r="K30" s="261">
        <v>7.925719379849999E8</v>
      </c>
      <c r="L30" s="261">
        <v>8.216843613989999E8</v>
      </c>
      <c r="M30" s="261">
        <v>8.35070830155E8</v>
      </c>
      <c r="N30" s="261">
        <v>8.27387830032E8</v>
      </c>
      <c r="O30" s="261">
        <v>8.58368708706E8</v>
      </c>
      <c r="P30" s="261">
        <v>8.68892246004E8</v>
      </c>
      <c r="Q30" s="261">
        <v>8.617539444899999E8</v>
      </c>
      <c r="R30" s="261">
        <f t="shared" si="1"/>
        <v>9755694936</v>
      </c>
    </row>
    <row r="31" ht="15.75" hidden="1" customHeight="1">
      <c r="B31" s="258" t="s">
        <v>58</v>
      </c>
      <c r="C31" s="259" t="s">
        <v>59</v>
      </c>
      <c r="D31" s="260" t="s">
        <v>145</v>
      </c>
      <c r="E31" s="258" t="s">
        <v>411</v>
      </c>
      <c r="F31" s="261">
        <v>4.1395229158199996E8</v>
      </c>
      <c r="G31" s="261">
        <v>4.27680274986E8</v>
      </c>
      <c r="H31" s="261">
        <v>4.21901471562E8</v>
      </c>
      <c r="I31" s="261">
        <v>4.36013619159E8</v>
      </c>
      <c r="J31" s="261">
        <v>4.40572339872E8</v>
      </c>
      <c r="K31" s="261">
        <v>4.3604480300699997E8</v>
      </c>
      <c r="L31" s="261">
        <v>4.5206141952299994E8</v>
      </c>
      <c r="M31" s="261">
        <v>4.59426176667E8</v>
      </c>
      <c r="N31" s="261">
        <v>4.5519926386499995E8</v>
      </c>
      <c r="O31" s="261">
        <v>4.7224383754499996E8</v>
      </c>
      <c r="P31" s="261">
        <v>4.7803351301699996E8</v>
      </c>
      <c r="Q31" s="261">
        <v>4.74106274649E8</v>
      </c>
      <c r="R31" s="261">
        <f t="shared" si="1"/>
        <v>5367235285</v>
      </c>
    </row>
    <row r="32" ht="15.75" hidden="1" customHeight="1">
      <c r="B32" s="258" t="s">
        <v>58</v>
      </c>
      <c r="C32" s="259" t="s">
        <v>59</v>
      </c>
      <c r="D32" s="260" t="s">
        <v>145</v>
      </c>
      <c r="E32" s="258" t="s">
        <v>412</v>
      </c>
      <c r="F32" s="261">
        <v>3.0170215994699997E8</v>
      </c>
      <c r="G32" s="261">
        <v>3.1170756940199995E8</v>
      </c>
      <c r="H32" s="261">
        <v>3.0749578575E8</v>
      </c>
      <c r="I32" s="261">
        <v>3.1778118708599997E8</v>
      </c>
      <c r="J32" s="261">
        <v>3.21103733745E8</v>
      </c>
      <c r="K32" s="261">
        <v>3.17803914315E8</v>
      </c>
      <c r="L32" s="261">
        <v>3.2947735600799996E8</v>
      </c>
      <c r="M32" s="261">
        <v>3.3484503498899996E8</v>
      </c>
      <c r="N32" s="261">
        <v>3.3176432124899995E8</v>
      </c>
      <c r="O32" s="261">
        <v>3.44186972061E8</v>
      </c>
      <c r="P32" s="261">
        <v>3.48406679409E8</v>
      </c>
      <c r="Q32" s="261">
        <v>3.4554437719799995E8</v>
      </c>
      <c r="R32" s="261">
        <f t="shared" si="1"/>
        <v>3911819091</v>
      </c>
    </row>
    <row r="33" ht="15.75" hidden="1" customHeight="1">
      <c r="B33" s="258" t="s">
        <v>58</v>
      </c>
      <c r="C33" s="259" t="s">
        <v>59</v>
      </c>
      <c r="D33" s="262" t="s">
        <v>145</v>
      </c>
      <c r="E33" s="258" t="s">
        <v>413</v>
      </c>
      <c r="F33" s="261">
        <v>3.94699227405E8</v>
      </c>
      <c r="G33" s="261">
        <v>4.07788716705E8</v>
      </c>
      <c r="H33" s="261">
        <v>4.02278687604E8</v>
      </c>
      <c r="I33" s="261">
        <v>4.15734474042E8</v>
      </c>
      <c r="J33" s="261">
        <v>4.2008116678499997E8</v>
      </c>
      <c r="K33" s="261">
        <v>4.1576420779499996E8</v>
      </c>
      <c r="L33" s="261">
        <v>4.31035884858E8</v>
      </c>
      <c r="M33" s="261">
        <v>4.38058105482E8</v>
      </c>
      <c r="N33" s="261">
        <v>4.3402778786999995E8</v>
      </c>
      <c r="O33" s="261">
        <v>4.50279612936E8</v>
      </c>
      <c r="P33" s="261">
        <v>4.5580000838399994E8</v>
      </c>
      <c r="Q33" s="261">
        <v>4.5205542649499995E8</v>
      </c>
      <c r="R33" s="261">
        <f t="shared" si="1"/>
        <v>5117603306</v>
      </c>
    </row>
    <row r="34" ht="15.75" customHeight="1">
      <c r="B34" s="258" t="s">
        <v>58</v>
      </c>
      <c r="C34" s="259" t="s">
        <v>59</v>
      </c>
      <c r="D34" s="260" t="s">
        <v>61</v>
      </c>
      <c r="E34" s="258" t="s">
        <v>62</v>
      </c>
      <c r="F34" s="261">
        <v>1.315061789244E9</v>
      </c>
      <c r="G34" s="261">
        <v>1.30031525283E9</v>
      </c>
      <c r="H34" s="261">
        <v>1.312506159615E9</v>
      </c>
      <c r="I34" s="261">
        <v>1.359060938184E9</v>
      </c>
      <c r="J34" s="261">
        <v>1.37324280237E9</v>
      </c>
      <c r="K34" s="261">
        <v>1.3591579490159998E9</v>
      </c>
      <c r="L34" s="261">
        <v>1.4089845292949998E9</v>
      </c>
      <c r="M34" s="261">
        <v>1.433551142553E9</v>
      </c>
      <c r="N34" s="261">
        <v>1.420386252501E9</v>
      </c>
      <c r="O34" s="261">
        <v>1.473472268373E9</v>
      </c>
      <c r="P34" s="261">
        <v>1.49150444679E9</v>
      </c>
      <c r="Q34" s="261">
        <v>1.479272901747E9</v>
      </c>
      <c r="R34" s="261">
        <f t="shared" si="1"/>
        <v>16726516433</v>
      </c>
      <c r="S34" s="263">
        <f t="shared" ref="S34:S41" si="2">SUM(F34:K34)</f>
        <v>8019344891</v>
      </c>
    </row>
    <row r="35" ht="15.75" customHeight="1">
      <c r="B35" s="258" t="s">
        <v>58</v>
      </c>
      <c r="C35" s="259" t="s">
        <v>59</v>
      </c>
      <c r="D35" s="260" t="s">
        <v>61</v>
      </c>
      <c r="E35" s="258" t="s">
        <v>63</v>
      </c>
      <c r="F35" s="261">
        <v>1.390932531168E9</v>
      </c>
      <c r="G35" s="261">
        <v>1.375335213024E9</v>
      </c>
      <c r="H35" s="261">
        <v>1.3882294588109999E9</v>
      </c>
      <c r="I35" s="261">
        <v>1.4374701535949998E9</v>
      </c>
      <c r="J35" s="261">
        <v>1.452470221059E9</v>
      </c>
      <c r="K35" s="261">
        <v>1.437572761689E9</v>
      </c>
      <c r="L35" s="261">
        <v>1.4902740197189999E9</v>
      </c>
      <c r="M35" s="261">
        <v>1.516257970488E9</v>
      </c>
      <c r="N35" s="261">
        <v>1.502333549991E9</v>
      </c>
      <c r="O35" s="261">
        <v>1.5584822931899998E9</v>
      </c>
      <c r="P35" s="261">
        <v>1.577554813734E9</v>
      </c>
      <c r="Q35" s="261">
        <v>1.5646175865029998E9</v>
      </c>
      <c r="R35" s="261">
        <f t="shared" si="1"/>
        <v>17691530573</v>
      </c>
      <c r="S35" s="263">
        <f t="shared" si="2"/>
        <v>8482010339</v>
      </c>
    </row>
    <row r="36" ht="15.75" customHeight="1">
      <c r="B36" s="258" t="s">
        <v>58</v>
      </c>
      <c r="C36" s="259" t="s">
        <v>59</v>
      </c>
      <c r="D36" s="260" t="s">
        <v>61</v>
      </c>
      <c r="E36" s="258" t="s">
        <v>64</v>
      </c>
      <c r="F36" s="261">
        <v>2.6459084604E8</v>
      </c>
      <c r="G36" s="261">
        <v>2.6162383859399998E8</v>
      </c>
      <c r="H36" s="261">
        <v>2.6407665282299998E8</v>
      </c>
      <c r="I36" s="261">
        <v>2.73443488602E8</v>
      </c>
      <c r="J36" s="261">
        <v>2.7629688398399997E8</v>
      </c>
      <c r="K36" s="261">
        <v>2.7346300677599996E8</v>
      </c>
      <c r="L36" s="261">
        <v>2.83488131241E8</v>
      </c>
      <c r="M36" s="261">
        <v>2.8843094076299995E8</v>
      </c>
      <c r="N36" s="261">
        <v>2.8578216059099996E8</v>
      </c>
      <c r="O36" s="261">
        <v>2.9646308397599995E8</v>
      </c>
      <c r="P36" s="261">
        <v>3.00091164081E8</v>
      </c>
      <c r="Q36" s="261">
        <v>2.97630173829E8</v>
      </c>
      <c r="R36" s="261">
        <f t="shared" si="1"/>
        <v>3365380371</v>
      </c>
      <c r="S36" s="263">
        <f t="shared" si="2"/>
        <v>1613494717</v>
      </c>
    </row>
    <row r="37" ht="15.75" customHeight="1">
      <c r="B37" s="258" t="s">
        <v>58</v>
      </c>
      <c r="C37" s="259" t="s">
        <v>59</v>
      </c>
      <c r="D37" s="260" t="s">
        <v>61</v>
      </c>
      <c r="E37" s="258" t="s">
        <v>65</v>
      </c>
      <c r="F37" s="261">
        <v>5.843798336159999E8</v>
      </c>
      <c r="G37" s="261">
        <v>5.778268501229999E8</v>
      </c>
      <c r="H37" s="261">
        <v>5.832441767969999E8</v>
      </c>
      <c r="I37" s="261">
        <v>6.03931930416E8</v>
      </c>
      <c r="J37" s="261">
        <v>6.10233987795E8</v>
      </c>
      <c r="K37" s="261">
        <v>6.03975039594E8</v>
      </c>
      <c r="L37" s="261">
        <v>6.261166982459999E8</v>
      </c>
      <c r="M37" s="261">
        <v>6.37033471992E8</v>
      </c>
      <c r="N37" s="261">
        <v>6.3118333227E8</v>
      </c>
      <c r="O37" s="261">
        <v>6.54773400252E8</v>
      </c>
      <c r="P37" s="261">
        <v>6.62786438856E8</v>
      </c>
      <c r="Q37" s="261">
        <v>6.573510535259999E8</v>
      </c>
      <c r="R37" s="261">
        <f t="shared" si="1"/>
        <v>7432836213</v>
      </c>
      <c r="S37" s="263">
        <f t="shared" si="2"/>
        <v>3563591818</v>
      </c>
    </row>
    <row r="38" ht="15.75" customHeight="1">
      <c r="B38" s="258" t="s">
        <v>58</v>
      </c>
      <c r="C38" s="259" t="s">
        <v>59</v>
      </c>
      <c r="D38" s="260" t="s">
        <v>61</v>
      </c>
      <c r="E38" s="258" t="s">
        <v>66</v>
      </c>
      <c r="F38" s="261">
        <v>6.701087516669999E8</v>
      </c>
      <c r="G38" s="261">
        <v>6.62594441043E8</v>
      </c>
      <c r="H38" s="261">
        <v>6.68806494114E8</v>
      </c>
      <c r="I38" s="261">
        <v>6.92529154176E8</v>
      </c>
      <c r="J38" s="261">
        <v>6.9975572826E8</v>
      </c>
      <c r="K38" s="261">
        <v>6.92578587234E8</v>
      </c>
      <c r="L38" s="261">
        <v>7.179684419339999E8</v>
      </c>
      <c r="M38" s="261">
        <v>7.304867152559999E8</v>
      </c>
      <c r="N38" s="261">
        <v>7.23778354869E8</v>
      </c>
      <c r="O38" s="261">
        <v>7.508291023139999E8</v>
      </c>
      <c r="P38" s="261">
        <v>7.600176591209999E8</v>
      </c>
      <c r="Q38" s="261">
        <v>7.53784898484E8</v>
      </c>
      <c r="R38" s="261">
        <f t="shared" si="1"/>
        <v>8523238328</v>
      </c>
      <c r="S38" s="263">
        <f t="shared" si="2"/>
        <v>4086373156</v>
      </c>
    </row>
    <row r="39" ht="15.75" customHeight="1">
      <c r="B39" s="258" t="s">
        <v>58</v>
      </c>
      <c r="C39" s="259" t="s">
        <v>59</v>
      </c>
      <c r="D39" s="260" t="s">
        <v>61</v>
      </c>
      <c r="E39" s="258" t="s">
        <v>67</v>
      </c>
      <c r="F39" s="261">
        <v>1.425725759853E9</v>
      </c>
      <c r="G39" s="261">
        <v>1.4097382855349998E9</v>
      </c>
      <c r="H39" s="261">
        <v>1.4229550722359998E9</v>
      </c>
      <c r="I39" s="261">
        <v>1.47342748923E9</v>
      </c>
      <c r="J39" s="261">
        <v>1.488802773225E9</v>
      </c>
      <c r="K39" s="261">
        <v>1.473532663521E9</v>
      </c>
      <c r="L39" s="261">
        <v>1.5275522076269999E9</v>
      </c>
      <c r="M39" s="261">
        <v>1.554186129714E9</v>
      </c>
      <c r="N39" s="261">
        <v>1.5399133984919999E9</v>
      </c>
      <c r="O39" s="261">
        <v>1.5974666649689999E9</v>
      </c>
      <c r="P39" s="261">
        <v>1.6170162709559999E9</v>
      </c>
      <c r="Q39" s="261">
        <v>1.603755428589E9</v>
      </c>
      <c r="R39" s="261">
        <f t="shared" si="1"/>
        <v>18134072144</v>
      </c>
      <c r="S39" s="263">
        <f t="shared" si="2"/>
        <v>8694182044</v>
      </c>
    </row>
    <row r="40" ht="15.75" customHeight="1">
      <c r="B40" s="258" t="s">
        <v>58</v>
      </c>
      <c r="C40" s="259" t="s">
        <v>59</v>
      </c>
      <c r="D40" s="260" t="s">
        <v>61</v>
      </c>
      <c r="E40" s="258" t="s">
        <v>68</v>
      </c>
      <c r="F40" s="261">
        <v>3.18913436967E8</v>
      </c>
      <c r="G40" s="261">
        <v>3.15337279686E8</v>
      </c>
      <c r="H40" s="261">
        <v>3.18293675787E8</v>
      </c>
      <c r="I40" s="261">
        <v>3.29583597192E8</v>
      </c>
      <c r="J40" s="261">
        <v>3.33022817343E8</v>
      </c>
      <c r="K40" s="261">
        <v>3.29607123282E8</v>
      </c>
      <c r="L40" s="261">
        <v>3.41690484321E8</v>
      </c>
      <c r="M40" s="261">
        <v>3.47648092311E8</v>
      </c>
      <c r="N40" s="261">
        <v>3.4445549719799995E8</v>
      </c>
      <c r="O40" s="261">
        <v>3.5732929821599996E8</v>
      </c>
      <c r="P40" s="261">
        <v>3.6170225181299996E8</v>
      </c>
      <c r="Q40" s="261">
        <v>3.58736000301E8</v>
      </c>
      <c r="R40" s="261">
        <f t="shared" si="1"/>
        <v>4056319554</v>
      </c>
      <c r="S40" s="263">
        <f t="shared" si="2"/>
        <v>1944757930</v>
      </c>
    </row>
    <row r="41" ht="15.75" customHeight="1">
      <c r="B41" s="258" t="s">
        <v>58</v>
      </c>
      <c r="C41" s="259" t="s">
        <v>59</v>
      </c>
      <c r="D41" s="262" t="s">
        <v>61</v>
      </c>
      <c r="E41" s="258" t="s">
        <v>69</v>
      </c>
      <c r="F41" s="261">
        <v>4.1784497895E8</v>
      </c>
      <c r="G41" s="261">
        <v>4.1315944559699994E8</v>
      </c>
      <c r="H41" s="261">
        <v>4.1703295820699996E8</v>
      </c>
      <c r="I41" s="261">
        <v>4.31825176278E8</v>
      </c>
      <c r="J41" s="261">
        <v>4.3633129257E8</v>
      </c>
      <c r="K41" s="261">
        <v>4.31856001005E8</v>
      </c>
      <c r="L41" s="261">
        <v>4.47687793752E8</v>
      </c>
      <c r="M41" s="261">
        <v>4.5549353787299997E8</v>
      </c>
      <c r="N41" s="261">
        <v>4.5131055300299996E8</v>
      </c>
      <c r="O41" s="261">
        <v>4.6817799312899995E8</v>
      </c>
      <c r="P41" s="261">
        <v>4.7390749960499996E8</v>
      </c>
      <c r="Q41" s="261">
        <v>4.70021074344E8</v>
      </c>
      <c r="R41" s="261">
        <f t="shared" si="1"/>
        <v>5314648304</v>
      </c>
      <c r="S41" s="263">
        <f t="shared" si="2"/>
        <v>2548049853</v>
      </c>
    </row>
    <row r="42" ht="15.75" hidden="1" customHeight="1">
      <c r="B42" s="258" t="s">
        <v>58</v>
      </c>
      <c r="C42" s="259" t="s">
        <v>59</v>
      </c>
      <c r="D42" s="260" t="s">
        <v>159</v>
      </c>
      <c r="E42" s="258" t="s">
        <v>414</v>
      </c>
      <c r="F42" s="261">
        <v>1.608073304751E9</v>
      </c>
      <c r="G42" s="261">
        <v>1.626609742449E9</v>
      </c>
      <c r="H42" s="261">
        <v>1.6244743608209999E9</v>
      </c>
      <c r="I42" s="261">
        <v>1.663447960017E9</v>
      </c>
      <c r="J42" s="261">
        <v>1.681000696194E9</v>
      </c>
      <c r="K42" s="261">
        <v>1.6635680289299998E9</v>
      </c>
      <c r="L42" s="261">
        <v>1.72523783661E9</v>
      </c>
      <c r="M42" s="261">
        <v>1.7586065317529998E9</v>
      </c>
      <c r="N42" s="261">
        <v>1.742285180652E9</v>
      </c>
      <c r="O42" s="261">
        <v>1.808099288646E9</v>
      </c>
      <c r="P42" s="261">
        <v>1.8304549247819998E9</v>
      </c>
      <c r="Q42" s="261">
        <v>1.815290702376E9</v>
      </c>
      <c r="R42" s="261">
        <f t="shared" si="1"/>
        <v>20547148558</v>
      </c>
    </row>
    <row r="43" ht="15.75" hidden="1" customHeight="1">
      <c r="B43" s="258" t="s">
        <v>58</v>
      </c>
      <c r="C43" s="259" t="s">
        <v>59</v>
      </c>
      <c r="D43" s="260" t="s">
        <v>159</v>
      </c>
      <c r="E43" s="258" t="s">
        <v>415</v>
      </c>
      <c r="F43" s="261">
        <v>4.1448242537399995E8</v>
      </c>
      <c r="G43" s="261">
        <v>4.1926020989699996E8</v>
      </c>
      <c r="H43" s="261">
        <v>4.1870981246699995E8</v>
      </c>
      <c r="I43" s="261">
        <v>4.2875529584699994E8</v>
      </c>
      <c r="J43" s="261">
        <v>4.33279529427E8</v>
      </c>
      <c r="K43" s="261">
        <v>4.2878624307299995E8</v>
      </c>
      <c r="L43" s="261">
        <v>4.4468169446699995E8</v>
      </c>
      <c r="M43" s="261">
        <v>4.53282507354E8</v>
      </c>
      <c r="N43" s="261">
        <v>4.4907566449499995E8</v>
      </c>
      <c r="O43" s="261">
        <v>4.66039313451E8</v>
      </c>
      <c r="P43" s="261">
        <v>4.7180149993799996E8</v>
      </c>
      <c r="Q43" s="261">
        <v>4.6789290654599994E8</v>
      </c>
      <c r="R43" s="261">
        <f t="shared" si="1"/>
        <v>5296047102</v>
      </c>
    </row>
    <row r="44" ht="15.75" hidden="1" customHeight="1">
      <c r="B44" s="258" t="s">
        <v>58</v>
      </c>
      <c r="C44" s="259" t="s">
        <v>59</v>
      </c>
      <c r="D44" s="260" t="s">
        <v>159</v>
      </c>
      <c r="E44" s="258" t="s">
        <v>416</v>
      </c>
      <c r="F44" s="261">
        <v>8.441032939199999E7</v>
      </c>
      <c r="G44" s="261">
        <v>8.5383335808E7</v>
      </c>
      <c r="H44" s="261">
        <v>8.5271247129E7</v>
      </c>
      <c r="I44" s="261">
        <v>8.7317032779E7</v>
      </c>
      <c r="J44" s="261">
        <v>8.823840429599999E7</v>
      </c>
      <c r="K44" s="261">
        <v>8.7323335719E7</v>
      </c>
      <c r="L44" s="261">
        <v>9.056048172899999E7</v>
      </c>
      <c r="M44" s="261">
        <v>9.2312058285E7</v>
      </c>
      <c r="N44" s="261">
        <v>9.145532436E7</v>
      </c>
      <c r="O44" s="261">
        <v>9.4910011842E7</v>
      </c>
      <c r="P44" s="261">
        <v>9.6083494677E7</v>
      </c>
      <c r="Q44" s="261">
        <v>9.528750036299999E7</v>
      </c>
      <c r="R44" s="261">
        <f t="shared" si="1"/>
        <v>1078552556</v>
      </c>
    </row>
    <row r="45" ht="15.75" hidden="1" customHeight="1">
      <c r="B45" s="258" t="s">
        <v>58</v>
      </c>
      <c r="C45" s="259" t="s">
        <v>59</v>
      </c>
      <c r="D45" s="260" t="s">
        <v>159</v>
      </c>
      <c r="E45" s="258" t="s">
        <v>417</v>
      </c>
      <c r="F45" s="261">
        <v>1.886605275126E9</v>
      </c>
      <c r="G45" s="261">
        <v>1.9083523822979999E9</v>
      </c>
      <c r="H45" s="261">
        <v>1.9058471343089998E9</v>
      </c>
      <c r="I45" s="261">
        <v>1.9515712921799998E9</v>
      </c>
      <c r="J45" s="261">
        <v>1.972164312192E9</v>
      </c>
      <c r="K45" s="261">
        <v>1.951712158701E9</v>
      </c>
      <c r="L45" s="261">
        <v>2.024063701191E9</v>
      </c>
      <c r="M45" s="261">
        <v>2.06321213787E9</v>
      </c>
      <c r="N45" s="261">
        <v>2.044063790445E9</v>
      </c>
      <c r="O45" s="261">
        <v>2.1212774616839998E9</v>
      </c>
      <c r="P45" s="261">
        <v>2.147505283881E9</v>
      </c>
      <c r="Q45" s="261">
        <v>2.1297144892199998E9</v>
      </c>
      <c r="R45" s="261">
        <f t="shared" si="1"/>
        <v>24106089419</v>
      </c>
    </row>
    <row r="46" ht="15.75" hidden="1" customHeight="1">
      <c r="B46" s="258" t="s">
        <v>58</v>
      </c>
      <c r="C46" s="259" t="s">
        <v>59</v>
      </c>
      <c r="D46" s="260" t="s">
        <v>159</v>
      </c>
      <c r="E46" s="258" t="s">
        <v>418</v>
      </c>
      <c r="F46" s="261">
        <v>4.4484597609599996E8</v>
      </c>
      <c r="G46" s="261">
        <v>4.49973764343E8</v>
      </c>
      <c r="H46" s="261">
        <v>4.4938304694299996E8</v>
      </c>
      <c r="I46" s="261">
        <v>4.6016442683699995E8</v>
      </c>
      <c r="J46" s="261">
        <v>4.65020091408E8</v>
      </c>
      <c r="K46" s="261">
        <v>4.6019764186499995E8</v>
      </c>
      <c r="L46" s="261">
        <v>4.77257539437E8</v>
      </c>
      <c r="M46" s="261">
        <v>4.8648841807799995E8</v>
      </c>
      <c r="N46" s="261">
        <v>4.8197339600399995E8</v>
      </c>
      <c r="O46" s="261">
        <v>5.00179742871E8</v>
      </c>
      <c r="P46" s="261">
        <v>5.0636404730099994E8</v>
      </c>
      <c r="Q46" s="261">
        <v>5.0216912453699994E8</v>
      </c>
      <c r="R46" s="261">
        <f t="shared" si="1"/>
        <v>5684017216</v>
      </c>
    </row>
    <row r="47" ht="15.75" hidden="1" customHeight="1">
      <c r="B47" s="258" t="s">
        <v>58</v>
      </c>
      <c r="C47" s="259" t="s">
        <v>59</v>
      </c>
      <c r="D47" s="260" t="s">
        <v>159</v>
      </c>
      <c r="E47" s="258" t="s">
        <v>419</v>
      </c>
      <c r="F47" s="261">
        <v>8.4811671714E7</v>
      </c>
      <c r="G47" s="261">
        <v>8.5789304823E7</v>
      </c>
      <c r="H47" s="261">
        <v>8.5676682174E7</v>
      </c>
      <c r="I47" s="261">
        <v>8.773219550099999E7</v>
      </c>
      <c r="J47" s="261">
        <v>8.8657947666E7</v>
      </c>
      <c r="K47" s="261">
        <v>8.773852880399999E7</v>
      </c>
      <c r="L47" s="261">
        <v>9.099106676099999E7</v>
      </c>
      <c r="M47" s="261">
        <v>9.2750970108E7</v>
      </c>
      <c r="N47" s="261">
        <v>9.1890163353E7</v>
      </c>
      <c r="O47" s="261">
        <v>9.536127617099999E7</v>
      </c>
      <c r="P47" s="261">
        <v>9.654033951599999E7</v>
      </c>
      <c r="Q47" s="261">
        <v>9.574056029699999E7</v>
      </c>
      <c r="R47" s="261">
        <f t="shared" si="1"/>
        <v>1083680707</v>
      </c>
    </row>
    <row r="48" ht="15.75" hidden="1" customHeight="1">
      <c r="B48" s="258" t="s">
        <v>58</v>
      </c>
      <c r="C48" s="259" t="s">
        <v>59</v>
      </c>
      <c r="D48" s="260" t="s">
        <v>159</v>
      </c>
      <c r="E48" s="258" t="s">
        <v>420</v>
      </c>
      <c r="F48" s="261">
        <v>3.20601005178E8</v>
      </c>
      <c r="G48" s="261">
        <v>3.24296608407E8</v>
      </c>
      <c r="H48" s="261">
        <v>3.2387087831399995E8</v>
      </c>
      <c r="I48" s="261">
        <v>3.31641030717E8</v>
      </c>
      <c r="J48" s="261">
        <v>3.35140514094E8</v>
      </c>
      <c r="K48" s="261">
        <v>3.31664969325E8</v>
      </c>
      <c r="L48" s="261">
        <v>3.43960056798E8</v>
      </c>
      <c r="M48" s="261">
        <v>3.50612761806E8</v>
      </c>
      <c r="N48" s="261">
        <v>3.4735878003599995E8</v>
      </c>
      <c r="O48" s="261">
        <v>3.6048011488799995E8</v>
      </c>
      <c r="P48" s="261">
        <v>3.6493715096099997E8</v>
      </c>
      <c r="Q48" s="261">
        <v>3.61913865171E8</v>
      </c>
      <c r="R48" s="261">
        <f t="shared" si="1"/>
        <v>4096477736</v>
      </c>
    </row>
    <row r="49" ht="15.75" hidden="1" customHeight="1">
      <c r="B49" s="258" t="s">
        <v>58</v>
      </c>
      <c r="C49" s="259" t="s">
        <v>59</v>
      </c>
      <c r="D49" s="260" t="s">
        <v>159</v>
      </c>
      <c r="E49" s="258" t="s">
        <v>421</v>
      </c>
      <c r="F49" s="261">
        <v>4.8133919564699996E8</v>
      </c>
      <c r="G49" s="261">
        <v>4.8688764546E8</v>
      </c>
      <c r="H49" s="261">
        <v>4.8624846871199995E8</v>
      </c>
      <c r="I49" s="261">
        <v>4.9791430604399997E8</v>
      </c>
      <c r="J49" s="261">
        <v>5.0316830699999994E8</v>
      </c>
      <c r="K49" s="261">
        <v>4.97950245366E8</v>
      </c>
      <c r="L49" s="261">
        <v>5.16409662603E8</v>
      </c>
      <c r="M49" s="261">
        <v>5.26397801793E8</v>
      </c>
      <c r="N49" s="261">
        <v>5.2151238671699995E8</v>
      </c>
      <c r="O49" s="261">
        <v>5.41212303165E8</v>
      </c>
      <c r="P49" s="261">
        <v>5.479039408679999E8</v>
      </c>
      <c r="Q49" s="261">
        <v>5.433648849089999E8</v>
      </c>
      <c r="R49" s="261">
        <f t="shared" si="1"/>
        <v>6150309148</v>
      </c>
    </row>
    <row r="50" ht="15.75" hidden="1" customHeight="1">
      <c r="B50" s="258" t="s">
        <v>58</v>
      </c>
      <c r="C50" s="259" t="s">
        <v>59</v>
      </c>
      <c r="D50" s="260" t="s">
        <v>159</v>
      </c>
      <c r="E50" s="258" t="s">
        <v>422</v>
      </c>
      <c r="F50" s="261">
        <v>6.74636615196E8</v>
      </c>
      <c r="G50" s="261">
        <v>6.824132265419999E8</v>
      </c>
      <c r="H50" s="261">
        <v>6.815173672739999E8</v>
      </c>
      <c r="I50" s="261">
        <v>6.978680008709999E8</v>
      </c>
      <c r="J50" s="261">
        <v>7.05231918321E8</v>
      </c>
      <c r="K50" s="261">
        <v>6.979183730879999E8</v>
      </c>
      <c r="L50" s="261">
        <v>7.237907701949999E8</v>
      </c>
      <c r="M50" s="261">
        <v>7.377899726669999E8</v>
      </c>
      <c r="N50" s="261">
        <v>7.30942659675E8</v>
      </c>
      <c r="O50" s="261">
        <v>7.585537185929999E8</v>
      </c>
      <c r="P50" s="261">
        <v>7.679326011539999E8</v>
      </c>
      <c r="Q50" s="261">
        <v>7.61570739135E8</v>
      </c>
      <c r="R50" s="261">
        <f t="shared" si="1"/>
        <v>8620165963</v>
      </c>
    </row>
    <row r="51" ht="15.75" hidden="1" customHeight="1">
      <c r="B51" s="258" t="s">
        <v>58</v>
      </c>
      <c r="C51" s="259" t="s">
        <v>59</v>
      </c>
      <c r="D51" s="260" t="s">
        <v>159</v>
      </c>
      <c r="E51" s="258" t="s">
        <v>423</v>
      </c>
      <c r="F51" s="261">
        <v>8.808159510599999E7</v>
      </c>
      <c r="G51" s="261">
        <v>8.9096921262E7</v>
      </c>
      <c r="H51" s="261">
        <v>8.8979956704E7</v>
      </c>
      <c r="I51" s="261">
        <v>9.1114720602E7</v>
      </c>
      <c r="J51" s="261">
        <v>9.2076164997E7</v>
      </c>
      <c r="K51" s="261">
        <v>9.1121296809E7</v>
      </c>
      <c r="L51" s="261">
        <v>9.449923709699999E7</v>
      </c>
      <c r="M51" s="261">
        <v>9.632699441999999E7</v>
      </c>
      <c r="N51" s="261">
        <v>9.543299881199999E7</v>
      </c>
      <c r="O51" s="261">
        <v>9.9037941264E7</v>
      </c>
      <c r="P51" s="261">
        <v>1.0026246220799999E8</v>
      </c>
      <c r="Q51" s="261">
        <v>9.9431847792E7</v>
      </c>
      <c r="R51" s="261">
        <f t="shared" si="1"/>
        <v>1125462137</v>
      </c>
    </row>
    <row r="52" ht="15.75" hidden="1" customHeight="1">
      <c r="B52" s="258" t="s">
        <v>58</v>
      </c>
      <c r="C52" s="259" t="s">
        <v>59</v>
      </c>
      <c r="D52" s="260" t="s">
        <v>159</v>
      </c>
      <c r="E52" s="258" t="s">
        <v>424</v>
      </c>
      <c r="F52" s="261">
        <v>5.635721723219999E8</v>
      </c>
      <c r="G52" s="261">
        <v>5.700685309139999E8</v>
      </c>
      <c r="H52" s="261">
        <v>5.69320156254E8</v>
      </c>
      <c r="I52" s="261">
        <v>5.82979008342E8</v>
      </c>
      <c r="J52" s="261">
        <v>5.89130614962E8</v>
      </c>
      <c r="K52" s="261">
        <v>5.83021088319E8</v>
      </c>
      <c r="L52" s="261">
        <v>6.04634150175E8</v>
      </c>
      <c r="M52" s="261">
        <v>6.163286847299999E8</v>
      </c>
      <c r="N52" s="261">
        <v>6.10608634758E8</v>
      </c>
      <c r="O52" s="261">
        <v>6.33674125377E8</v>
      </c>
      <c r="P52" s="261">
        <v>6.415089760979999E8</v>
      </c>
      <c r="Q52" s="261">
        <v>6.361944585419999E8</v>
      </c>
      <c r="R52" s="261">
        <f t="shared" si="1"/>
        <v>7201040601</v>
      </c>
    </row>
    <row r="53" ht="15.75" hidden="1" customHeight="1">
      <c r="B53" s="258" t="s">
        <v>58</v>
      </c>
      <c r="C53" s="259" t="s">
        <v>59</v>
      </c>
      <c r="D53" s="262" t="s">
        <v>159</v>
      </c>
      <c r="E53" s="258" t="s">
        <v>425</v>
      </c>
      <c r="F53" s="261">
        <v>3.77240232279E8</v>
      </c>
      <c r="G53" s="261">
        <v>3.8158872272099996E8</v>
      </c>
      <c r="H53" s="261">
        <v>3.8108778033599997E8</v>
      </c>
      <c r="I53" s="261">
        <v>3.9023065339199996E8</v>
      </c>
      <c r="J53" s="261">
        <v>3.9434837456399995E8</v>
      </c>
      <c r="K53" s="261">
        <v>3.9025881978599995E8</v>
      </c>
      <c r="L53" s="261">
        <v>4.04726029164E8</v>
      </c>
      <c r="M53" s="261">
        <v>4.12554039834E8</v>
      </c>
      <c r="N53" s="261">
        <v>4.0872519015E8</v>
      </c>
      <c r="O53" s="261">
        <v>4.24164616506E8</v>
      </c>
      <c r="P53" s="261">
        <v>4.2940905730499995E8</v>
      </c>
      <c r="Q53" s="261">
        <v>4.2585166016999996E8</v>
      </c>
      <c r="R53" s="261">
        <f t="shared" si="1"/>
        <v>4820185176</v>
      </c>
    </row>
    <row r="54" ht="15.75" hidden="1" customHeight="1">
      <c r="B54" s="258" t="s">
        <v>58</v>
      </c>
      <c r="C54" s="259" t="s">
        <v>70</v>
      </c>
      <c r="D54" s="260" t="s">
        <v>116</v>
      </c>
      <c r="E54" s="258" t="s">
        <v>383</v>
      </c>
      <c r="F54" s="261">
        <v>4.1148815614199996E8</v>
      </c>
      <c r="G54" s="261">
        <v>4.25278370085E8</v>
      </c>
      <c r="H54" s="261">
        <v>3.782060923964997E7</v>
      </c>
      <c r="I54" s="261">
        <v>5.725890995807096E8</v>
      </c>
      <c r="J54" s="261">
        <v>5.1892303740599996E8</v>
      </c>
      <c r="K54" s="261">
        <v>6.97702217844E8</v>
      </c>
      <c r="L54" s="261">
        <v>6.047971188659999E8</v>
      </c>
      <c r="M54" s="261">
        <v>6.15800355966E8</v>
      </c>
      <c r="N54" s="261">
        <v>7.078992919042499E8</v>
      </c>
      <c r="O54" s="261">
        <v>7.3410466118625E8</v>
      </c>
      <c r="P54" s="261">
        <v>5.7608832520725E8</v>
      </c>
      <c r="Q54" s="261">
        <v>5.9258684650725E8</v>
      </c>
      <c r="R54" s="261">
        <f t="shared" si="1"/>
        <v>6495078090</v>
      </c>
    </row>
    <row r="55" ht="15.75" hidden="1" customHeight="1">
      <c r="B55" s="258" t="s">
        <v>58</v>
      </c>
      <c r="C55" s="259" t="s">
        <v>70</v>
      </c>
      <c r="D55" s="260" t="s">
        <v>116</v>
      </c>
      <c r="E55" s="258" t="s">
        <v>384</v>
      </c>
      <c r="F55" s="261">
        <v>2.99898790395E8</v>
      </c>
      <c r="G55" s="261">
        <v>3.07910729649E8</v>
      </c>
      <c r="H55" s="261">
        <v>8.2802670315E7</v>
      </c>
      <c r="I55" s="261">
        <v>3.93496400301E8</v>
      </c>
      <c r="J55" s="261">
        <v>3.6231709523399997E8</v>
      </c>
      <c r="K55" s="261">
        <v>4.66185540612E8</v>
      </c>
      <c r="L55" s="261">
        <v>4.1220885231E8</v>
      </c>
      <c r="M55" s="261">
        <v>4.186015935E8</v>
      </c>
      <c r="N55" s="261">
        <v>4.7210991158699995E8</v>
      </c>
      <c r="O55" s="261">
        <v>4.87334899779E8</v>
      </c>
      <c r="P55" s="261">
        <v>3.95529406269E8</v>
      </c>
      <c r="Q55" s="261">
        <v>4.0511483889599997E8</v>
      </c>
      <c r="R55" s="261">
        <f t="shared" si="1"/>
        <v>4503510729</v>
      </c>
    </row>
    <row r="56" ht="15.75" hidden="1" customHeight="1">
      <c r="B56" s="258" t="s">
        <v>58</v>
      </c>
      <c r="C56" s="259" t="s">
        <v>70</v>
      </c>
      <c r="D56" s="260" t="s">
        <v>116</v>
      </c>
      <c r="E56" s="258" t="s">
        <v>385</v>
      </c>
      <c r="F56" s="261">
        <v>5.0446648962899995E8</v>
      </c>
      <c r="G56" s="261">
        <v>5.19502942437E8</v>
      </c>
      <c r="H56" s="261">
        <v>9.703012512134999E7</v>
      </c>
      <c r="I56" s="261">
        <v>6.8012633257029E8</v>
      </c>
      <c r="J56" s="261">
        <v>6.21610393494E8</v>
      </c>
      <c r="K56" s="261">
        <v>8.16546083259E8</v>
      </c>
      <c r="L56" s="261">
        <v>7.15245031602E8</v>
      </c>
      <c r="M56" s="261">
        <v>7.272426422939999E8</v>
      </c>
      <c r="N56" s="261">
        <v>8.276646780337499E8</v>
      </c>
      <c r="O56" s="261">
        <v>8.562382587097499E8</v>
      </c>
      <c r="P56" s="261">
        <v>6.839417850307499E8</v>
      </c>
      <c r="Q56" s="261">
        <v>7.019312992447499E8</v>
      </c>
      <c r="R56" s="261">
        <f t="shared" si="1"/>
        <v>7751546061</v>
      </c>
    </row>
    <row r="57" ht="15.75" hidden="1" customHeight="1">
      <c r="B57" s="258" t="s">
        <v>58</v>
      </c>
      <c r="C57" s="259" t="s">
        <v>70</v>
      </c>
      <c r="D57" s="260" t="s">
        <v>116</v>
      </c>
      <c r="E57" s="258" t="s">
        <v>386</v>
      </c>
      <c r="F57" s="261">
        <v>3.8690813081399995E8</v>
      </c>
      <c r="G57" s="261">
        <v>3.94447456362E8</v>
      </c>
      <c r="H57" s="261">
        <v>1.82618243607E8</v>
      </c>
      <c r="I57" s="261">
        <v>4.74984534894E8</v>
      </c>
      <c r="J57" s="261">
        <v>4.4564445703499997E8</v>
      </c>
      <c r="K57" s="261">
        <v>5.433858322379999E8</v>
      </c>
      <c r="L57" s="261">
        <v>4.92593162025E8</v>
      </c>
      <c r="M57" s="261">
        <v>4.98608802084E8</v>
      </c>
      <c r="N57" s="261">
        <v>5.48960730318E8</v>
      </c>
      <c r="O57" s="261">
        <v>5.632876155209999E8</v>
      </c>
      <c r="P57" s="261">
        <v>4.7689761538799995E8</v>
      </c>
      <c r="Q57" s="261">
        <v>4.8591761566499996E8</v>
      </c>
      <c r="R57" s="261">
        <f t="shared" si="1"/>
        <v>5494254196</v>
      </c>
    </row>
    <row r="58" ht="15.75" hidden="1" customHeight="1">
      <c r="B58" s="258" t="s">
        <v>58</v>
      </c>
      <c r="C58" s="259" t="s">
        <v>70</v>
      </c>
      <c r="D58" s="260" t="s">
        <v>116</v>
      </c>
      <c r="E58" s="258" t="s">
        <v>387</v>
      </c>
      <c r="F58" s="261">
        <v>1.7269452842099997E8</v>
      </c>
      <c r="G58" s="261">
        <v>1.77308145438E8</v>
      </c>
      <c r="H58" s="261">
        <v>4.7681313923999995E7</v>
      </c>
      <c r="I58" s="261">
        <v>2.2659202792499998E8</v>
      </c>
      <c r="J58" s="261">
        <v>2.0863765207799998E8</v>
      </c>
      <c r="K58" s="261">
        <v>2.68449538365E8</v>
      </c>
      <c r="L58" s="261">
        <v>2.3736745667099997E8</v>
      </c>
      <c r="M58" s="261">
        <v>2.4104867097899997E8</v>
      </c>
      <c r="N58" s="261">
        <v>2.71861044426E8</v>
      </c>
      <c r="O58" s="261">
        <v>2.80628242365E8</v>
      </c>
      <c r="P58" s="261">
        <v>2.27762720505E8</v>
      </c>
      <c r="Q58" s="261">
        <v>2.33282421792E8</v>
      </c>
      <c r="R58" s="261">
        <f t="shared" si="1"/>
        <v>2593313763</v>
      </c>
    </row>
    <row r="59" ht="15.75" hidden="1" customHeight="1">
      <c r="B59" s="258" t="s">
        <v>58</v>
      </c>
      <c r="C59" s="259" t="s">
        <v>70</v>
      </c>
      <c r="D59" s="260" t="s">
        <v>116</v>
      </c>
      <c r="E59" s="258" t="s">
        <v>388</v>
      </c>
      <c r="F59" s="261">
        <v>2.21692941123E8</v>
      </c>
      <c r="G59" s="261">
        <v>2.2605618484199998E8</v>
      </c>
      <c r="H59" s="261">
        <v>1.0346397985499999E8</v>
      </c>
      <c r="I59" s="261">
        <v>2.72665515252E8</v>
      </c>
      <c r="J59" s="261">
        <v>2.55685494357E8</v>
      </c>
      <c r="K59" s="261">
        <v>3.12251495325E8</v>
      </c>
      <c r="L59" s="261">
        <v>2.8285617984E8</v>
      </c>
      <c r="M59" s="261">
        <v>2.86337620266E8</v>
      </c>
      <c r="N59" s="261">
        <v>3.15477859329E8</v>
      </c>
      <c r="O59" s="261">
        <v>3.2376927638699996E8</v>
      </c>
      <c r="P59" s="261">
        <v>2.7377267691899997E8</v>
      </c>
      <c r="Q59" s="261">
        <v>2.78992832553E8</v>
      </c>
      <c r="R59" s="261">
        <f t="shared" si="1"/>
        <v>3153022056</v>
      </c>
    </row>
    <row r="60" ht="15.75" hidden="1" customHeight="1">
      <c r="B60" s="258" t="s">
        <v>58</v>
      </c>
      <c r="C60" s="259" t="s">
        <v>70</v>
      </c>
      <c r="D60" s="262" t="s">
        <v>116</v>
      </c>
      <c r="E60" s="258" t="s">
        <v>389</v>
      </c>
      <c r="F60" s="261">
        <v>1.08881792337E8</v>
      </c>
      <c r="G60" s="261">
        <v>1.1179062322799999E8</v>
      </c>
      <c r="H60" s="261">
        <v>3.0062489012999997E7</v>
      </c>
      <c r="I60" s="261">
        <v>1.4286351016799998E8</v>
      </c>
      <c r="J60" s="261">
        <v>1.31543492748E8</v>
      </c>
      <c r="K60" s="261">
        <v>1.6925415761699998E8</v>
      </c>
      <c r="L60" s="261">
        <v>1.4965728690899998E8</v>
      </c>
      <c r="M60" s="261">
        <v>1.51978247193E8</v>
      </c>
      <c r="N60" s="261">
        <v>1.71405072537E8</v>
      </c>
      <c r="O60" s="261">
        <v>1.76932684956E8</v>
      </c>
      <c r="P60" s="261">
        <v>1.43601618993E8</v>
      </c>
      <c r="Q60" s="261">
        <v>1.47081723447E8</v>
      </c>
      <c r="R60" s="261">
        <f t="shared" si="1"/>
        <v>1635052699</v>
      </c>
    </row>
    <row r="61" ht="15.75" hidden="1" customHeight="1">
      <c r="B61" s="258" t="s">
        <v>58</v>
      </c>
      <c r="C61" s="259" t="s">
        <v>70</v>
      </c>
      <c r="D61" s="260" t="s">
        <v>131</v>
      </c>
      <c r="E61" s="258" t="s">
        <v>390</v>
      </c>
      <c r="F61" s="261">
        <v>1.66506491436E8</v>
      </c>
      <c r="G61" s="261">
        <v>1.709547882E8</v>
      </c>
      <c r="H61" s="261">
        <v>4.5972782679E7</v>
      </c>
      <c r="I61" s="261">
        <v>2.18472717774E8</v>
      </c>
      <c r="J61" s="261">
        <v>2.01161688876E8</v>
      </c>
      <c r="K61" s="261">
        <v>2.58830376633E8</v>
      </c>
      <c r="L61" s="261">
        <v>2.2886203804799998E8</v>
      </c>
      <c r="M61" s="261">
        <v>2.32411345014E8</v>
      </c>
      <c r="N61" s="261">
        <v>2.6211963916199997E8</v>
      </c>
      <c r="O61" s="261">
        <v>2.70572689986E8</v>
      </c>
      <c r="P61" s="261">
        <v>2.19601459158E8</v>
      </c>
      <c r="Q61" s="261">
        <v>2.2492337900399998E8</v>
      </c>
      <c r="R61" s="261">
        <f t="shared" si="1"/>
        <v>2500389396</v>
      </c>
    </row>
    <row r="62" ht="15.75" hidden="1" customHeight="1">
      <c r="B62" s="258" t="s">
        <v>58</v>
      </c>
      <c r="C62" s="259" t="s">
        <v>70</v>
      </c>
      <c r="D62" s="260" t="s">
        <v>131</v>
      </c>
      <c r="E62" s="258" t="s">
        <v>391</v>
      </c>
      <c r="F62" s="261">
        <v>1.33699541109E8</v>
      </c>
      <c r="G62" s="261">
        <v>1.37271388938E8</v>
      </c>
      <c r="H62" s="261">
        <v>3.6914717669999994E7</v>
      </c>
      <c r="I62" s="261">
        <v>1.75426809984E8</v>
      </c>
      <c r="J62" s="261">
        <v>1.6152659193899998E8</v>
      </c>
      <c r="K62" s="261">
        <v>2.07832759311E8</v>
      </c>
      <c r="L62" s="261">
        <v>1.8376911228899997E8</v>
      </c>
      <c r="M62" s="261">
        <v>1.86619095498E8</v>
      </c>
      <c r="N62" s="261">
        <v>2.1047393512199998E8</v>
      </c>
      <c r="O62" s="261">
        <v>2.1726147069599998E8</v>
      </c>
      <c r="P62" s="261">
        <v>1.76333157051E8</v>
      </c>
      <c r="Q62" s="261">
        <v>1.80606490692E8</v>
      </c>
      <c r="R62" s="261">
        <f t="shared" si="1"/>
        <v>2007735070</v>
      </c>
    </row>
    <row r="63" ht="15.75" hidden="1" customHeight="1">
      <c r="B63" s="258" t="s">
        <v>58</v>
      </c>
      <c r="C63" s="259" t="s">
        <v>70</v>
      </c>
      <c r="D63" s="260" t="s">
        <v>131</v>
      </c>
      <c r="E63" s="258" t="s">
        <v>392</v>
      </c>
      <c r="F63" s="261">
        <v>3.35762230023E8</v>
      </c>
      <c r="G63" s="261">
        <v>3.44172857454E8</v>
      </c>
      <c r="H63" s="261">
        <v>1.0786306238399999E8</v>
      </c>
      <c r="I63" s="261">
        <v>4.3401740686499995E8</v>
      </c>
      <c r="J63" s="261">
        <v>4.0128656925E8</v>
      </c>
      <c r="K63" s="261">
        <v>5.1032367461399996E8</v>
      </c>
      <c r="L63" s="261">
        <v>4.5366102088799995E8</v>
      </c>
      <c r="M63" s="261">
        <v>4.60371875229E8</v>
      </c>
      <c r="N63" s="261">
        <v>5.1654285042599994E8</v>
      </c>
      <c r="O63" s="261">
        <v>5.32525458288E8</v>
      </c>
      <c r="P63" s="261">
        <v>4.3615157816099995E8</v>
      </c>
      <c r="Q63" s="261">
        <v>4.4621399781299996E8</v>
      </c>
      <c r="R63" s="261">
        <f t="shared" si="1"/>
        <v>4978892581</v>
      </c>
    </row>
    <row r="64" ht="15.75" hidden="1" customHeight="1">
      <c r="B64" s="258" t="s">
        <v>58</v>
      </c>
      <c r="C64" s="259" t="s">
        <v>70</v>
      </c>
      <c r="D64" s="260" t="s">
        <v>131</v>
      </c>
      <c r="E64" s="258" t="s">
        <v>393</v>
      </c>
      <c r="F64" s="261">
        <v>8.822899134719999E8</v>
      </c>
      <c r="G64" s="261">
        <v>9.05301290943E8</v>
      </c>
      <c r="H64" s="261">
        <v>2.0589475182006007E8</v>
      </c>
      <c r="I64" s="261">
        <v>1.1511149217419999E9</v>
      </c>
      <c r="J64" s="261">
        <v>1.061563737543E9</v>
      </c>
      <c r="K64" s="261">
        <v>1.359887970813E9</v>
      </c>
      <c r="L64" s="261">
        <v>1.204859614737E9</v>
      </c>
      <c r="M64" s="261">
        <v>1.2232204307489998E9</v>
      </c>
      <c r="N64" s="261">
        <v>1.376903563533E9</v>
      </c>
      <c r="O64" s="261">
        <v>1.4206317897059999E9</v>
      </c>
      <c r="P64" s="261">
        <v>1.156953989439E9</v>
      </c>
      <c r="Q64" s="261">
        <v>1.1844846481799998E9</v>
      </c>
      <c r="R64" s="261">
        <f t="shared" si="1"/>
        <v>13133106623</v>
      </c>
    </row>
    <row r="65" ht="15.75" hidden="1" customHeight="1">
      <c r="B65" s="258" t="s">
        <v>58</v>
      </c>
      <c r="C65" s="259" t="s">
        <v>70</v>
      </c>
      <c r="D65" s="260" t="s">
        <v>131</v>
      </c>
      <c r="E65" s="258" t="s">
        <v>394</v>
      </c>
      <c r="F65" s="261">
        <v>3.67799522274E8</v>
      </c>
      <c r="G65" s="261">
        <v>3.78744308505E8</v>
      </c>
      <c r="H65" s="261">
        <v>1.24099081938E8</v>
      </c>
      <c r="I65" s="261">
        <v>4.9565940727199996E8</v>
      </c>
      <c r="J65" s="261">
        <v>4.5306662642399997E8</v>
      </c>
      <c r="K65" s="261">
        <v>5.949570820139999E8</v>
      </c>
      <c r="L65" s="261">
        <v>5.2122172590599996E8</v>
      </c>
      <c r="M65" s="261">
        <v>5.2995458957399994E8</v>
      </c>
      <c r="N65" s="261">
        <v>6.03050122935E8</v>
      </c>
      <c r="O65" s="261">
        <v>6.23848359135E8</v>
      </c>
      <c r="P65" s="261">
        <v>4.9843661560499996E8</v>
      </c>
      <c r="Q65" s="261">
        <v>5.1153088236599994E8</v>
      </c>
      <c r="R65" s="261">
        <f t="shared" si="1"/>
        <v>5702368324</v>
      </c>
    </row>
    <row r="66" ht="15.75" hidden="1" customHeight="1">
      <c r="B66" s="258" t="s">
        <v>58</v>
      </c>
      <c r="C66" s="259" t="s">
        <v>70</v>
      </c>
      <c r="D66" s="260" t="s">
        <v>131</v>
      </c>
      <c r="E66" s="258" t="s">
        <v>395</v>
      </c>
      <c r="F66" s="261">
        <v>8.7740680389E7</v>
      </c>
      <c r="G66" s="261">
        <v>9.008471445899999E7</v>
      </c>
      <c r="H66" s="261">
        <v>2.4225381299999997E7</v>
      </c>
      <c r="I66" s="261">
        <v>1.1512431206099999E8</v>
      </c>
      <c r="J66" s="261">
        <v>1.06002256506E8</v>
      </c>
      <c r="K66" s="261">
        <v>1.3639080121199998E8</v>
      </c>
      <c r="L66" s="261">
        <v>1.20598969314E8</v>
      </c>
      <c r="M66" s="261">
        <v>1.2246927881099999E8</v>
      </c>
      <c r="N66" s="261">
        <v>1.38124080396E8</v>
      </c>
      <c r="O66" s="261">
        <v>1.4257841939699998E8</v>
      </c>
      <c r="P66" s="261">
        <v>1.15719103338E8</v>
      </c>
      <c r="Q66" s="261">
        <v>1.1852349074399999E8</v>
      </c>
      <c r="R66" s="261">
        <f t="shared" si="1"/>
        <v>1317581488</v>
      </c>
    </row>
    <row r="67" ht="15.75" hidden="1" customHeight="1">
      <c r="B67" s="258" t="s">
        <v>58</v>
      </c>
      <c r="C67" s="259" t="s">
        <v>70</v>
      </c>
      <c r="D67" s="262" t="s">
        <v>131</v>
      </c>
      <c r="E67" s="258" t="s">
        <v>396</v>
      </c>
      <c r="F67" s="261">
        <v>2.73252735672E8</v>
      </c>
      <c r="G67" s="261">
        <v>2.80552813344E8</v>
      </c>
      <c r="H67" s="261">
        <v>7.544564319294E7</v>
      </c>
      <c r="I67" s="261">
        <v>3.58534183722E8</v>
      </c>
      <c r="J67" s="261">
        <v>3.30125163177E8</v>
      </c>
      <c r="K67" s="261">
        <v>4.2476488149899995E8</v>
      </c>
      <c r="L67" s="261">
        <v>3.75584031141E8</v>
      </c>
      <c r="M67" s="261">
        <v>3.8140877692499995E8</v>
      </c>
      <c r="N67" s="261">
        <v>4.3016287113E8</v>
      </c>
      <c r="O67" s="261">
        <v>4.4403511647599995E8</v>
      </c>
      <c r="P67" s="261">
        <v>3.60386557062E8</v>
      </c>
      <c r="Q67" s="261">
        <v>3.6912032219699997E8</v>
      </c>
      <c r="R67" s="261">
        <f t="shared" si="1"/>
        <v>4103373096</v>
      </c>
    </row>
    <row r="68" ht="15.75" hidden="1" customHeight="1">
      <c r="B68" s="258" t="s">
        <v>58</v>
      </c>
      <c r="C68" s="259" t="s">
        <v>70</v>
      </c>
      <c r="D68" s="260" t="s">
        <v>145</v>
      </c>
      <c r="E68" s="258" t="s">
        <v>397</v>
      </c>
      <c r="F68" s="261">
        <v>6.480485784487983E7</v>
      </c>
      <c r="G68" s="261">
        <v>6.653615067623222E7</v>
      </c>
      <c r="H68" s="261">
        <v>1.7892754160203096E7</v>
      </c>
      <c r="I68" s="261">
        <v>8.503028072898392E7</v>
      </c>
      <c r="J68" s="261">
        <v>7.829277281744489E7</v>
      </c>
      <c r="K68" s="261">
        <v>1.0073761114907397E8</v>
      </c>
      <c r="L68" s="261">
        <v>8.907383748034775E7</v>
      </c>
      <c r="M68" s="261">
        <v>9.045523909929529E7</v>
      </c>
      <c r="N68" s="261">
        <v>1.0201780291286147E8</v>
      </c>
      <c r="O68" s="261">
        <v>1.0530775680600438E8</v>
      </c>
      <c r="P68" s="261">
        <v>8.546959116877787E7</v>
      </c>
      <c r="Q68" s="261">
        <v>8.754089853042522E7</v>
      </c>
      <c r="R68" s="261">
        <f t="shared" si="1"/>
        <v>973159553.4</v>
      </c>
    </row>
    <row r="69" ht="15.75" hidden="1" customHeight="1">
      <c r="B69" s="258" t="s">
        <v>58</v>
      </c>
      <c r="C69" s="259" t="s">
        <v>70</v>
      </c>
      <c r="D69" s="260" t="s">
        <v>145</v>
      </c>
      <c r="E69" s="258" t="s">
        <v>398</v>
      </c>
      <c r="F69" s="261">
        <v>2.857819275682782E8</v>
      </c>
      <c r="G69" s="261">
        <v>2.9341672870792955E8</v>
      </c>
      <c r="H69" s="261">
        <v>7.890497631594107E7</v>
      </c>
      <c r="I69" s="261">
        <v>3.749737031530388E8</v>
      </c>
      <c r="J69" s="261">
        <v>3.452620725438795E8</v>
      </c>
      <c r="K69" s="261">
        <v>4.442412135478609E8</v>
      </c>
      <c r="L69" s="261">
        <v>3.928053207364386E8</v>
      </c>
      <c r="M69" s="261">
        <v>3.9889714209887E8</v>
      </c>
      <c r="N69" s="261">
        <v>4.498867111552774E8</v>
      </c>
      <c r="O69" s="261">
        <v>4.6439502729792935E8</v>
      </c>
      <c r="P69" s="261">
        <v>3.769110113805439E8</v>
      </c>
      <c r="Q69" s="261">
        <v>3.860452372716777E8</v>
      </c>
      <c r="R69" s="261">
        <f t="shared" si="1"/>
        <v>4291521072</v>
      </c>
    </row>
    <row r="70" ht="15.75" hidden="1" customHeight="1">
      <c r="B70" s="258" t="s">
        <v>58</v>
      </c>
      <c r="C70" s="259" t="s">
        <v>70</v>
      </c>
      <c r="D70" s="260" t="s">
        <v>145</v>
      </c>
      <c r="E70" s="258" t="s">
        <v>399</v>
      </c>
      <c r="F70" s="261">
        <v>3.942414968410411E8</v>
      </c>
      <c r="G70" s="261">
        <v>4.047738473468676E8</v>
      </c>
      <c r="H70" s="261">
        <v>1.088508858334695E8</v>
      </c>
      <c r="I70" s="261">
        <v>5.172832140400588E8</v>
      </c>
      <c r="J70" s="261">
        <v>4.762954657082665E8</v>
      </c>
      <c r="K70" s="261">
        <v>6.128390359664915E8</v>
      </c>
      <c r="L70" s="261">
        <v>5.418822629267206E8</v>
      </c>
      <c r="M70" s="261">
        <v>5.502860440644884E8</v>
      </c>
      <c r="N70" s="261">
        <v>6.206271051635144E8</v>
      </c>
      <c r="O70" s="261">
        <v>6.406415977571918E8</v>
      </c>
      <c r="P70" s="261">
        <v>5.1995576685665214E8</v>
      </c>
      <c r="Q70" s="261">
        <v>5.325566017605471E8</v>
      </c>
      <c r="R70" s="261">
        <f t="shared" si="1"/>
        <v>5920233324</v>
      </c>
    </row>
    <row r="71" ht="15.75" hidden="1" customHeight="1">
      <c r="B71" s="258" t="s">
        <v>58</v>
      </c>
      <c r="C71" s="259" t="s">
        <v>70</v>
      </c>
      <c r="D71" s="260" t="s">
        <v>145</v>
      </c>
      <c r="E71" s="258" t="s">
        <v>400</v>
      </c>
      <c r="F71" s="261">
        <v>1.498612337532117E8</v>
      </c>
      <c r="G71" s="261">
        <v>1.5386484842536488E8</v>
      </c>
      <c r="H71" s="261">
        <v>4.137699399186021E7</v>
      </c>
      <c r="I71" s="261">
        <v>1.966325241686224E8</v>
      </c>
      <c r="J71" s="261">
        <v>1.8105203712454754E8</v>
      </c>
      <c r="K71" s="261">
        <v>2.3295572576191205E8</v>
      </c>
      <c r="L71" s="261">
        <v>2.0598324915533558E8</v>
      </c>
      <c r="M71" s="261">
        <v>2.0917774039887312E8</v>
      </c>
      <c r="N71" s="261">
        <v>2.359161692154124E8</v>
      </c>
      <c r="O71" s="261">
        <v>2.4352418759264168E8</v>
      </c>
      <c r="P71" s="261">
        <v>1.976484295605573E8</v>
      </c>
      <c r="Q71" s="261">
        <v>2.0243832783394897E8</v>
      </c>
      <c r="R71" s="261">
        <f t="shared" si="1"/>
        <v>2250431467</v>
      </c>
    </row>
    <row r="72" ht="15.75" hidden="1" customHeight="1">
      <c r="B72" s="258" t="s">
        <v>58</v>
      </c>
      <c r="C72" s="259" t="s">
        <v>70</v>
      </c>
      <c r="D72" s="260" t="s">
        <v>145</v>
      </c>
      <c r="E72" s="258" t="s">
        <v>401</v>
      </c>
      <c r="F72" s="261">
        <v>3.8477884299642295E7</v>
      </c>
      <c r="G72" s="261">
        <v>3.950583941703541E7</v>
      </c>
      <c r="H72" s="261">
        <v>1.062382276998751E7</v>
      </c>
      <c r="I72" s="261">
        <v>5.048672912279906E7</v>
      </c>
      <c r="J72" s="261">
        <v>4.648633380507973E7</v>
      </c>
      <c r="K72" s="261">
        <v>5.981295654863744E7</v>
      </c>
      <c r="L72" s="261">
        <v>5.28875909410664E7</v>
      </c>
      <c r="M72" s="261">
        <v>5.3707798151341185E7</v>
      </c>
      <c r="N72" s="261">
        <v>6.057307040748241E7</v>
      </c>
      <c r="O72" s="261">
        <v>6.252648052921315E7</v>
      </c>
      <c r="P72" s="261">
        <v>5.0747569696116544E7</v>
      </c>
      <c r="Q72" s="261">
        <v>5.197740844063223E7</v>
      </c>
      <c r="R72" s="261">
        <f t="shared" si="1"/>
        <v>577813484.1</v>
      </c>
    </row>
    <row r="73" ht="15.75" hidden="1" customHeight="1">
      <c r="B73" s="258" t="s">
        <v>58</v>
      </c>
      <c r="C73" s="259" t="s">
        <v>70</v>
      </c>
      <c r="D73" s="260" t="s">
        <v>145</v>
      </c>
      <c r="E73" s="258" t="s">
        <v>402</v>
      </c>
      <c r="F73" s="261">
        <v>1.1629568773526888E9</v>
      </c>
      <c r="G73" s="261">
        <v>1.1940258276118202E9</v>
      </c>
      <c r="H73" s="261">
        <v>3.210947789623642E8</v>
      </c>
      <c r="I73" s="261">
        <v>1.5259126097259789E9</v>
      </c>
      <c r="J73" s="261">
        <v>1.4050045262502346E9</v>
      </c>
      <c r="K73" s="261">
        <v>1.80778882308979E9</v>
      </c>
      <c r="L73" s="261">
        <v>1.5984763385782287E9</v>
      </c>
      <c r="M73" s="261">
        <v>1.623266309061408E9</v>
      </c>
      <c r="N73" s="261">
        <v>1.830762530085501E9</v>
      </c>
      <c r="O73" s="261">
        <v>1.8898024637176688E9</v>
      </c>
      <c r="P73" s="261">
        <v>1.5337962640420508E9</v>
      </c>
      <c r="Q73" s="261">
        <v>1.5709669518800669E9</v>
      </c>
      <c r="R73" s="261">
        <f t="shared" si="1"/>
        <v>17463854300</v>
      </c>
    </row>
    <row r="74" ht="15.75" hidden="1" customHeight="1">
      <c r="B74" s="258" t="s">
        <v>58</v>
      </c>
      <c r="C74" s="259" t="s">
        <v>70</v>
      </c>
      <c r="D74" s="260" t="s">
        <v>145</v>
      </c>
      <c r="E74" s="258" t="s">
        <v>403</v>
      </c>
      <c r="F74" s="261">
        <v>6.98657058377837E8</v>
      </c>
      <c r="G74" s="261">
        <v>7.173220164838884E8</v>
      </c>
      <c r="H74" s="261">
        <v>1.92900646704111E8</v>
      </c>
      <c r="I74" s="261">
        <v>9.167060585080396E8</v>
      </c>
      <c r="J74" s="261">
        <v>8.440694134352168E8</v>
      </c>
      <c r="K74" s="261">
        <v>1.0860457906086304E9</v>
      </c>
      <c r="L74" s="261">
        <v>9.602993871448201E8</v>
      </c>
      <c r="M74" s="261">
        <v>9.751921903023002E8</v>
      </c>
      <c r="N74" s="261">
        <v>1.0998474567427995E9</v>
      </c>
      <c r="O74" s="261">
        <v>1.1353162408065474E9</v>
      </c>
      <c r="P74" s="261">
        <v>9.214422364704355E8</v>
      </c>
      <c r="Q74" s="261">
        <v>9.43772869642239E8</v>
      </c>
      <c r="R74" s="261">
        <f t="shared" si="1"/>
        <v>10491571365</v>
      </c>
    </row>
    <row r="75" ht="15.75" hidden="1" customHeight="1">
      <c r="B75" s="258" t="s">
        <v>58</v>
      </c>
      <c r="C75" s="259" t="s">
        <v>70</v>
      </c>
      <c r="D75" s="260" t="s">
        <v>145</v>
      </c>
      <c r="E75" s="258" t="s">
        <v>404</v>
      </c>
      <c r="F75" s="261">
        <v>1.4327949036690232E8</v>
      </c>
      <c r="G75" s="261">
        <v>1.4710727061056566E8</v>
      </c>
      <c r="H75" s="261">
        <v>3.955976114430632E7</v>
      </c>
      <c r="I75" s="261">
        <v>1.879966362670762E8</v>
      </c>
      <c r="J75" s="261">
        <v>1.7310042737145624E8</v>
      </c>
      <c r="K75" s="261">
        <v>2.2272456211180294E8</v>
      </c>
      <c r="L75" s="261">
        <v>1.969366875205152E8</v>
      </c>
      <c r="M75" s="261">
        <v>1.9999088016188458E8</v>
      </c>
      <c r="N75" s="261">
        <v>2.2555498608906764E8</v>
      </c>
      <c r="O75" s="261">
        <v>2.3282886852344388E8</v>
      </c>
      <c r="P75" s="261">
        <v>1.88967924192392E8</v>
      </c>
      <c r="Q75" s="261">
        <v>1.9354745531150073E8</v>
      </c>
      <c r="R75" s="261">
        <f t="shared" si="1"/>
        <v>2151594950</v>
      </c>
    </row>
    <row r="76" ht="15.75" hidden="1" customHeight="1">
      <c r="B76" s="258" t="s">
        <v>58</v>
      </c>
      <c r="C76" s="259" t="s">
        <v>70</v>
      </c>
      <c r="D76" s="260" t="s">
        <v>145</v>
      </c>
      <c r="E76" s="258" t="s">
        <v>405</v>
      </c>
      <c r="F76" s="261">
        <v>1.9036427001955995E8</v>
      </c>
      <c r="G76" s="261">
        <v>1.9544994271433517E8</v>
      </c>
      <c r="H76" s="261">
        <v>5.255996537326905E7</v>
      </c>
      <c r="I76" s="261">
        <v>2.497764497728958E8</v>
      </c>
      <c r="J76" s="261">
        <v>2.2998502027232987E8</v>
      </c>
      <c r="K76" s="261">
        <v>2.9591673290620285E8</v>
      </c>
      <c r="L76" s="261">
        <v>2.616543977362807E8</v>
      </c>
      <c r="M76" s="261">
        <v>2.6571226499407557E8</v>
      </c>
      <c r="N76" s="261">
        <v>2.9967729621430856E8</v>
      </c>
      <c r="O76" s="261">
        <v>3.09341535780504E8</v>
      </c>
      <c r="P76" s="261">
        <v>2.5106692419047E8</v>
      </c>
      <c r="Q76" s="261">
        <v>2.571513895685125E8</v>
      </c>
      <c r="R76" s="261">
        <f t="shared" si="1"/>
        <v>2858656190</v>
      </c>
    </row>
    <row r="77" ht="15.75" hidden="1" customHeight="1">
      <c r="B77" s="258" t="s">
        <v>58</v>
      </c>
      <c r="C77" s="259" t="s">
        <v>70</v>
      </c>
      <c r="D77" s="260" t="s">
        <v>145</v>
      </c>
      <c r="E77" s="258" t="s">
        <v>406</v>
      </c>
      <c r="F77" s="261">
        <v>1.8985798218475807E8</v>
      </c>
      <c r="G77" s="261">
        <v>1.9493012915741706E8</v>
      </c>
      <c r="H77" s="261">
        <v>5.242017826372712E7</v>
      </c>
      <c r="I77" s="261">
        <v>2.4911215085836202E8</v>
      </c>
      <c r="J77" s="261">
        <v>2.2937335812617937E8</v>
      </c>
      <c r="K77" s="261">
        <v>2.951297205011474E8</v>
      </c>
      <c r="L77" s="261">
        <v>2.609585085419341E8</v>
      </c>
      <c r="M77" s="261">
        <v>2.6500558360207736E8</v>
      </c>
      <c r="N77" s="261">
        <v>2.9888028231341195E8</v>
      </c>
      <c r="O77" s="261">
        <v>3.0851881912076265E8</v>
      </c>
      <c r="P77" s="261">
        <v>2.5039919316391918E8</v>
      </c>
      <c r="Q77" s="261">
        <v>2.5646747645694196E8</v>
      </c>
      <c r="R77" s="261">
        <f t="shared" si="1"/>
        <v>2851053382</v>
      </c>
    </row>
    <row r="78" ht="15.75" hidden="1" customHeight="1">
      <c r="B78" s="258" t="s">
        <v>58</v>
      </c>
      <c r="C78" s="259" t="s">
        <v>70</v>
      </c>
      <c r="D78" s="260" t="s">
        <v>145</v>
      </c>
      <c r="E78" s="258" t="s">
        <v>407</v>
      </c>
      <c r="F78" s="261">
        <v>5.15907423236419E8</v>
      </c>
      <c r="G78" s="261">
        <v>5.296901372673437E8</v>
      </c>
      <c r="H78" s="261">
        <v>1.4244309763766313E8</v>
      </c>
      <c r="I78" s="261">
        <v>6.769207508017917E8</v>
      </c>
      <c r="J78" s="261">
        <v>6.232838713876396E8</v>
      </c>
      <c r="K78" s="261">
        <v>8.01965826625408E8</v>
      </c>
      <c r="L78" s="261">
        <v>7.091112533918865E8</v>
      </c>
      <c r="M78" s="261">
        <v>7.201085053477777E8</v>
      </c>
      <c r="N78" s="261">
        <v>8.121573532496159E8</v>
      </c>
      <c r="O78" s="261">
        <v>8.383484705828373E8</v>
      </c>
      <c r="P78" s="261">
        <v>6.804180737576951E8</v>
      </c>
      <c r="Q78" s="261">
        <v>6.96907622214633E8</v>
      </c>
      <c r="R78" s="261">
        <f t="shared" si="1"/>
        <v>7747262386</v>
      </c>
    </row>
    <row r="79" ht="15.75" hidden="1" customHeight="1">
      <c r="B79" s="258" t="s">
        <v>58</v>
      </c>
      <c r="C79" s="259" t="s">
        <v>70</v>
      </c>
      <c r="D79" s="260" t="s">
        <v>145</v>
      </c>
      <c r="E79" s="258" t="s">
        <v>408</v>
      </c>
      <c r="F79" s="261">
        <v>1.7264419154844952E8</v>
      </c>
      <c r="G79" s="261">
        <v>1.7725646385553357E8</v>
      </c>
      <c r="H79" s="261">
        <v>4.766741536502707E7</v>
      </c>
      <c r="I79" s="261">
        <v>2.2652598218380302E8</v>
      </c>
      <c r="J79" s="261">
        <v>2.08576840018825E8</v>
      </c>
      <c r="K79" s="261">
        <v>2.683712921180037E8</v>
      </c>
      <c r="L79" s="261">
        <v>2.3729827008836848E8</v>
      </c>
      <c r="M79" s="261">
        <v>2.4097841033769643E8</v>
      </c>
      <c r="N79" s="261">
        <v>2.717818029876536E8</v>
      </c>
      <c r="O79" s="261">
        <v>2.805464457783669E8</v>
      </c>
      <c r="P79" s="261">
        <v>2.2769633265195104E8</v>
      </c>
      <c r="Q79" s="261">
        <v>2.332144249183661E8</v>
      </c>
      <c r="R79" s="261">
        <f t="shared" si="1"/>
        <v>2592557872</v>
      </c>
    </row>
    <row r="80" ht="15.75" hidden="1" customHeight="1">
      <c r="B80" s="258" t="s">
        <v>58</v>
      </c>
      <c r="C80" s="259" t="s">
        <v>70</v>
      </c>
      <c r="D80" s="260" t="s">
        <v>145</v>
      </c>
      <c r="E80" s="258" t="s">
        <v>409</v>
      </c>
      <c r="F80" s="261">
        <v>3.012413314291613E8</v>
      </c>
      <c r="G80" s="261">
        <v>3.092891379509924E8</v>
      </c>
      <c r="H80" s="261">
        <v>8.317334942784859E7</v>
      </c>
      <c r="I80" s="261">
        <v>3.95257945629739E8</v>
      </c>
      <c r="J80" s="261">
        <v>3.63939061192947E8</v>
      </c>
      <c r="K80" s="261">
        <v>4.682724893892782E8</v>
      </c>
      <c r="L80" s="261">
        <v>4.140541664687058E8</v>
      </c>
      <c r="M80" s="261">
        <v>4.204755255576532E8</v>
      </c>
      <c r="N80" s="261">
        <v>4.7422338079206616E8</v>
      </c>
      <c r="O80" s="261">
        <v>4.8951652584429663E8</v>
      </c>
      <c r="P80" s="261">
        <v>3.9730005275249565E8</v>
      </c>
      <c r="Q80" s="261">
        <v>4.069283955677089E8</v>
      </c>
      <c r="R80" s="261">
        <f t="shared" si="1"/>
        <v>4523671362</v>
      </c>
    </row>
    <row r="81" ht="15.75" hidden="1" customHeight="1">
      <c r="B81" s="258" t="s">
        <v>58</v>
      </c>
      <c r="C81" s="259" t="s">
        <v>70</v>
      </c>
      <c r="D81" s="260" t="s">
        <v>145</v>
      </c>
      <c r="E81" s="258" t="s">
        <v>410</v>
      </c>
      <c r="F81" s="261">
        <v>2.9415330006860596E8</v>
      </c>
      <c r="G81" s="261">
        <v>3.0201174643610567E8</v>
      </c>
      <c r="H81" s="261">
        <v>8.121632943225197E7</v>
      </c>
      <c r="I81" s="261">
        <v>3.859577586306947E8</v>
      </c>
      <c r="J81" s="261">
        <v>3.553757891252384E8</v>
      </c>
      <c r="K81" s="261">
        <v>4.5725431311735106E8</v>
      </c>
      <c r="L81" s="261">
        <v>4.0431171544787395E8</v>
      </c>
      <c r="M81" s="261">
        <v>4.10581983734029E8</v>
      </c>
      <c r="N81" s="261">
        <v>4.6306518354530764E8</v>
      </c>
      <c r="O81" s="261">
        <v>4.77998489888761E8</v>
      </c>
      <c r="P81" s="261">
        <v>3.8795181617386997E8</v>
      </c>
      <c r="Q81" s="261">
        <v>3.973536097453237E8</v>
      </c>
      <c r="R81" s="261">
        <f t="shared" si="1"/>
        <v>4417232035</v>
      </c>
    </row>
    <row r="82" ht="15.75" hidden="1" customHeight="1">
      <c r="B82" s="258" t="s">
        <v>58</v>
      </c>
      <c r="C82" s="259" t="s">
        <v>70</v>
      </c>
      <c r="D82" s="260" t="s">
        <v>145</v>
      </c>
      <c r="E82" s="258" t="s">
        <v>411</v>
      </c>
      <c r="F82" s="261">
        <v>1.5087380963198158E8</v>
      </c>
      <c r="G82" s="261">
        <v>1.5490447575395522E8</v>
      </c>
      <c r="H82" s="261">
        <v>4.165656826869527E7</v>
      </c>
      <c r="I82" s="261">
        <v>1.9796112227213642E8</v>
      </c>
      <c r="J82" s="261">
        <v>1.8227536166954875E8</v>
      </c>
      <c r="K82" s="261">
        <v>2.345297508971668E8</v>
      </c>
      <c r="L82" s="261">
        <v>2.073750278315262E8</v>
      </c>
      <c r="M82" s="261">
        <v>2.1059110347482568E8</v>
      </c>
      <c r="N82" s="261">
        <v>2.3751019734648138E8</v>
      </c>
      <c r="O82" s="261">
        <v>2.4516962125201896E8</v>
      </c>
      <c r="P82" s="261">
        <v>1.9898389188952324E8</v>
      </c>
      <c r="Q82" s="261">
        <v>2.0380615433963975E8</v>
      </c>
      <c r="R82" s="261">
        <f t="shared" si="1"/>
        <v>2265637085</v>
      </c>
    </row>
    <row r="83" ht="15.75" hidden="1" customHeight="1">
      <c r="B83" s="258" t="s">
        <v>58</v>
      </c>
      <c r="C83" s="259" t="s">
        <v>70</v>
      </c>
      <c r="D83" s="260" t="s">
        <v>145</v>
      </c>
      <c r="E83" s="258" t="s">
        <v>412</v>
      </c>
      <c r="F83" s="261">
        <v>1.544178253819813E8</v>
      </c>
      <c r="G83" s="261">
        <v>1.5854317158298334E8</v>
      </c>
      <c r="H83" s="261">
        <v>4.263507828574398E7</v>
      </c>
      <c r="I83" s="261">
        <v>2.0261121586314067E8</v>
      </c>
      <c r="J83" s="261">
        <v>1.8655699778763643E8</v>
      </c>
      <c r="K83" s="261">
        <v>2.4003883914151165E8</v>
      </c>
      <c r="L83" s="261">
        <v>2.1224625343777463E8</v>
      </c>
      <c r="M83" s="261">
        <v>2.1553787448395652E8</v>
      </c>
      <c r="N83" s="261">
        <v>2.4308929607961926E8</v>
      </c>
      <c r="O83" s="261">
        <v>2.509286393430849E8</v>
      </c>
      <c r="P83" s="261">
        <v>2.0365801027079085E8</v>
      </c>
      <c r="Q83" s="261">
        <v>2.0859354734501562E8</v>
      </c>
      <c r="R83" s="261">
        <f t="shared" si="1"/>
        <v>2318856749</v>
      </c>
    </row>
    <row r="84" ht="15.75" hidden="1" customHeight="1">
      <c r="B84" s="258" t="s">
        <v>58</v>
      </c>
      <c r="C84" s="259" t="s">
        <v>70</v>
      </c>
      <c r="D84" s="262" t="s">
        <v>145</v>
      </c>
      <c r="E84" s="258" t="s">
        <v>413</v>
      </c>
      <c r="F84" s="261">
        <v>1.0733304565960164E8</v>
      </c>
      <c r="G84" s="261">
        <v>1.1020049940762913E8</v>
      </c>
      <c r="H84" s="261">
        <v>2.9634874037530847E7</v>
      </c>
      <c r="I84" s="261">
        <v>1.4083140226583892E8</v>
      </c>
      <c r="J84" s="261">
        <v>1.2967240480252942E8</v>
      </c>
      <c r="K84" s="261">
        <v>1.6684666823873043E8</v>
      </c>
      <c r="L84" s="261">
        <v>1.4752854312617669E8</v>
      </c>
      <c r="M84" s="261">
        <v>1.4981648955444682E8</v>
      </c>
      <c r="N84" s="261">
        <v>1.6896698584461972E8</v>
      </c>
      <c r="O84" s="261">
        <v>1.7441597197272664E8</v>
      </c>
      <c r="P84" s="261">
        <v>1.4155901018075806E8</v>
      </c>
      <c r="Q84" s="261">
        <v>1.449896129938206E8</v>
      </c>
      <c r="R84" s="261">
        <f t="shared" si="1"/>
        <v>1611795508</v>
      </c>
    </row>
    <row r="85" ht="15.75" hidden="1" customHeight="1">
      <c r="B85" s="258" t="s">
        <v>58</v>
      </c>
      <c r="C85" s="259" t="s">
        <v>70</v>
      </c>
      <c r="D85" s="260" t="s">
        <v>61</v>
      </c>
      <c r="E85" s="258" t="s">
        <v>62</v>
      </c>
      <c r="F85" s="261">
        <v>4.1957031454499996E8</v>
      </c>
      <c r="G85" s="261">
        <v>4.3077933740099996E8</v>
      </c>
      <c r="H85" s="261">
        <v>1.15844225073E8</v>
      </c>
      <c r="I85" s="261">
        <v>5.50517086395E8</v>
      </c>
      <c r="J85" s="261">
        <v>5.06896000779E8</v>
      </c>
      <c r="K85" s="261">
        <v>6.522120812249999E8</v>
      </c>
      <c r="L85" s="261">
        <v>5.76696550803E8</v>
      </c>
      <c r="M85" s="261">
        <v>5.85640249908E8</v>
      </c>
      <c r="N85" s="261">
        <v>6.60500510145E8</v>
      </c>
      <c r="O85" s="261">
        <v>6.818008718399999E8</v>
      </c>
      <c r="P85" s="261">
        <v>5.53361343561E8</v>
      </c>
      <c r="Q85" s="261">
        <v>5.66771743596E8</v>
      </c>
      <c r="R85" s="261">
        <f t="shared" si="1"/>
        <v>6300590315</v>
      </c>
    </row>
    <row r="86" ht="15.75" hidden="1" customHeight="1">
      <c r="B86" s="258" t="s">
        <v>58</v>
      </c>
      <c r="C86" s="259" t="s">
        <v>70</v>
      </c>
      <c r="D86" s="260" t="s">
        <v>61</v>
      </c>
      <c r="E86" s="258" t="s">
        <v>63</v>
      </c>
      <c r="F86" s="261">
        <v>8.12906679849E8</v>
      </c>
      <c r="G86" s="261">
        <v>8.34623870043E8</v>
      </c>
      <c r="H86" s="261">
        <v>2.2444520049299997E8</v>
      </c>
      <c r="I86" s="261">
        <v>1.066612682502E9</v>
      </c>
      <c r="J86" s="261">
        <v>9.82097950458E8</v>
      </c>
      <c r="K86" s="261">
        <v>1.263644114475E9</v>
      </c>
      <c r="L86" s="261">
        <v>1.11733471686E9</v>
      </c>
      <c r="M86" s="261">
        <v>1.134662902947E9</v>
      </c>
      <c r="N86" s="261">
        <v>1.27970272956375E9</v>
      </c>
      <c r="O86" s="261">
        <v>1.3209716375437498E9</v>
      </c>
      <c r="P86" s="261">
        <v>1.07212335472275E9</v>
      </c>
      <c r="Q86" s="261">
        <v>1.09810566170175E9</v>
      </c>
      <c r="R86" s="261">
        <f t="shared" si="1"/>
        <v>12207231501</v>
      </c>
    </row>
    <row r="87" ht="15.75" hidden="1" customHeight="1">
      <c r="B87" s="258" t="s">
        <v>58</v>
      </c>
      <c r="C87" s="259" t="s">
        <v>70</v>
      </c>
      <c r="D87" s="260" t="s">
        <v>61</v>
      </c>
      <c r="E87" s="258" t="s">
        <v>64</v>
      </c>
      <c r="F87" s="261">
        <v>1.21466169051E8</v>
      </c>
      <c r="G87" s="261">
        <v>1.2471119583E8</v>
      </c>
      <c r="H87" s="261">
        <v>3.3537057977999996E7</v>
      </c>
      <c r="I87" s="261">
        <v>1.59375435162E8</v>
      </c>
      <c r="J87" s="261">
        <v>1.46747072931E8</v>
      </c>
      <c r="K87" s="261">
        <v>1.8881627211299998E8</v>
      </c>
      <c r="L87" s="261">
        <v>1.66954425258E8</v>
      </c>
      <c r="M87" s="261">
        <v>1.69543637412E8</v>
      </c>
      <c r="N87" s="261">
        <v>1.91215783572E8</v>
      </c>
      <c r="O87" s="261">
        <v>1.97382267015E8</v>
      </c>
      <c r="P87" s="261">
        <v>1.6019885145299998E8</v>
      </c>
      <c r="Q87" s="261">
        <v>1.6408118085E8</v>
      </c>
      <c r="R87" s="261">
        <f t="shared" si="1"/>
        <v>1824029349</v>
      </c>
    </row>
    <row r="88" ht="15.75" hidden="1" customHeight="1">
      <c r="B88" s="258" t="s">
        <v>58</v>
      </c>
      <c r="C88" s="259" t="s">
        <v>70</v>
      </c>
      <c r="D88" s="260" t="s">
        <v>61</v>
      </c>
      <c r="E88" s="258" t="s">
        <v>65</v>
      </c>
      <c r="F88" s="261">
        <v>1.9231353480299997E8</v>
      </c>
      <c r="G88" s="261">
        <v>1.9745128420799997E8</v>
      </c>
      <c r="H88" s="261">
        <v>5.3098161072E7</v>
      </c>
      <c r="I88" s="261">
        <v>2.52334075626E8</v>
      </c>
      <c r="J88" s="261">
        <v>2.3233998882299998E8</v>
      </c>
      <c r="K88" s="261">
        <v>2.98946819256E8</v>
      </c>
      <c r="L88" s="261">
        <v>2.6433365048999998E8</v>
      </c>
      <c r="M88" s="261">
        <v>2.6843306905499998E8</v>
      </c>
      <c r="N88" s="261">
        <v>3.0274588911899996E8</v>
      </c>
      <c r="O88" s="261">
        <v>3.1250908768799996E8</v>
      </c>
      <c r="P88" s="261">
        <v>2.5363776442799997E8</v>
      </c>
      <c r="Q88" s="261">
        <v>2.5978453286099997E8</v>
      </c>
      <c r="R88" s="261">
        <f t="shared" si="1"/>
        <v>2887927857</v>
      </c>
    </row>
    <row r="89" ht="15.75" hidden="1" customHeight="1">
      <c r="B89" s="258" t="s">
        <v>58</v>
      </c>
      <c r="C89" s="259" t="s">
        <v>70</v>
      </c>
      <c r="D89" s="260" t="s">
        <v>61</v>
      </c>
      <c r="E89" s="258" t="s">
        <v>66</v>
      </c>
      <c r="F89" s="261">
        <v>1.75263681102E8</v>
      </c>
      <c r="G89" s="261">
        <v>1.79945934204E8</v>
      </c>
      <c r="H89" s="261">
        <v>4.8390661658999994E7</v>
      </c>
      <c r="I89" s="261">
        <v>2.29963007757E8</v>
      </c>
      <c r="J89" s="261">
        <v>2.11741526505E8</v>
      </c>
      <c r="K89" s="261">
        <v>2.72443225635E8</v>
      </c>
      <c r="L89" s="261">
        <v>2.4089873953199998E8</v>
      </c>
      <c r="M89" s="261">
        <v>2.4463471822199997E8</v>
      </c>
      <c r="N89" s="261">
        <v>2.75905482927E8</v>
      </c>
      <c r="O89" s="261">
        <v>2.84803109844E8</v>
      </c>
      <c r="P89" s="261">
        <v>2.3115111404099998E8</v>
      </c>
      <c r="Q89" s="261">
        <v>2.36752931538E8</v>
      </c>
      <c r="R89" s="261">
        <f t="shared" si="1"/>
        <v>2631894133</v>
      </c>
    </row>
    <row r="90" ht="15.75" hidden="1" customHeight="1">
      <c r="B90" s="258" t="s">
        <v>58</v>
      </c>
      <c r="C90" s="259" t="s">
        <v>70</v>
      </c>
      <c r="D90" s="260" t="s">
        <v>61</v>
      </c>
      <c r="E90" s="258" t="s">
        <v>67</v>
      </c>
      <c r="F90" s="261">
        <v>2.4686521770599997E8</v>
      </c>
      <c r="G90" s="261">
        <v>2.53460340855E8</v>
      </c>
      <c r="H90" s="261">
        <v>6.815999316E7</v>
      </c>
      <c r="I90" s="261">
        <v>3.23911192002E8</v>
      </c>
      <c r="J90" s="261">
        <v>2.9824557948899996E8</v>
      </c>
      <c r="K90" s="261">
        <v>3.8374611333599997E8</v>
      </c>
      <c r="L90" s="261">
        <v>3.3931456700699997E8</v>
      </c>
      <c r="M90" s="261">
        <v>3.44576826699E8</v>
      </c>
      <c r="N90" s="261">
        <v>3.88622828889E8</v>
      </c>
      <c r="O90" s="261">
        <v>4.01155456581E8</v>
      </c>
      <c r="P90" s="261">
        <v>3.2558468643899995E8</v>
      </c>
      <c r="Q90" s="261">
        <v>3.33475047006E8</v>
      </c>
      <c r="R90" s="261">
        <f t="shared" si="1"/>
        <v>3707117849</v>
      </c>
    </row>
    <row r="91" ht="15.75" hidden="1" customHeight="1">
      <c r="B91" s="258" t="s">
        <v>58</v>
      </c>
      <c r="C91" s="259" t="s">
        <v>70</v>
      </c>
      <c r="D91" s="260" t="s">
        <v>61</v>
      </c>
      <c r="E91" s="258" t="s">
        <v>68</v>
      </c>
      <c r="F91" s="261">
        <v>2.2926790131599998E8</v>
      </c>
      <c r="G91" s="261">
        <v>2.3539290366599998E8</v>
      </c>
      <c r="H91" s="261">
        <v>6.330133835699999E7</v>
      </c>
      <c r="I91" s="261">
        <v>3.00821800467E8</v>
      </c>
      <c r="J91" s="261">
        <v>2.76985711566E8</v>
      </c>
      <c r="K91" s="261">
        <v>3.5639150240999997E8</v>
      </c>
      <c r="L91" s="261">
        <v>3.15127175055E8</v>
      </c>
      <c r="M91" s="261">
        <v>3.2001432501E8</v>
      </c>
      <c r="N91" s="261">
        <v>3.6092059092899996E8</v>
      </c>
      <c r="O91" s="261">
        <v>3.72559854354E8</v>
      </c>
      <c r="P91" s="261">
        <v>3.0237600077099997E8</v>
      </c>
      <c r="Q91" s="261">
        <v>3.0970391293799996E8</v>
      </c>
      <c r="R91" s="261">
        <f t="shared" si="1"/>
        <v>3442863017</v>
      </c>
    </row>
    <row r="92" ht="15.75" hidden="1" customHeight="1">
      <c r="B92" s="258" t="s">
        <v>58</v>
      </c>
      <c r="C92" s="259" t="s">
        <v>70</v>
      </c>
      <c r="D92" s="262" t="s">
        <v>61</v>
      </c>
      <c r="E92" s="258" t="s">
        <v>69</v>
      </c>
      <c r="F92" s="261">
        <v>3.1624892562E8</v>
      </c>
      <c r="G92" s="261">
        <v>3.24697665945E8</v>
      </c>
      <c r="H92" s="261">
        <v>8.731697728799999E7</v>
      </c>
      <c r="I92" s="261">
        <v>4.14949369575E8</v>
      </c>
      <c r="J92" s="261">
        <v>3.8207020451699996E8</v>
      </c>
      <c r="K92" s="261">
        <v>4.9160143629599994E8</v>
      </c>
      <c r="L92" s="261">
        <v>4.3468200267899996E8</v>
      </c>
      <c r="M92" s="261">
        <v>4.41423268182E8</v>
      </c>
      <c r="N92" s="261">
        <v>4.97848797348E8</v>
      </c>
      <c r="O92" s="261">
        <v>5.13903832482E8</v>
      </c>
      <c r="P92" s="261">
        <v>4.17093213057E8</v>
      </c>
      <c r="Q92" s="261">
        <v>4.2720123060599995E8</v>
      </c>
      <c r="R92" s="261">
        <f t="shared" si="1"/>
        <v>4749036924</v>
      </c>
    </row>
    <row r="93" ht="15.75" hidden="1" customHeight="1">
      <c r="B93" s="258" t="s">
        <v>58</v>
      </c>
      <c r="C93" s="259" t="s">
        <v>70</v>
      </c>
      <c r="D93" s="260" t="s">
        <v>159</v>
      </c>
      <c r="E93" s="258" t="s">
        <v>414</v>
      </c>
      <c r="F93" s="261">
        <v>9.29792209242E8</v>
      </c>
      <c r="G93" s="261">
        <v>9.54632053902E8</v>
      </c>
      <c r="H93" s="261">
        <v>2.5671753599363998E8</v>
      </c>
      <c r="I93" s="261">
        <v>1.2199778718955798E9</v>
      </c>
      <c r="J93" s="261">
        <v>1.1233110085649998E9</v>
      </c>
      <c r="K93" s="261">
        <v>1.445339890356E9</v>
      </c>
      <c r="L93" s="261">
        <v>1.277993085096E9</v>
      </c>
      <c r="M93" s="261">
        <v>1.297812842211E9</v>
      </c>
      <c r="N93" s="261">
        <v>1.4637075296669998E9</v>
      </c>
      <c r="O93" s="261">
        <v>1.5109103750609999E9</v>
      </c>
      <c r="P93" s="261">
        <v>1.2262809101669998E9</v>
      </c>
      <c r="Q93" s="261">
        <v>1.2559991361569998E9</v>
      </c>
      <c r="R93" s="261">
        <f t="shared" si="1"/>
        <v>13962474448</v>
      </c>
    </row>
    <row r="94" ht="15.75" hidden="1" customHeight="1">
      <c r="B94" s="258" t="s">
        <v>58</v>
      </c>
      <c r="C94" s="259" t="s">
        <v>70</v>
      </c>
      <c r="D94" s="260" t="s">
        <v>159</v>
      </c>
      <c r="E94" s="258" t="s">
        <v>415</v>
      </c>
      <c r="F94" s="261">
        <v>2.41483136193E8</v>
      </c>
      <c r="G94" s="261">
        <v>2.47934477973E8</v>
      </c>
      <c r="H94" s="261">
        <v>6.6673989221939996E7</v>
      </c>
      <c r="I94" s="261">
        <v>3.16849376979E8</v>
      </c>
      <c r="J94" s="261">
        <v>2.91743318958E8</v>
      </c>
      <c r="K94" s="261">
        <v>3.75379794945E8</v>
      </c>
      <c r="L94" s="261">
        <v>3.31916931969E8</v>
      </c>
      <c r="M94" s="261">
        <v>3.37064465589E8</v>
      </c>
      <c r="N94" s="261">
        <v>3.80150188695E8</v>
      </c>
      <c r="O94" s="261">
        <v>3.9240958393799996E8</v>
      </c>
      <c r="P94" s="261">
        <v>3.1848638451299995E8</v>
      </c>
      <c r="Q94" s="261">
        <v>3.2620472297999996E8</v>
      </c>
      <c r="R94" s="261">
        <f t="shared" si="1"/>
        <v>3626296372</v>
      </c>
    </row>
    <row r="95" ht="15.75" hidden="1" customHeight="1">
      <c r="B95" s="258" t="s">
        <v>58</v>
      </c>
      <c r="C95" s="259" t="s">
        <v>70</v>
      </c>
      <c r="D95" s="260" t="s">
        <v>159</v>
      </c>
      <c r="E95" s="258" t="s">
        <v>416</v>
      </c>
      <c r="F95" s="261">
        <v>1.1129579846399999E8</v>
      </c>
      <c r="G95" s="261">
        <v>1.1426911932E8</v>
      </c>
      <c r="H95" s="261">
        <v>3.0728998742999997E7</v>
      </c>
      <c r="I95" s="261">
        <v>1.4603091969599998E8</v>
      </c>
      <c r="J95" s="261">
        <v>1.34459931141E8</v>
      </c>
      <c r="K95" s="261">
        <v>1.7300667471899998E8</v>
      </c>
      <c r="L95" s="261">
        <v>1.5297531995099998E8</v>
      </c>
      <c r="M95" s="261">
        <v>1.5534773819099998E8</v>
      </c>
      <c r="N95" s="261">
        <v>1.75205274207E8</v>
      </c>
      <c r="O95" s="261">
        <v>1.80855436929E8</v>
      </c>
      <c r="P95" s="261">
        <v>1.46785392084E8</v>
      </c>
      <c r="Q95" s="261">
        <v>1.5034265206199998E8</v>
      </c>
      <c r="R95" s="261">
        <f t="shared" si="1"/>
        <v>1671303256</v>
      </c>
    </row>
    <row r="96" ht="15.75" hidden="1" customHeight="1">
      <c r="B96" s="258" t="s">
        <v>58</v>
      </c>
      <c r="C96" s="259" t="s">
        <v>70</v>
      </c>
      <c r="D96" s="260" t="s">
        <v>159</v>
      </c>
      <c r="E96" s="258" t="s">
        <v>417</v>
      </c>
      <c r="F96" s="261">
        <v>5.90565900147E8</v>
      </c>
      <c r="G96" s="261">
        <v>6.06343150476E8</v>
      </c>
      <c r="H96" s="261">
        <v>1.6305645577499998E8</v>
      </c>
      <c r="I96" s="261">
        <v>7.74879938244E8</v>
      </c>
      <c r="J96" s="261">
        <v>7.134811088219999E8</v>
      </c>
      <c r="K96" s="261">
        <v>9.180206531789999E8</v>
      </c>
      <c r="L96" s="261">
        <v>8.11728822648E8</v>
      </c>
      <c r="M96" s="261">
        <v>8.243175192839999E8</v>
      </c>
      <c r="N96" s="261">
        <v>9.296870265749999E8</v>
      </c>
      <c r="O96" s="261">
        <v>9.59668336443E8</v>
      </c>
      <c r="P96" s="261">
        <v>7.788833688959999E8</v>
      </c>
      <c r="Q96" s="261">
        <v>7.977591686099999E8</v>
      </c>
      <c r="R96" s="261">
        <f t="shared" si="1"/>
        <v>8868391449</v>
      </c>
    </row>
    <row r="97" ht="15.75" hidden="1" customHeight="1">
      <c r="B97" s="258" t="s">
        <v>58</v>
      </c>
      <c r="C97" s="259" t="s">
        <v>70</v>
      </c>
      <c r="D97" s="260" t="s">
        <v>159</v>
      </c>
      <c r="E97" s="258" t="s">
        <v>418</v>
      </c>
      <c r="F97" s="261">
        <v>2.79676898379E8</v>
      </c>
      <c r="G97" s="261">
        <v>2.8714859715E8</v>
      </c>
      <c r="H97" s="261">
        <v>7.721936273099999E7</v>
      </c>
      <c r="I97" s="261">
        <v>3.6696330954899997E8</v>
      </c>
      <c r="J97" s="261">
        <v>3.37886394093E8</v>
      </c>
      <c r="K97" s="261">
        <v>4.34751088974E8</v>
      </c>
      <c r="L97" s="261">
        <v>3.84413998824E8</v>
      </c>
      <c r="M97" s="261">
        <v>3.9037568278499997E8</v>
      </c>
      <c r="N97" s="261">
        <v>4.40275984428E8</v>
      </c>
      <c r="O97" s="261">
        <v>4.54474365039E8</v>
      </c>
      <c r="P97" s="261">
        <v>3.6885923076E8</v>
      </c>
      <c r="Q97" s="261">
        <v>3.7779832725299996E8</v>
      </c>
      <c r="R97" s="261">
        <f t="shared" si="1"/>
        <v>4199843240</v>
      </c>
    </row>
    <row r="98" ht="15.75" hidden="1" customHeight="1">
      <c r="B98" s="258" t="s">
        <v>58</v>
      </c>
      <c r="C98" s="259" t="s">
        <v>70</v>
      </c>
      <c r="D98" s="260" t="s">
        <v>159</v>
      </c>
      <c r="E98" s="258" t="s">
        <v>419</v>
      </c>
      <c r="F98" s="261">
        <v>2.9980049175299996E8</v>
      </c>
      <c r="G98" s="261">
        <v>3.07809806178E8</v>
      </c>
      <c r="H98" s="261">
        <v>8.2775531028E7</v>
      </c>
      <c r="I98" s="261">
        <v>3.9336742351199996E8</v>
      </c>
      <c r="J98" s="261">
        <v>3.6219833821199995E8</v>
      </c>
      <c r="K98" s="261">
        <v>4.6603273724399996E8</v>
      </c>
      <c r="L98" s="261">
        <v>4.12073742195E8</v>
      </c>
      <c r="M98" s="261">
        <v>4.1846438729099995E8</v>
      </c>
      <c r="N98" s="261">
        <v>4.71955166034E8</v>
      </c>
      <c r="O98" s="261">
        <v>4.87175163177E8</v>
      </c>
      <c r="P98" s="261">
        <v>3.95399763588E8</v>
      </c>
      <c r="Q98" s="261">
        <v>4.04982054168E8</v>
      </c>
      <c r="R98" s="261">
        <f t="shared" si="1"/>
        <v>4502034604</v>
      </c>
    </row>
    <row r="99" ht="15.75" hidden="1" customHeight="1">
      <c r="B99" s="258" t="s">
        <v>58</v>
      </c>
      <c r="C99" s="259" t="s">
        <v>70</v>
      </c>
      <c r="D99" s="260" t="s">
        <v>159</v>
      </c>
      <c r="E99" s="258" t="s">
        <v>420</v>
      </c>
      <c r="F99" s="261">
        <v>1.9877183285099998E8</v>
      </c>
      <c r="G99" s="261">
        <v>2.0408211738599998E8</v>
      </c>
      <c r="H99" s="261">
        <v>5.4881309912999995E7</v>
      </c>
      <c r="I99" s="261">
        <v>2.60807990019E8</v>
      </c>
      <c r="J99" s="261">
        <v>2.40142458975E8</v>
      </c>
      <c r="K99" s="261">
        <v>3.08986088691E8</v>
      </c>
      <c r="L99" s="261">
        <v>2.7321053633699995E8</v>
      </c>
      <c r="M99" s="261">
        <v>2.77447621791E8</v>
      </c>
      <c r="N99" s="261">
        <v>3.1291274073899996E8</v>
      </c>
      <c r="O99" s="261">
        <v>3.23003807358E8</v>
      </c>
      <c r="P99" s="261">
        <v>2.62155459126E8</v>
      </c>
      <c r="Q99" s="261">
        <v>2.68508648844E8</v>
      </c>
      <c r="R99" s="261">
        <f t="shared" si="1"/>
        <v>2984910612</v>
      </c>
    </row>
    <row r="100" ht="15.75" hidden="1" customHeight="1">
      <c r="B100" s="258" t="s">
        <v>58</v>
      </c>
      <c r="C100" s="259" t="s">
        <v>70</v>
      </c>
      <c r="D100" s="260" t="s">
        <v>159</v>
      </c>
      <c r="E100" s="258" t="s">
        <v>421</v>
      </c>
      <c r="F100" s="261">
        <v>1.72898638977E8</v>
      </c>
      <c r="G100" s="261">
        <v>1.77517709817E8</v>
      </c>
      <c r="H100" s="261">
        <v>4.773766869899999E7</v>
      </c>
      <c r="I100" s="261">
        <v>2.2685984319599998E8</v>
      </c>
      <c r="J100" s="261">
        <v>2.08884246753E8</v>
      </c>
      <c r="K100" s="261">
        <v>2.6876682543299997E8</v>
      </c>
      <c r="L100" s="261">
        <v>2.3764800764999998E8</v>
      </c>
      <c r="M100" s="261">
        <v>2.41333570149E8</v>
      </c>
      <c r="N100" s="261">
        <v>2.72182362444E8</v>
      </c>
      <c r="O100" s="261">
        <v>2.80959923589E8</v>
      </c>
      <c r="P100" s="261">
        <v>2.2803191886299998E8</v>
      </c>
      <c r="Q100" s="261">
        <v>2.3355814295999998E8</v>
      </c>
      <c r="R100" s="261">
        <f t="shared" si="1"/>
        <v>2596378859</v>
      </c>
    </row>
    <row r="101" ht="15.75" hidden="1" customHeight="1">
      <c r="B101" s="258" t="s">
        <v>58</v>
      </c>
      <c r="C101" s="259" t="s">
        <v>70</v>
      </c>
      <c r="D101" s="260" t="s">
        <v>159</v>
      </c>
      <c r="E101" s="258" t="s">
        <v>422</v>
      </c>
      <c r="F101" s="261">
        <v>4.61199933918E8</v>
      </c>
      <c r="G101" s="261">
        <v>4.73521111584E8</v>
      </c>
      <c r="H101" s="261">
        <v>1.2733825080434999E8</v>
      </c>
      <c r="I101" s="261">
        <v>6.051392031552899E8</v>
      </c>
      <c r="J101" s="261">
        <v>5.57190044571E8</v>
      </c>
      <c r="K101" s="261">
        <v>7.16924337936E8</v>
      </c>
      <c r="L101" s="261">
        <v>6.339161792129999E8</v>
      </c>
      <c r="M101" s="261">
        <v>6.43747270497E8</v>
      </c>
      <c r="N101" s="261">
        <v>7.260351382409999E8</v>
      </c>
      <c r="O101" s="261">
        <v>7.49448916551E8</v>
      </c>
      <c r="P101" s="261">
        <v>6.082656612989999E8</v>
      </c>
      <c r="Q101" s="261">
        <v>6.230066391899999E8</v>
      </c>
      <c r="R101" s="261">
        <f t="shared" si="1"/>
        <v>6925732687</v>
      </c>
    </row>
    <row r="102" ht="15.75" hidden="1" customHeight="1">
      <c r="B102" s="258" t="s">
        <v>58</v>
      </c>
      <c r="C102" s="259" t="s">
        <v>70</v>
      </c>
      <c r="D102" s="260" t="s">
        <v>159</v>
      </c>
      <c r="E102" s="258" t="s">
        <v>423</v>
      </c>
      <c r="F102" s="261">
        <v>2.22180912225E8</v>
      </c>
      <c r="G102" s="261">
        <v>2.2811658137699997E8</v>
      </c>
      <c r="H102" s="261">
        <v>6.1344605291999996E7</v>
      </c>
      <c r="I102" s="261">
        <v>2.91522979902E8</v>
      </c>
      <c r="J102" s="261">
        <v>2.68423699452E8</v>
      </c>
      <c r="K102" s="261">
        <v>3.45374946423E8</v>
      </c>
      <c r="L102" s="261">
        <v>3.05386156134E8</v>
      </c>
      <c r="M102" s="261">
        <v>3.1012223864699996E8</v>
      </c>
      <c r="N102" s="261">
        <v>3.4976403428999996E8</v>
      </c>
      <c r="O102" s="261">
        <v>3.61043512917E8</v>
      </c>
      <c r="P102" s="261">
        <v>2.93029139658E8</v>
      </c>
      <c r="Q102" s="261">
        <v>3.00130535469E8</v>
      </c>
      <c r="R102" s="261">
        <f t="shared" si="1"/>
        <v>3336439342</v>
      </c>
    </row>
    <row r="103" ht="15.75" hidden="1" customHeight="1">
      <c r="B103" s="258" t="s">
        <v>58</v>
      </c>
      <c r="C103" s="259" t="s">
        <v>70</v>
      </c>
      <c r="D103" s="260" t="s">
        <v>159</v>
      </c>
      <c r="E103" s="258" t="s">
        <v>424</v>
      </c>
      <c r="F103" s="261">
        <v>4.4970073710599995E8</v>
      </c>
      <c r="G103" s="261">
        <v>4.61714707173E8</v>
      </c>
      <c r="H103" s="261">
        <v>1.2416329549499999E8</v>
      </c>
      <c r="I103" s="261">
        <v>5.90051135268E8</v>
      </c>
      <c r="J103" s="261">
        <v>5.432975062709999E8</v>
      </c>
      <c r="K103" s="261">
        <v>6.990491058659999E8</v>
      </c>
      <c r="L103" s="261">
        <v>6.181106127689999E8</v>
      </c>
      <c r="M103" s="261">
        <v>6.27696580413E8</v>
      </c>
      <c r="N103" s="261">
        <v>7.079327500979999E8</v>
      </c>
      <c r="O103" s="261">
        <v>7.307627452889999E8</v>
      </c>
      <c r="P103" s="261">
        <v>5.930996443349999E8</v>
      </c>
      <c r="Q103" s="261">
        <v>6.07473081252E8</v>
      </c>
      <c r="R103" s="261">
        <f t="shared" si="1"/>
        <v>6753051901</v>
      </c>
    </row>
    <row r="104" ht="15.75" hidden="1" customHeight="1">
      <c r="B104" s="258" t="s">
        <v>58</v>
      </c>
      <c r="C104" s="259" t="s">
        <v>70</v>
      </c>
      <c r="D104" s="262" t="s">
        <v>159</v>
      </c>
      <c r="E104" s="258" t="s">
        <v>425</v>
      </c>
      <c r="F104" s="261">
        <v>1.49489559603E8</v>
      </c>
      <c r="G104" s="261">
        <v>1.5348324477899998E8</v>
      </c>
      <c r="H104" s="261">
        <v>4.1274374367E7</v>
      </c>
      <c r="I104" s="261">
        <v>1.9614485226599997E8</v>
      </c>
      <c r="J104" s="261">
        <v>1.8060300732299998E8</v>
      </c>
      <c r="K104" s="261">
        <v>2.3237796770099998E8</v>
      </c>
      <c r="L104" s="261">
        <v>2.05472386806E8</v>
      </c>
      <c r="M104" s="261">
        <v>2.0865895433999997E8</v>
      </c>
      <c r="N104" s="261">
        <v>2.3533106994E8</v>
      </c>
      <c r="O104" s="261">
        <v>2.42920219077E8</v>
      </c>
      <c r="P104" s="261">
        <v>1.97158239378E8</v>
      </c>
      <c r="Q104" s="261">
        <v>2.0193625633499998E8</v>
      </c>
      <c r="R104" s="261">
        <f t="shared" si="1"/>
        <v>2244850132</v>
      </c>
    </row>
    <row r="105" ht="15.75" hidden="1" customHeight="1">
      <c r="B105" s="258" t="s">
        <v>58</v>
      </c>
      <c r="C105" s="259" t="s">
        <v>71</v>
      </c>
      <c r="D105" s="260" t="s">
        <v>116</v>
      </c>
      <c r="E105" s="258" t="s">
        <v>383</v>
      </c>
      <c r="F105" s="261">
        <v>3899863.680500003</v>
      </c>
      <c r="G105" s="261">
        <v>3899863.6805</v>
      </c>
      <c r="H105" s="261">
        <v>3899863.6805</v>
      </c>
      <c r="I105" s="261">
        <v>3899863.6805</v>
      </c>
      <c r="J105" s="261">
        <v>3899863.6805</v>
      </c>
      <c r="K105" s="261">
        <v>3899863.6805</v>
      </c>
      <c r="L105" s="261">
        <v>3899863.6805</v>
      </c>
      <c r="M105" s="261">
        <v>3899863.6805</v>
      </c>
      <c r="N105" s="261">
        <v>3899863.6805</v>
      </c>
      <c r="O105" s="261">
        <v>3899863.6805</v>
      </c>
      <c r="P105" s="261">
        <v>3899863.6805</v>
      </c>
      <c r="Q105" s="261">
        <v>3899863.6805</v>
      </c>
      <c r="R105" s="261">
        <f t="shared" si="1"/>
        <v>46798364.17</v>
      </c>
    </row>
    <row r="106" ht="15.75" hidden="1" customHeight="1">
      <c r="B106" s="258" t="s">
        <v>58</v>
      </c>
      <c r="C106" s="259" t="s">
        <v>71</v>
      </c>
      <c r="D106" s="260" t="s">
        <v>116</v>
      </c>
      <c r="E106" s="258" t="s">
        <v>384</v>
      </c>
      <c r="F106" s="261">
        <v>500000.0</v>
      </c>
      <c r="G106" s="261">
        <v>500000.0</v>
      </c>
      <c r="H106" s="261">
        <v>500000.0</v>
      </c>
      <c r="I106" s="261">
        <v>500000.0</v>
      </c>
      <c r="J106" s="261">
        <v>500000.0</v>
      </c>
      <c r="K106" s="261">
        <v>500000.0</v>
      </c>
      <c r="L106" s="261">
        <v>500000.0</v>
      </c>
      <c r="M106" s="261">
        <v>500000.0</v>
      </c>
      <c r="N106" s="261">
        <v>500000.0</v>
      </c>
      <c r="O106" s="261">
        <v>500000.0</v>
      </c>
      <c r="P106" s="261">
        <v>500000.0</v>
      </c>
      <c r="Q106" s="261">
        <v>500000.0</v>
      </c>
      <c r="R106" s="261">
        <f t="shared" si="1"/>
        <v>6000000</v>
      </c>
    </row>
    <row r="107" ht="15.75" hidden="1" customHeight="1">
      <c r="B107" s="258" t="s">
        <v>58</v>
      </c>
      <c r="C107" s="259" t="s">
        <v>71</v>
      </c>
      <c r="D107" s="260" t="s">
        <v>116</v>
      </c>
      <c r="E107" s="258" t="s">
        <v>385</v>
      </c>
      <c r="F107" s="261">
        <v>1.8798415181850645E8</v>
      </c>
      <c r="G107" s="261">
        <v>1.9215950797230804E8</v>
      </c>
      <c r="H107" s="261">
        <v>1.9336895751533014E8</v>
      </c>
      <c r="I107" s="261">
        <v>1.9006278405336565E8</v>
      </c>
      <c r="J107" s="261">
        <v>1.954667839608252E8</v>
      </c>
      <c r="K107" s="261">
        <v>1.9478008306722626E8</v>
      </c>
      <c r="L107" s="261">
        <v>1.9836376731461012E8</v>
      </c>
      <c r="M107" s="261">
        <v>1.9995635439942947E8</v>
      </c>
      <c r="N107" s="261">
        <v>1.9817059992696717E8</v>
      </c>
      <c r="O107" s="261">
        <v>2.000931596873931E8</v>
      </c>
      <c r="P107" s="261">
        <v>2.022134473559959E8</v>
      </c>
      <c r="Q107" s="261">
        <v>1.992837018940426E8</v>
      </c>
      <c r="R107" s="261">
        <f t="shared" si="1"/>
        <v>2351903299</v>
      </c>
    </row>
    <row r="108" ht="15.75" hidden="1" customHeight="1">
      <c r="B108" s="258" t="s">
        <v>58</v>
      </c>
      <c r="C108" s="259" t="s">
        <v>71</v>
      </c>
      <c r="D108" s="260" t="s">
        <v>116</v>
      </c>
      <c r="E108" s="258" t="s">
        <v>386</v>
      </c>
      <c r="F108" s="261">
        <v>500000.0</v>
      </c>
      <c r="G108" s="261">
        <v>500000.0</v>
      </c>
      <c r="H108" s="261">
        <v>500000.0</v>
      </c>
      <c r="I108" s="261">
        <v>500000.0</v>
      </c>
      <c r="J108" s="261">
        <v>500000.0</v>
      </c>
      <c r="K108" s="261">
        <v>500000.0</v>
      </c>
      <c r="L108" s="261">
        <v>500000.0</v>
      </c>
      <c r="M108" s="261">
        <v>500000.0</v>
      </c>
      <c r="N108" s="261">
        <v>500000.0</v>
      </c>
      <c r="O108" s="261">
        <v>500000.0</v>
      </c>
      <c r="P108" s="261">
        <v>500000.0</v>
      </c>
      <c r="Q108" s="261">
        <v>500000.0</v>
      </c>
      <c r="R108" s="261">
        <f t="shared" si="1"/>
        <v>6000000</v>
      </c>
    </row>
    <row r="109" ht="15.75" hidden="1" customHeight="1">
      <c r="B109" s="258" t="s">
        <v>58</v>
      </c>
      <c r="C109" s="259" t="s">
        <v>71</v>
      </c>
      <c r="D109" s="260" t="s">
        <v>116</v>
      </c>
      <c r="E109" s="258" t="s">
        <v>387</v>
      </c>
      <c r="F109" s="261">
        <v>500000.0</v>
      </c>
      <c r="G109" s="261">
        <v>500000.0</v>
      </c>
      <c r="H109" s="261">
        <v>500000.0</v>
      </c>
      <c r="I109" s="261">
        <v>500000.0</v>
      </c>
      <c r="J109" s="261">
        <v>500000.0</v>
      </c>
      <c r="K109" s="261">
        <v>500000.0</v>
      </c>
      <c r="L109" s="261">
        <v>500000.0</v>
      </c>
      <c r="M109" s="261">
        <v>500000.0</v>
      </c>
      <c r="N109" s="261">
        <v>500000.0</v>
      </c>
      <c r="O109" s="261">
        <v>500000.0</v>
      </c>
      <c r="P109" s="261">
        <v>500000.0</v>
      </c>
      <c r="Q109" s="261">
        <v>500000.0</v>
      </c>
      <c r="R109" s="261">
        <f t="shared" si="1"/>
        <v>6000000</v>
      </c>
    </row>
    <row r="110" ht="15.75" hidden="1" customHeight="1">
      <c r="B110" s="258" t="s">
        <v>58</v>
      </c>
      <c r="C110" s="259" t="s">
        <v>71</v>
      </c>
      <c r="D110" s="260" t="s">
        <v>116</v>
      </c>
      <c r="E110" s="258" t="s">
        <v>388</v>
      </c>
      <c r="F110" s="261">
        <v>500000.0</v>
      </c>
      <c r="G110" s="261">
        <v>500000.0</v>
      </c>
      <c r="H110" s="261">
        <v>500000.0</v>
      </c>
      <c r="I110" s="261">
        <v>500000.0</v>
      </c>
      <c r="J110" s="261">
        <v>500000.0</v>
      </c>
      <c r="K110" s="261">
        <v>500000.0</v>
      </c>
      <c r="L110" s="261">
        <v>500000.0</v>
      </c>
      <c r="M110" s="261">
        <v>500000.0</v>
      </c>
      <c r="N110" s="261">
        <v>500000.0</v>
      </c>
      <c r="O110" s="261">
        <v>500000.0</v>
      </c>
      <c r="P110" s="261">
        <v>500000.0</v>
      </c>
      <c r="Q110" s="261">
        <v>500000.0</v>
      </c>
      <c r="R110" s="261">
        <f t="shared" si="1"/>
        <v>6000000</v>
      </c>
    </row>
    <row r="111" ht="15.75" hidden="1" customHeight="1">
      <c r="B111" s="258" t="s">
        <v>58</v>
      </c>
      <c r="C111" s="259" t="s">
        <v>71</v>
      </c>
      <c r="D111" s="262" t="s">
        <v>116</v>
      </c>
      <c r="E111" s="258" t="s">
        <v>389</v>
      </c>
      <c r="F111" s="261">
        <v>500000.0</v>
      </c>
      <c r="G111" s="261">
        <v>500000.0</v>
      </c>
      <c r="H111" s="261">
        <v>500000.0</v>
      </c>
      <c r="I111" s="261">
        <v>500000.0</v>
      </c>
      <c r="J111" s="261">
        <v>500000.0</v>
      </c>
      <c r="K111" s="261">
        <v>500000.0</v>
      </c>
      <c r="L111" s="261">
        <v>500000.0</v>
      </c>
      <c r="M111" s="261">
        <v>500000.0</v>
      </c>
      <c r="N111" s="261">
        <v>500000.0</v>
      </c>
      <c r="O111" s="261">
        <v>500000.0</v>
      </c>
      <c r="P111" s="261">
        <v>500000.0</v>
      </c>
      <c r="Q111" s="261">
        <v>500000.0</v>
      </c>
      <c r="R111" s="261">
        <f t="shared" si="1"/>
        <v>6000000</v>
      </c>
    </row>
    <row r="112" ht="15.75" hidden="1" customHeight="1">
      <c r="B112" s="258" t="s">
        <v>58</v>
      </c>
      <c r="C112" s="259" t="s">
        <v>71</v>
      </c>
      <c r="D112" s="260" t="s">
        <v>131</v>
      </c>
      <c r="E112" s="258" t="s">
        <v>390</v>
      </c>
      <c r="F112" s="261">
        <v>500000.0</v>
      </c>
      <c r="G112" s="261">
        <v>500000.0</v>
      </c>
      <c r="H112" s="261">
        <v>500000.0</v>
      </c>
      <c r="I112" s="261">
        <v>500000.0</v>
      </c>
      <c r="J112" s="261">
        <v>500000.0</v>
      </c>
      <c r="K112" s="261">
        <v>500000.0</v>
      </c>
      <c r="L112" s="261">
        <v>500000.0</v>
      </c>
      <c r="M112" s="261">
        <v>500000.0</v>
      </c>
      <c r="N112" s="261">
        <v>500000.0</v>
      </c>
      <c r="O112" s="261">
        <v>500000.0</v>
      </c>
      <c r="P112" s="261">
        <v>500000.0</v>
      </c>
      <c r="Q112" s="261">
        <v>500000.0</v>
      </c>
      <c r="R112" s="261">
        <f t="shared" si="1"/>
        <v>6000000</v>
      </c>
    </row>
    <row r="113" ht="15.75" hidden="1" customHeight="1">
      <c r="B113" s="258" t="s">
        <v>58</v>
      </c>
      <c r="C113" s="259" t="s">
        <v>71</v>
      </c>
      <c r="D113" s="260" t="s">
        <v>131</v>
      </c>
      <c r="E113" s="258" t="s">
        <v>391</v>
      </c>
      <c r="F113" s="261">
        <v>500000.0</v>
      </c>
      <c r="G113" s="261">
        <v>500000.0</v>
      </c>
      <c r="H113" s="261">
        <v>500000.0</v>
      </c>
      <c r="I113" s="261">
        <v>500000.0</v>
      </c>
      <c r="J113" s="261">
        <v>500000.0</v>
      </c>
      <c r="K113" s="261">
        <v>500000.0</v>
      </c>
      <c r="L113" s="261">
        <v>500000.0</v>
      </c>
      <c r="M113" s="261">
        <v>500000.0</v>
      </c>
      <c r="N113" s="261">
        <v>500000.0</v>
      </c>
      <c r="O113" s="261">
        <v>500000.0</v>
      </c>
      <c r="P113" s="261">
        <v>500000.0</v>
      </c>
      <c r="Q113" s="261">
        <v>500000.0</v>
      </c>
      <c r="R113" s="261">
        <f t="shared" si="1"/>
        <v>6000000</v>
      </c>
    </row>
    <row r="114" ht="15.75" hidden="1" customHeight="1">
      <c r="B114" s="258" t="s">
        <v>58</v>
      </c>
      <c r="C114" s="259" t="s">
        <v>71</v>
      </c>
      <c r="D114" s="260" t="s">
        <v>131</v>
      </c>
      <c r="E114" s="258" t="s">
        <v>392</v>
      </c>
      <c r="F114" s="261">
        <v>8.300723156250505E7</v>
      </c>
      <c r="G114" s="261">
        <v>8.376246087002784E7</v>
      </c>
      <c r="H114" s="261">
        <v>8.398122346349633E7</v>
      </c>
      <c r="I114" s="261">
        <v>8.338321002410237E7</v>
      </c>
      <c r="J114" s="261">
        <v>8.436067373201814E7</v>
      </c>
      <c r="K114" s="261">
        <v>8.423646477325045E7</v>
      </c>
      <c r="L114" s="261">
        <v>8.488467375778648E7</v>
      </c>
      <c r="M114" s="261">
        <v>8.517273743353848E7</v>
      </c>
      <c r="N114" s="261">
        <v>8.484973406233732E7</v>
      </c>
      <c r="O114" s="261">
        <v>8.519748247541955E7</v>
      </c>
      <c r="P114" s="261">
        <v>8.558099548095083E7</v>
      </c>
      <c r="Q114" s="261">
        <v>8.505106951656708E7</v>
      </c>
      <c r="R114" s="261">
        <f t="shared" si="1"/>
        <v>1013467957</v>
      </c>
    </row>
    <row r="115" ht="15.75" hidden="1" customHeight="1">
      <c r="B115" s="258" t="s">
        <v>58</v>
      </c>
      <c r="C115" s="259" t="s">
        <v>71</v>
      </c>
      <c r="D115" s="260" t="s">
        <v>131</v>
      </c>
      <c r="E115" s="258" t="s">
        <v>393</v>
      </c>
      <c r="F115" s="261">
        <v>1.105817914045E8</v>
      </c>
      <c r="G115" s="261">
        <v>1.105817914045E8</v>
      </c>
      <c r="H115" s="261">
        <v>1.105817914045E8</v>
      </c>
      <c r="I115" s="261">
        <v>1.105817914045E8</v>
      </c>
      <c r="J115" s="261">
        <v>1.105817914045E8</v>
      </c>
      <c r="K115" s="261">
        <v>1.1058179140449965E8</v>
      </c>
      <c r="L115" s="261">
        <v>1.105817914045E8</v>
      </c>
      <c r="M115" s="261">
        <v>1.105817914045E8</v>
      </c>
      <c r="N115" s="261">
        <v>1.105817914045E8</v>
      </c>
      <c r="O115" s="261">
        <v>1.105817914045E8</v>
      </c>
      <c r="P115" s="261">
        <v>1.105817914045E8</v>
      </c>
      <c r="Q115" s="261">
        <v>1.105817914045E8</v>
      </c>
      <c r="R115" s="261">
        <f t="shared" si="1"/>
        <v>1326981497</v>
      </c>
    </row>
    <row r="116" ht="15.75" hidden="1" customHeight="1">
      <c r="B116" s="258" t="s">
        <v>58</v>
      </c>
      <c r="C116" s="259" t="s">
        <v>71</v>
      </c>
      <c r="D116" s="260" t="s">
        <v>131</v>
      </c>
      <c r="E116" s="258" t="s">
        <v>394</v>
      </c>
      <c r="F116" s="261">
        <v>500000.0</v>
      </c>
      <c r="G116" s="261">
        <v>500000.0</v>
      </c>
      <c r="H116" s="261">
        <v>500000.0</v>
      </c>
      <c r="I116" s="261">
        <v>500000.0</v>
      </c>
      <c r="J116" s="261">
        <v>500000.0</v>
      </c>
      <c r="K116" s="261">
        <v>500000.0</v>
      </c>
      <c r="L116" s="261">
        <v>500000.0</v>
      </c>
      <c r="M116" s="261">
        <v>500000.0</v>
      </c>
      <c r="N116" s="261">
        <v>500000.0</v>
      </c>
      <c r="O116" s="261">
        <v>500000.0</v>
      </c>
      <c r="P116" s="261">
        <v>500000.0</v>
      </c>
      <c r="Q116" s="261">
        <v>500000.0</v>
      </c>
      <c r="R116" s="261">
        <f t="shared" si="1"/>
        <v>6000000</v>
      </c>
    </row>
    <row r="117" ht="15.75" hidden="1" customHeight="1">
      <c r="B117" s="258" t="s">
        <v>58</v>
      </c>
      <c r="C117" s="259" t="s">
        <v>71</v>
      </c>
      <c r="D117" s="260" t="s">
        <v>131</v>
      </c>
      <c r="E117" s="258" t="s">
        <v>395</v>
      </c>
      <c r="F117" s="261">
        <v>500000.0</v>
      </c>
      <c r="G117" s="261">
        <v>500000.0</v>
      </c>
      <c r="H117" s="261">
        <v>500000.0</v>
      </c>
      <c r="I117" s="261">
        <v>500000.0</v>
      </c>
      <c r="J117" s="261">
        <v>500000.0</v>
      </c>
      <c r="K117" s="261">
        <v>500000.0</v>
      </c>
      <c r="L117" s="261">
        <v>500000.0</v>
      </c>
      <c r="M117" s="261">
        <v>500000.0</v>
      </c>
      <c r="N117" s="261">
        <v>500000.0</v>
      </c>
      <c r="O117" s="261">
        <v>500000.0</v>
      </c>
      <c r="P117" s="261">
        <v>500000.0</v>
      </c>
      <c r="Q117" s="261">
        <v>500000.0</v>
      </c>
      <c r="R117" s="261">
        <f t="shared" si="1"/>
        <v>6000000</v>
      </c>
    </row>
    <row r="118" ht="15.75" hidden="1" customHeight="1">
      <c r="B118" s="258" t="s">
        <v>58</v>
      </c>
      <c r="C118" s="259" t="s">
        <v>71</v>
      </c>
      <c r="D118" s="262" t="s">
        <v>131</v>
      </c>
      <c r="E118" s="258" t="s">
        <v>396</v>
      </c>
      <c r="F118" s="261">
        <v>500000.0</v>
      </c>
      <c r="G118" s="261">
        <v>500000.0</v>
      </c>
      <c r="H118" s="261">
        <v>500000.0</v>
      </c>
      <c r="I118" s="261">
        <v>500000.0</v>
      </c>
      <c r="J118" s="261">
        <v>500000.0</v>
      </c>
      <c r="K118" s="261">
        <v>500000.0</v>
      </c>
      <c r="L118" s="261">
        <v>500000.0</v>
      </c>
      <c r="M118" s="261">
        <v>500000.0</v>
      </c>
      <c r="N118" s="261">
        <v>500000.0</v>
      </c>
      <c r="O118" s="261">
        <v>500000.0</v>
      </c>
      <c r="P118" s="261">
        <v>500000.0</v>
      </c>
      <c r="Q118" s="261">
        <v>500000.0</v>
      </c>
      <c r="R118" s="261">
        <f t="shared" si="1"/>
        <v>6000000</v>
      </c>
    </row>
    <row r="119" ht="15.75" hidden="1" customHeight="1">
      <c r="B119" s="258" t="s">
        <v>58</v>
      </c>
      <c r="C119" s="259" t="s">
        <v>71</v>
      </c>
      <c r="D119" s="260" t="s">
        <v>145</v>
      </c>
      <c r="E119" s="258" t="s">
        <v>397</v>
      </c>
      <c r="F119" s="261">
        <v>2.095982324190312E8</v>
      </c>
      <c r="G119" s="261">
        <v>2.321550944671023E8</v>
      </c>
      <c r="H119" s="261">
        <v>2.3868900091510987E8</v>
      </c>
      <c r="I119" s="261">
        <v>2.208277943637534E8</v>
      </c>
      <c r="J119" s="261">
        <v>2.500222572862444E8</v>
      </c>
      <c r="K119" s="261">
        <v>2.4631243787093645E8</v>
      </c>
      <c r="L119" s="261">
        <v>2.6567286323692194E8</v>
      </c>
      <c r="M119" s="261">
        <v>2.7427662441286397E8</v>
      </c>
      <c r="N119" s="261">
        <v>2.646292995372646E8</v>
      </c>
      <c r="O119" s="261">
        <v>2.7501569861261404E8</v>
      </c>
      <c r="P119" s="261">
        <v>2.8647029905414873E8</v>
      </c>
      <c r="Q119" s="261">
        <v>2.70642699734011E8</v>
      </c>
      <c r="R119" s="261">
        <f t="shared" si="1"/>
        <v>3034312302</v>
      </c>
    </row>
    <row r="120" ht="15.75" hidden="1" customHeight="1">
      <c r="B120" s="258" t="s">
        <v>58</v>
      </c>
      <c r="C120" s="259" t="s">
        <v>71</v>
      </c>
      <c r="D120" s="260" t="s">
        <v>145</v>
      </c>
      <c r="E120" s="258" t="s">
        <v>398</v>
      </c>
      <c r="F120" s="261">
        <v>500000.0</v>
      </c>
      <c r="G120" s="261">
        <v>500000.0</v>
      </c>
      <c r="H120" s="261">
        <v>500000.0</v>
      </c>
      <c r="I120" s="261">
        <v>500000.0</v>
      </c>
      <c r="J120" s="261">
        <v>500000.0</v>
      </c>
      <c r="K120" s="261">
        <v>500000.0</v>
      </c>
      <c r="L120" s="261">
        <v>500000.0</v>
      </c>
      <c r="M120" s="261">
        <v>500000.0</v>
      </c>
      <c r="N120" s="261">
        <v>500000.0</v>
      </c>
      <c r="O120" s="261">
        <v>500000.0</v>
      </c>
      <c r="P120" s="261">
        <v>500000.0</v>
      </c>
      <c r="Q120" s="261">
        <v>500000.0</v>
      </c>
      <c r="R120" s="261">
        <f t="shared" si="1"/>
        <v>6000000</v>
      </c>
    </row>
    <row r="121" ht="15.75" hidden="1" customHeight="1">
      <c r="B121" s="258" t="s">
        <v>58</v>
      </c>
      <c r="C121" s="259" t="s">
        <v>71</v>
      </c>
      <c r="D121" s="260" t="s">
        <v>145</v>
      </c>
      <c r="E121" s="258" t="s">
        <v>399</v>
      </c>
      <c r="F121" s="261">
        <v>500000.0</v>
      </c>
      <c r="G121" s="261">
        <v>500000.0</v>
      </c>
      <c r="H121" s="261">
        <v>500000.0</v>
      </c>
      <c r="I121" s="261">
        <v>500000.0</v>
      </c>
      <c r="J121" s="261">
        <v>500000.0</v>
      </c>
      <c r="K121" s="261">
        <v>500000.0</v>
      </c>
      <c r="L121" s="261">
        <v>500000.0</v>
      </c>
      <c r="M121" s="261">
        <v>500000.0</v>
      </c>
      <c r="N121" s="261">
        <v>500000.0</v>
      </c>
      <c r="O121" s="261">
        <v>500000.0</v>
      </c>
      <c r="P121" s="261">
        <v>500000.0</v>
      </c>
      <c r="Q121" s="261">
        <v>500000.0</v>
      </c>
      <c r="R121" s="261">
        <f t="shared" si="1"/>
        <v>6000000</v>
      </c>
    </row>
    <row r="122" ht="15.75" hidden="1" customHeight="1">
      <c r="B122" s="258" t="s">
        <v>58</v>
      </c>
      <c r="C122" s="259" t="s">
        <v>71</v>
      </c>
      <c r="D122" s="260" t="s">
        <v>145</v>
      </c>
      <c r="E122" s="258" t="s">
        <v>400</v>
      </c>
      <c r="F122" s="261">
        <v>500000.0</v>
      </c>
      <c r="G122" s="261">
        <v>500000.0</v>
      </c>
      <c r="H122" s="261">
        <v>500000.0</v>
      </c>
      <c r="I122" s="261">
        <v>500000.0</v>
      </c>
      <c r="J122" s="261">
        <v>500000.0</v>
      </c>
      <c r="K122" s="261">
        <v>500000.0</v>
      </c>
      <c r="L122" s="261">
        <v>500000.0</v>
      </c>
      <c r="M122" s="261">
        <v>500000.0</v>
      </c>
      <c r="N122" s="261">
        <v>500000.0</v>
      </c>
      <c r="O122" s="261">
        <v>500000.0</v>
      </c>
      <c r="P122" s="261">
        <v>500000.0</v>
      </c>
      <c r="Q122" s="261">
        <v>500000.0</v>
      </c>
      <c r="R122" s="261">
        <f t="shared" si="1"/>
        <v>6000000</v>
      </c>
    </row>
    <row r="123" ht="15.75" hidden="1" customHeight="1">
      <c r="B123" s="258" t="s">
        <v>58</v>
      </c>
      <c r="C123" s="259" t="s">
        <v>71</v>
      </c>
      <c r="D123" s="260" t="s">
        <v>145</v>
      </c>
      <c r="E123" s="258" t="s">
        <v>401</v>
      </c>
      <c r="F123" s="261">
        <v>2.4502563743858084E8</v>
      </c>
      <c r="G123" s="261">
        <v>2.6008985780394897E8</v>
      </c>
      <c r="H123" s="261">
        <v>2.6445341716649348E8</v>
      </c>
      <c r="I123" s="261">
        <v>2.5252511122980848E8</v>
      </c>
      <c r="J123" s="261">
        <v>2.720221415337457E8</v>
      </c>
      <c r="K123" s="261">
        <v>2.695446011263601E8</v>
      </c>
      <c r="L123" s="261">
        <v>2.8247413509517777E8</v>
      </c>
      <c r="M123" s="261">
        <v>2.8822001207262164E8</v>
      </c>
      <c r="N123" s="261">
        <v>2.8177720865641004E8</v>
      </c>
      <c r="O123" s="261">
        <v>2.8871359032777375E8</v>
      </c>
      <c r="P123" s="261">
        <v>2.963633522884928E8</v>
      </c>
      <c r="Q123" s="261">
        <v>2.857931566865875E8</v>
      </c>
      <c r="R123" s="261">
        <f t="shared" si="1"/>
        <v>3287002221</v>
      </c>
    </row>
    <row r="124" ht="15.75" hidden="1" customHeight="1">
      <c r="B124" s="258" t="s">
        <v>58</v>
      </c>
      <c r="C124" s="259" t="s">
        <v>71</v>
      </c>
      <c r="D124" s="260" t="s">
        <v>145</v>
      </c>
      <c r="E124" s="258" t="s">
        <v>402</v>
      </c>
      <c r="F124" s="261">
        <v>7.83818029498296E8</v>
      </c>
      <c r="G124" s="261">
        <v>8.247127940159109E8</v>
      </c>
      <c r="H124" s="261">
        <v>8.365585270350676E8</v>
      </c>
      <c r="I124" s="261">
        <v>8.041768139066375E8</v>
      </c>
      <c r="J124" s="261">
        <v>8.57105305639627E8</v>
      </c>
      <c r="K124" s="261">
        <v>8.503795389497135E8</v>
      </c>
      <c r="L124" s="261">
        <v>8.854792808648592E8</v>
      </c>
      <c r="M124" s="261">
        <v>9.010775846761833E8</v>
      </c>
      <c r="N124" s="261">
        <v>8.83587338108563E8</v>
      </c>
      <c r="O124" s="261">
        <v>9.024174991241866E8</v>
      </c>
      <c r="P124" s="261">
        <v>9.231842700829153E8</v>
      </c>
      <c r="Q124" s="261">
        <v>8.944894123630426E8</v>
      </c>
      <c r="R124" s="261">
        <f t="shared" si="1"/>
        <v>10346986394</v>
      </c>
    </row>
    <row r="125" ht="15.75" hidden="1" customHeight="1">
      <c r="B125" s="258" t="s">
        <v>58</v>
      </c>
      <c r="C125" s="259" t="s">
        <v>71</v>
      </c>
      <c r="D125" s="260" t="s">
        <v>145</v>
      </c>
      <c r="E125" s="258" t="s">
        <v>403</v>
      </c>
      <c r="F125" s="261">
        <v>1.1960901756873286E9</v>
      </c>
      <c r="G125" s="261">
        <v>1.250997681294932E9</v>
      </c>
      <c r="H125" s="261">
        <v>1.2669023981907911E9</v>
      </c>
      <c r="I125" s="261">
        <v>1.2234249722621691E9</v>
      </c>
      <c r="J125" s="261">
        <v>1.294489605862866E9</v>
      </c>
      <c r="K125" s="261">
        <v>1.2854592305422602E9</v>
      </c>
      <c r="L125" s="261">
        <v>1.3325860277928262E9</v>
      </c>
      <c r="M125" s="261">
        <v>1.3535291476296082E9</v>
      </c>
      <c r="N125" s="261">
        <v>1.330045803910235E9</v>
      </c>
      <c r="O125" s="261">
        <v>1.3553281886788788E9</v>
      </c>
      <c r="P125" s="261">
        <v>1.3832107698923504E9</v>
      </c>
      <c r="Q125" s="261">
        <v>1.3446835139037597E9</v>
      </c>
      <c r="R125" s="261">
        <f t="shared" si="1"/>
        <v>15616747516</v>
      </c>
    </row>
    <row r="126" ht="15.75" hidden="1" customHeight="1">
      <c r="B126" s="258" t="s">
        <v>58</v>
      </c>
      <c r="C126" s="259" t="s">
        <v>71</v>
      </c>
      <c r="D126" s="260" t="s">
        <v>145</v>
      </c>
      <c r="E126" s="258" t="s">
        <v>404</v>
      </c>
      <c r="F126" s="261">
        <v>500000.0</v>
      </c>
      <c r="G126" s="261">
        <v>500000.0</v>
      </c>
      <c r="H126" s="261">
        <v>500000.0</v>
      </c>
      <c r="I126" s="261">
        <v>500000.0</v>
      </c>
      <c r="J126" s="261">
        <v>500000.0</v>
      </c>
      <c r="K126" s="261">
        <v>500000.0</v>
      </c>
      <c r="L126" s="261">
        <v>500000.0</v>
      </c>
      <c r="M126" s="261">
        <v>500000.0</v>
      </c>
      <c r="N126" s="261">
        <v>500000.0</v>
      </c>
      <c r="O126" s="261">
        <v>500000.0</v>
      </c>
      <c r="P126" s="261">
        <v>500000.0</v>
      </c>
      <c r="Q126" s="261">
        <v>500000.0</v>
      </c>
      <c r="R126" s="261">
        <f t="shared" si="1"/>
        <v>6000000</v>
      </c>
    </row>
    <row r="127" ht="15.75" hidden="1" customHeight="1">
      <c r="B127" s="258" t="s">
        <v>58</v>
      </c>
      <c r="C127" s="259" t="s">
        <v>71</v>
      </c>
      <c r="D127" s="260" t="s">
        <v>145</v>
      </c>
      <c r="E127" s="258" t="s">
        <v>405</v>
      </c>
      <c r="F127" s="261">
        <v>5.853097662908227E7</v>
      </c>
      <c r="G127" s="261">
        <v>6.405817176651097E7</v>
      </c>
      <c r="H127" s="261">
        <v>6.565920013077894E7</v>
      </c>
      <c r="I127" s="261">
        <v>6.1282599618310526E7</v>
      </c>
      <c r="J127" s="261">
        <v>6.843623176630843E7</v>
      </c>
      <c r="K127" s="261">
        <v>6.75272003687084E7</v>
      </c>
      <c r="L127" s="261">
        <v>7.227116026496434E7</v>
      </c>
      <c r="M127" s="261">
        <v>7.437937313756695E7</v>
      </c>
      <c r="N127" s="261">
        <v>7.201545181606522E7</v>
      </c>
      <c r="O127" s="261">
        <v>7.45604713468104E7</v>
      </c>
      <c r="P127" s="261">
        <v>7.736723638916048E7</v>
      </c>
      <c r="Q127" s="261">
        <v>7.348893852073354E7</v>
      </c>
      <c r="R127" s="261">
        <f t="shared" si="1"/>
        <v>829577011.8</v>
      </c>
    </row>
    <row r="128" ht="15.75" hidden="1" customHeight="1">
      <c r="B128" s="258" t="s">
        <v>58</v>
      </c>
      <c r="C128" s="259" t="s">
        <v>71</v>
      </c>
      <c r="D128" s="260" t="s">
        <v>145</v>
      </c>
      <c r="E128" s="258" t="s">
        <v>406</v>
      </c>
      <c r="F128" s="261">
        <v>500000.0</v>
      </c>
      <c r="G128" s="261">
        <v>500000.0</v>
      </c>
      <c r="H128" s="261">
        <v>500000.0</v>
      </c>
      <c r="I128" s="261">
        <v>500000.0</v>
      </c>
      <c r="J128" s="261">
        <v>500000.0</v>
      </c>
      <c r="K128" s="261">
        <v>500000.0</v>
      </c>
      <c r="L128" s="261">
        <v>500000.0</v>
      </c>
      <c r="M128" s="261">
        <v>500000.0</v>
      </c>
      <c r="N128" s="261">
        <v>500000.0</v>
      </c>
      <c r="O128" s="261">
        <v>500000.0</v>
      </c>
      <c r="P128" s="261">
        <v>500000.0</v>
      </c>
      <c r="Q128" s="261">
        <v>500000.0</v>
      </c>
      <c r="R128" s="261">
        <f t="shared" si="1"/>
        <v>6000000</v>
      </c>
    </row>
    <row r="129" ht="15.75" hidden="1" customHeight="1">
      <c r="B129" s="258" t="s">
        <v>58</v>
      </c>
      <c r="C129" s="259" t="s">
        <v>71</v>
      </c>
      <c r="D129" s="260" t="s">
        <v>145</v>
      </c>
      <c r="E129" s="258" t="s">
        <v>407</v>
      </c>
      <c r="F129" s="261">
        <v>500000.0</v>
      </c>
      <c r="G129" s="261">
        <v>500000.0</v>
      </c>
      <c r="H129" s="261">
        <v>500000.0</v>
      </c>
      <c r="I129" s="261">
        <v>500000.0</v>
      </c>
      <c r="J129" s="261">
        <v>500000.0</v>
      </c>
      <c r="K129" s="261">
        <v>500000.0</v>
      </c>
      <c r="L129" s="261">
        <v>500000.0</v>
      </c>
      <c r="M129" s="261">
        <v>500000.0</v>
      </c>
      <c r="N129" s="261">
        <v>500000.0</v>
      </c>
      <c r="O129" s="261">
        <v>500000.0</v>
      </c>
      <c r="P129" s="261">
        <v>500000.0</v>
      </c>
      <c r="Q129" s="261">
        <v>500000.0</v>
      </c>
      <c r="R129" s="261">
        <f t="shared" si="1"/>
        <v>6000000</v>
      </c>
    </row>
    <row r="130" ht="15.75" hidden="1" customHeight="1">
      <c r="B130" s="258" t="s">
        <v>58</v>
      </c>
      <c r="C130" s="259" t="s">
        <v>71</v>
      </c>
      <c r="D130" s="260" t="s">
        <v>145</v>
      </c>
      <c r="E130" s="258" t="s">
        <v>408</v>
      </c>
      <c r="F130" s="261">
        <v>1.6954357603291845E8</v>
      </c>
      <c r="G130" s="261">
        <v>1.7414759450586018E8</v>
      </c>
      <c r="H130" s="261">
        <v>1.7548121200651217E8</v>
      </c>
      <c r="I130" s="261">
        <v>1.7183561073731852E8</v>
      </c>
      <c r="J130" s="261">
        <v>1.7779441149233115E8</v>
      </c>
      <c r="K130" s="261">
        <v>1.7703721055352345E8</v>
      </c>
      <c r="L130" s="261">
        <v>1.8098881321168792E8</v>
      </c>
      <c r="M130" s="261">
        <v>1.8274490301293772E8</v>
      </c>
      <c r="N130" s="261">
        <v>1.8077581432289416E8</v>
      </c>
      <c r="O130" s="261">
        <v>1.828957533954631E8</v>
      </c>
      <c r="P130" s="261">
        <v>1.8523372008252287E8</v>
      </c>
      <c r="Q130" s="261">
        <v>1.8200319273803055E8</v>
      </c>
      <c r="R130" s="261">
        <f t="shared" si="1"/>
        <v>2140481812</v>
      </c>
    </row>
    <row r="131" ht="15.75" hidden="1" customHeight="1">
      <c r="B131" s="258" t="s">
        <v>58</v>
      </c>
      <c r="C131" s="259" t="s">
        <v>71</v>
      </c>
      <c r="D131" s="260" t="s">
        <v>145</v>
      </c>
      <c r="E131" s="258" t="s">
        <v>409</v>
      </c>
      <c r="F131" s="261">
        <v>2.020124429337222E7</v>
      </c>
      <c r="G131" s="261">
        <v>2.113134482050099E7</v>
      </c>
      <c r="H131" s="261">
        <v>2.1400761276502304E7</v>
      </c>
      <c r="I131" s="261">
        <v>2.0664279509084083E7</v>
      </c>
      <c r="J131" s="261">
        <v>2.1868072186256222E7</v>
      </c>
      <c r="K131" s="261">
        <v>2.1715102992829535E7</v>
      </c>
      <c r="L131" s="261">
        <v>2.251340294252844E7</v>
      </c>
      <c r="M131" s="261">
        <v>2.286816695128018E7</v>
      </c>
      <c r="N131" s="261">
        <v>2.2470373058980133E7</v>
      </c>
      <c r="O131" s="261">
        <v>2.2898641637932513E7</v>
      </c>
      <c r="P131" s="261">
        <v>2.3370956000010718E7</v>
      </c>
      <c r="Q131" s="261">
        <v>2.2718327170722745E7</v>
      </c>
      <c r="R131" s="261">
        <f t="shared" si="1"/>
        <v>263820672.8</v>
      </c>
    </row>
    <row r="132" ht="15.75" hidden="1" customHeight="1">
      <c r="B132" s="258" t="s">
        <v>58</v>
      </c>
      <c r="C132" s="259" t="s">
        <v>71</v>
      </c>
      <c r="D132" s="260" t="s">
        <v>145</v>
      </c>
      <c r="E132" s="258" t="s">
        <v>410</v>
      </c>
      <c r="F132" s="261">
        <v>6.219113324784666E7</v>
      </c>
      <c r="G132" s="261">
        <v>6.485548220566557E7</v>
      </c>
      <c r="H132" s="261">
        <v>6.5627247657710075E7</v>
      </c>
      <c r="I132" s="261">
        <v>6.351753545753442E7</v>
      </c>
      <c r="J132" s="261">
        <v>6.696589794234525E7</v>
      </c>
      <c r="K132" s="261">
        <v>6.652770518876952E7</v>
      </c>
      <c r="L132" s="261">
        <v>6.88145006232083E7</v>
      </c>
      <c r="M132" s="261">
        <v>6.983075111379479E7</v>
      </c>
      <c r="N132" s="261">
        <v>6.869123800584272E7</v>
      </c>
      <c r="O132" s="261">
        <v>6.991804834377554E7</v>
      </c>
      <c r="P132" s="261">
        <v>7.127103142642222E7</v>
      </c>
      <c r="Q132" s="261">
        <v>6.940152281908515E7</v>
      </c>
      <c r="R132" s="261">
        <f t="shared" si="1"/>
        <v>807612094</v>
      </c>
    </row>
    <row r="133" ht="15.75" hidden="1" customHeight="1">
      <c r="B133" s="258" t="s">
        <v>58</v>
      </c>
      <c r="C133" s="259" t="s">
        <v>71</v>
      </c>
      <c r="D133" s="260" t="s">
        <v>145</v>
      </c>
      <c r="E133" s="258" t="s">
        <v>411</v>
      </c>
      <c r="F133" s="261">
        <v>4.935957125391091E7</v>
      </c>
      <c r="G133" s="261">
        <v>5.272620676819759E7</v>
      </c>
      <c r="H133" s="261">
        <v>5.370139921509071E7</v>
      </c>
      <c r="I133" s="261">
        <v>5.103559524928825E7</v>
      </c>
      <c r="J133" s="261">
        <v>5.5392899713265724E7</v>
      </c>
      <c r="K133" s="261">
        <v>5.483920524244132E7</v>
      </c>
      <c r="L133" s="261">
        <v>5.772876920173313E7</v>
      </c>
      <c r="M133" s="261">
        <v>5.901288965561711E7</v>
      </c>
      <c r="N133" s="261">
        <v>5.757301621600313E7</v>
      </c>
      <c r="O133" s="261">
        <v>5.912319726149194E7</v>
      </c>
      <c r="P133" s="261">
        <v>6.083280849049409E7</v>
      </c>
      <c r="Q133" s="261">
        <v>5.847052255446639E7</v>
      </c>
      <c r="R133" s="261">
        <f t="shared" si="1"/>
        <v>669796080.8</v>
      </c>
    </row>
    <row r="134" ht="15.75" hidden="1" customHeight="1">
      <c r="B134" s="258" t="s">
        <v>58</v>
      </c>
      <c r="C134" s="259" t="s">
        <v>71</v>
      </c>
      <c r="D134" s="260" t="s">
        <v>145</v>
      </c>
      <c r="E134" s="258" t="s">
        <v>412</v>
      </c>
      <c r="F134" s="261">
        <v>7.283114412932992E7</v>
      </c>
      <c r="G134" s="261">
        <v>7.788626176928343E7</v>
      </c>
      <c r="H134" s="261">
        <v>7.935054637025051E7</v>
      </c>
      <c r="I134" s="261">
        <v>7.534775111813624E7</v>
      </c>
      <c r="J134" s="261">
        <v>8.189039185397713E7</v>
      </c>
      <c r="K134" s="261">
        <v>8.1059000788704E7</v>
      </c>
      <c r="L134" s="261">
        <v>8.53977792755355E7</v>
      </c>
      <c r="M134" s="261">
        <v>8.732592977793089E7</v>
      </c>
      <c r="N134" s="261">
        <v>8.516391087419002E7</v>
      </c>
      <c r="O134" s="261">
        <v>8.749156039696065E7</v>
      </c>
      <c r="P134" s="261">
        <v>9.005859975851817E7</v>
      </c>
      <c r="Q134" s="261">
        <v>8.651154714318393E7</v>
      </c>
      <c r="R134" s="261">
        <f t="shared" si="1"/>
        <v>990314423.3</v>
      </c>
    </row>
    <row r="135" ht="15.75" hidden="1" customHeight="1">
      <c r="B135" s="258" t="s">
        <v>58</v>
      </c>
      <c r="C135" s="259" t="s">
        <v>71</v>
      </c>
      <c r="D135" s="262" t="s">
        <v>145</v>
      </c>
      <c r="E135" s="258" t="s">
        <v>413</v>
      </c>
      <c r="F135" s="261">
        <v>500000.0</v>
      </c>
      <c r="G135" s="261">
        <v>500000.0</v>
      </c>
      <c r="H135" s="261">
        <v>500000.0</v>
      </c>
      <c r="I135" s="261">
        <v>500000.0</v>
      </c>
      <c r="J135" s="261">
        <v>500000.0</v>
      </c>
      <c r="K135" s="261">
        <v>500000.0</v>
      </c>
      <c r="L135" s="261">
        <v>500000.0</v>
      </c>
      <c r="M135" s="261">
        <v>500000.0</v>
      </c>
      <c r="N135" s="261">
        <v>500000.0</v>
      </c>
      <c r="O135" s="261">
        <v>500000.0</v>
      </c>
      <c r="P135" s="261">
        <v>500000.0</v>
      </c>
      <c r="Q135" s="261">
        <v>500000.0</v>
      </c>
      <c r="R135" s="261">
        <f t="shared" si="1"/>
        <v>6000000</v>
      </c>
    </row>
    <row r="136" ht="15.75" hidden="1" customHeight="1">
      <c r="B136" s="258" t="s">
        <v>58</v>
      </c>
      <c r="C136" s="259" t="s">
        <v>71</v>
      </c>
      <c r="D136" s="260" t="s">
        <v>61</v>
      </c>
      <c r="E136" s="258" t="s">
        <v>62</v>
      </c>
      <c r="F136" s="261">
        <v>2.2189533296608683E8</v>
      </c>
      <c r="G136" s="261">
        <v>2.27322441365592E8</v>
      </c>
      <c r="H136" s="261">
        <v>2.28894478224708E8</v>
      </c>
      <c r="I136" s="261">
        <v>2.2459712942266342E8</v>
      </c>
      <c r="J136" s="261">
        <v>2.316212232264929E8</v>
      </c>
      <c r="K136" s="261">
        <v>2.3072865261686832E8</v>
      </c>
      <c r="L136" s="261">
        <v>2.353867086398122E8</v>
      </c>
      <c r="M136" s="261">
        <v>2.3745674588372418E8</v>
      </c>
      <c r="N136" s="261">
        <v>2.3513563057284707E8</v>
      </c>
      <c r="O136" s="261">
        <v>2.3763456475714603E8</v>
      </c>
      <c r="P136" s="261">
        <v>2.4039050475166956E8</v>
      </c>
      <c r="Q136" s="261">
        <v>2.365824353033898E8</v>
      </c>
      <c r="R136" s="261">
        <f t="shared" si="1"/>
        <v>2787645848</v>
      </c>
    </row>
    <row r="137" ht="15.75" hidden="1" customHeight="1">
      <c r="B137" s="258" t="s">
        <v>58</v>
      </c>
      <c r="C137" s="259" t="s">
        <v>71</v>
      </c>
      <c r="D137" s="260" t="s">
        <v>61</v>
      </c>
      <c r="E137" s="258" t="s">
        <v>63</v>
      </c>
      <c r="F137" s="261">
        <v>4.1489096714336306E8</v>
      </c>
      <c r="G137" s="261">
        <v>4.2755384687260866E8</v>
      </c>
      <c r="H137" s="261">
        <v>4.3122182477383184E8</v>
      </c>
      <c r="I137" s="261">
        <v>4.211949730824467E8</v>
      </c>
      <c r="J137" s="261">
        <v>4.375840422694456E8</v>
      </c>
      <c r="K137" s="261">
        <v>4.355014388925596E8</v>
      </c>
      <c r="L137" s="261">
        <v>4.4636991596149117E8</v>
      </c>
      <c r="M137" s="261">
        <v>4.5119986051485705E8</v>
      </c>
      <c r="N137" s="261">
        <v>4.457840844043177E8</v>
      </c>
      <c r="O137" s="261">
        <v>4.516147589915369E8</v>
      </c>
      <c r="P137" s="261">
        <v>4.5804509612923837E8</v>
      </c>
      <c r="Q137" s="261">
        <v>4.491598626173043E8</v>
      </c>
      <c r="R137" s="261">
        <f t="shared" si="1"/>
        <v>5270120672</v>
      </c>
    </row>
    <row r="138" ht="15.75" hidden="1" customHeight="1">
      <c r="B138" s="258" t="s">
        <v>58</v>
      </c>
      <c r="C138" s="259" t="s">
        <v>71</v>
      </c>
      <c r="D138" s="260" t="s">
        <v>61</v>
      </c>
      <c r="E138" s="258" t="s">
        <v>64</v>
      </c>
      <c r="F138" s="261">
        <v>500000.0</v>
      </c>
      <c r="G138" s="261">
        <v>500000.0</v>
      </c>
      <c r="H138" s="261">
        <v>500000.0</v>
      </c>
      <c r="I138" s="261">
        <v>500000.0</v>
      </c>
      <c r="J138" s="261">
        <v>500000.0</v>
      </c>
      <c r="K138" s="261">
        <v>500000.0</v>
      </c>
      <c r="L138" s="261">
        <v>500000.0</v>
      </c>
      <c r="M138" s="261">
        <v>500000.0</v>
      </c>
      <c r="N138" s="261">
        <v>500000.0</v>
      </c>
      <c r="O138" s="261">
        <v>500000.0</v>
      </c>
      <c r="P138" s="261">
        <v>500000.0</v>
      </c>
      <c r="Q138" s="261">
        <v>500000.0</v>
      </c>
      <c r="R138" s="261">
        <f t="shared" si="1"/>
        <v>6000000</v>
      </c>
    </row>
    <row r="139" ht="15.75" hidden="1" customHeight="1">
      <c r="B139" s="258" t="s">
        <v>58</v>
      </c>
      <c r="C139" s="259" t="s">
        <v>71</v>
      </c>
      <c r="D139" s="260" t="s">
        <v>61</v>
      </c>
      <c r="E139" s="258" t="s">
        <v>65</v>
      </c>
      <c r="F139" s="261">
        <v>6.048479337479972E8</v>
      </c>
      <c r="G139" s="261">
        <v>6.154988227825612E8</v>
      </c>
      <c r="H139" s="261">
        <v>6.185839998072574E8</v>
      </c>
      <c r="I139" s="261">
        <v>6.101503032852628E8</v>
      </c>
      <c r="J139" s="261">
        <v>6.23935331732415E8</v>
      </c>
      <c r="K139" s="261">
        <v>6.22183630859904E8</v>
      </c>
      <c r="L139" s="261">
        <v>6.313252278513482E8</v>
      </c>
      <c r="M139" s="261">
        <v>6.353877479558537E8</v>
      </c>
      <c r="N139" s="261">
        <v>6.308324784103194E8</v>
      </c>
      <c r="O139" s="261">
        <v>6.357367236809822E8</v>
      </c>
      <c r="P139" s="261">
        <v>6.411453517950369E8</v>
      </c>
      <c r="Q139" s="261">
        <v>6.336718830260625E8</v>
      </c>
      <c r="R139" s="261">
        <f t="shared" si="1"/>
        <v>7503299435</v>
      </c>
    </row>
    <row r="140" ht="15.75" hidden="1" customHeight="1">
      <c r="B140" s="258" t="s">
        <v>58</v>
      </c>
      <c r="C140" s="259" t="s">
        <v>71</v>
      </c>
      <c r="D140" s="260" t="s">
        <v>61</v>
      </c>
      <c r="E140" s="258" t="s">
        <v>66</v>
      </c>
      <c r="F140" s="261">
        <v>500000.0</v>
      </c>
      <c r="G140" s="261">
        <v>500000.0</v>
      </c>
      <c r="H140" s="261">
        <v>500000.0</v>
      </c>
      <c r="I140" s="261">
        <v>500000.0</v>
      </c>
      <c r="J140" s="261">
        <v>500000.0</v>
      </c>
      <c r="K140" s="261">
        <v>500000.0</v>
      </c>
      <c r="L140" s="261">
        <v>500000.0</v>
      </c>
      <c r="M140" s="261">
        <v>500000.0</v>
      </c>
      <c r="N140" s="261">
        <v>500000.0</v>
      </c>
      <c r="O140" s="261">
        <v>500000.0</v>
      </c>
      <c r="P140" s="261">
        <v>500000.0</v>
      </c>
      <c r="Q140" s="261">
        <v>500000.0</v>
      </c>
      <c r="R140" s="261">
        <f t="shared" si="1"/>
        <v>6000000</v>
      </c>
    </row>
    <row r="141" ht="15.75" hidden="1" customHeight="1">
      <c r="B141" s="258" t="s">
        <v>58</v>
      </c>
      <c r="C141" s="259" t="s">
        <v>71</v>
      </c>
      <c r="D141" s="260" t="s">
        <v>61</v>
      </c>
      <c r="E141" s="258" t="s">
        <v>67</v>
      </c>
      <c r="F141" s="261">
        <v>4.0928177365890865E9</v>
      </c>
      <c r="G141" s="261">
        <v>4.243869870536765E9</v>
      </c>
      <c r="H141" s="261">
        <v>4.287624206130197E9</v>
      </c>
      <c r="I141" s="261">
        <v>4.168016551540964E9</v>
      </c>
      <c r="J141" s="261">
        <v>4.363517411301542E9</v>
      </c>
      <c r="K141" s="261">
        <v>4.338674587949226E9</v>
      </c>
      <c r="L141" s="261">
        <v>4.468321768458405E9</v>
      </c>
      <c r="M141" s="261">
        <v>4.525936896078222E9</v>
      </c>
      <c r="N141" s="261">
        <v>4.461333539182203E9</v>
      </c>
      <c r="O141" s="261">
        <v>4.530886109970653E9</v>
      </c>
      <c r="P141" s="261">
        <v>4.607591896286343E9</v>
      </c>
      <c r="Q141" s="261">
        <v>4.501602302189406E9</v>
      </c>
      <c r="R141" s="261">
        <f t="shared" si="1"/>
        <v>52590192876</v>
      </c>
    </row>
    <row r="142" ht="15.75" hidden="1" customHeight="1">
      <c r="B142" s="258" t="s">
        <v>58</v>
      </c>
      <c r="C142" s="259" t="s">
        <v>71</v>
      </c>
      <c r="D142" s="260" t="s">
        <v>61</v>
      </c>
      <c r="E142" s="258" t="s">
        <v>68</v>
      </c>
      <c r="F142" s="261">
        <v>500000.0</v>
      </c>
      <c r="G142" s="261">
        <v>500000.0</v>
      </c>
      <c r="H142" s="261">
        <v>500000.0</v>
      </c>
      <c r="I142" s="261">
        <v>500000.0</v>
      </c>
      <c r="J142" s="261">
        <v>500000.0</v>
      </c>
      <c r="K142" s="261">
        <v>500000.0</v>
      </c>
      <c r="L142" s="261">
        <v>500000.0</v>
      </c>
      <c r="M142" s="261">
        <v>500000.0</v>
      </c>
      <c r="N142" s="261">
        <v>500000.0</v>
      </c>
      <c r="O142" s="261">
        <v>500000.0</v>
      </c>
      <c r="P142" s="261">
        <v>500000.0</v>
      </c>
      <c r="Q142" s="261">
        <v>500000.0</v>
      </c>
      <c r="R142" s="261">
        <f t="shared" si="1"/>
        <v>6000000</v>
      </c>
    </row>
    <row r="143" ht="15.75" hidden="1" customHeight="1">
      <c r="B143" s="258" t="s">
        <v>58</v>
      </c>
      <c r="C143" s="259" t="s">
        <v>71</v>
      </c>
      <c r="D143" s="262" t="s">
        <v>61</v>
      </c>
      <c r="E143" s="258" t="s">
        <v>69</v>
      </c>
      <c r="F143" s="261">
        <v>500000.0</v>
      </c>
      <c r="G143" s="261">
        <v>500000.0</v>
      </c>
      <c r="H143" s="261">
        <v>500000.0</v>
      </c>
      <c r="I143" s="261">
        <v>500000.0</v>
      </c>
      <c r="J143" s="261">
        <v>500000.0</v>
      </c>
      <c r="K143" s="261">
        <v>500000.0</v>
      </c>
      <c r="L143" s="261">
        <v>500000.0</v>
      </c>
      <c r="M143" s="261">
        <v>500000.0</v>
      </c>
      <c r="N143" s="261">
        <v>500000.0</v>
      </c>
      <c r="O143" s="261">
        <v>500000.0</v>
      </c>
      <c r="P143" s="261">
        <v>500000.0</v>
      </c>
      <c r="Q143" s="261">
        <v>500000.0</v>
      </c>
      <c r="R143" s="261">
        <f t="shared" si="1"/>
        <v>6000000</v>
      </c>
    </row>
    <row r="144" ht="15.75" hidden="1" customHeight="1">
      <c r="B144" s="258" t="s">
        <v>58</v>
      </c>
      <c r="C144" s="259" t="s">
        <v>71</v>
      </c>
      <c r="D144" s="260" t="s">
        <v>159</v>
      </c>
      <c r="E144" s="258" t="s">
        <v>414</v>
      </c>
      <c r="F144" s="261">
        <v>5.4267037543249995E7</v>
      </c>
      <c r="G144" s="261">
        <v>5.4267037543249995E7</v>
      </c>
      <c r="H144" s="261">
        <v>5.4267037543249995E7</v>
      </c>
      <c r="I144" s="261">
        <v>5.4267037543249995E7</v>
      </c>
      <c r="J144" s="261">
        <v>5.4267037543249995E7</v>
      </c>
      <c r="K144" s="261">
        <v>5.4267037543249995E7</v>
      </c>
      <c r="L144" s="261">
        <v>5.4267037543249995E7</v>
      </c>
      <c r="M144" s="261">
        <v>5.4267037543249995E7</v>
      </c>
      <c r="N144" s="261">
        <v>5.4267037543249995E7</v>
      </c>
      <c r="O144" s="261">
        <v>5.4267037543249995E7</v>
      </c>
      <c r="P144" s="261">
        <v>5.4267037543249995E7</v>
      </c>
      <c r="Q144" s="261">
        <v>5.4267037543249995E7</v>
      </c>
      <c r="R144" s="261">
        <f t="shared" si="1"/>
        <v>651204450.5</v>
      </c>
    </row>
    <row r="145" ht="15.75" hidden="1" customHeight="1">
      <c r="B145" s="258" t="s">
        <v>58</v>
      </c>
      <c r="C145" s="259" t="s">
        <v>71</v>
      </c>
      <c r="D145" s="260" t="s">
        <v>159</v>
      </c>
      <c r="E145" s="258" t="s">
        <v>415</v>
      </c>
      <c r="F145" s="261">
        <v>2.4834266419797444E8</v>
      </c>
      <c r="G145" s="261">
        <v>2.5755353950346142E8</v>
      </c>
      <c r="H145" s="261">
        <v>2.602215966748028E8</v>
      </c>
      <c r="I145" s="261">
        <v>2.529281466373159E8</v>
      </c>
      <c r="J145" s="261">
        <v>2.6484942172498807E8</v>
      </c>
      <c r="K145" s="261">
        <v>2.6333455303591886E8</v>
      </c>
      <c r="L145" s="261">
        <v>2.7124019450002176E8</v>
      </c>
      <c r="M145" s="261">
        <v>2.747534567251001E8</v>
      </c>
      <c r="N145" s="261">
        <v>2.70814065409442E8</v>
      </c>
      <c r="O145" s="261">
        <v>2.7505525048882896E8</v>
      </c>
      <c r="P145" s="261">
        <v>2.797326252103796E8</v>
      </c>
      <c r="Q145" s="261">
        <v>2.732695789137665E8</v>
      </c>
      <c r="R145" s="261">
        <f t="shared" si="1"/>
        <v>3192095093</v>
      </c>
    </row>
    <row r="146" ht="15.75" hidden="1" customHeight="1">
      <c r="B146" s="258" t="s">
        <v>58</v>
      </c>
      <c r="C146" s="259" t="s">
        <v>71</v>
      </c>
      <c r="D146" s="260" t="s">
        <v>159</v>
      </c>
      <c r="E146" s="258" t="s">
        <v>416</v>
      </c>
      <c r="F146" s="261">
        <v>2.13151644554763E8</v>
      </c>
      <c r="G146" s="261">
        <v>2.2113704475093156E8</v>
      </c>
      <c r="H146" s="261">
        <v>2.2345012614144036E8</v>
      </c>
      <c r="I146" s="261">
        <v>2.1712704441158572E8</v>
      </c>
      <c r="J146" s="261">
        <v>2.2746223507114965E8</v>
      </c>
      <c r="K146" s="261">
        <v>2.2614891442293108E8</v>
      </c>
      <c r="L146" s="261">
        <v>2.3300273762697324E8</v>
      </c>
      <c r="M146" s="261">
        <v>2.3604857246143463E8</v>
      </c>
      <c r="N146" s="261">
        <v>2.3263330353839302E8</v>
      </c>
      <c r="O146" s="261">
        <v>2.363102136084652E8</v>
      </c>
      <c r="P146" s="261">
        <v>2.4036527979710138E8</v>
      </c>
      <c r="Q146" s="261">
        <v>2.3476211946183154E8</v>
      </c>
      <c r="R146" s="261">
        <f t="shared" si="1"/>
        <v>2741599236</v>
      </c>
    </row>
    <row r="147" ht="15.75" hidden="1" customHeight="1">
      <c r="B147" s="258" t="s">
        <v>58</v>
      </c>
      <c r="C147" s="259" t="s">
        <v>71</v>
      </c>
      <c r="D147" s="260" t="s">
        <v>159</v>
      </c>
      <c r="E147" s="258" t="s">
        <v>417</v>
      </c>
      <c r="F147" s="261">
        <v>9.945968990557559E8</v>
      </c>
      <c r="G147" s="261">
        <v>1.0262269162104621E9</v>
      </c>
      <c r="H147" s="261">
        <v>1.0353889872732407E9</v>
      </c>
      <c r="I147" s="261">
        <v>1.0103433817089921E9</v>
      </c>
      <c r="J147" s="261">
        <v>1.0512808738607336E9</v>
      </c>
      <c r="K147" s="261">
        <v>1.0460788359399899E9</v>
      </c>
      <c r="L147" s="261">
        <v>1.0732266983130231E9</v>
      </c>
      <c r="M147" s="261">
        <v>1.0852911917257187E9</v>
      </c>
      <c r="N147" s="261">
        <v>1.0717633769675344E9</v>
      </c>
      <c r="O147" s="261">
        <v>1.0863275472953403E9</v>
      </c>
      <c r="P147" s="261">
        <v>1.1023895867622628E9</v>
      </c>
      <c r="Q147" s="261">
        <v>1.080195576046283E9</v>
      </c>
      <c r="R147" s="261">
        <f t="shared" si="1"/>
        <v>12663109871</v>
      </c>
    </row>
    <row r="148" ht="15.75" hidden="1" customHeight="1">
      <c r="B148" s="258" t="s">
        <v>58</v>
      </c>
      <c r="C148" s="259" t="s">
        <v>71</v>
      </c>
      <c r="D148" s="260" t="s">
        <v>159</v>
      </c>
      <c r="E148" s="258" t="s">
        <v>418</v>
      </c>
      <c r="F148" s="261">
        <v>7.494941775477861E7</v>
      </c>
      <c r="G148" s="261">
        <v>7.77538520648857E7</v>
      </c>
      <c r="H148" s="261">
        <v>7.85661951728398E7</v>
      </c>
      <c r="I148" s="261">
        <v>7.63455591479448E7</v>
      </c>
      <c r="J148" s="261">
        <v>7.997522861661918E7</v>
      </c>
      <c r="K148" s="261">
        <v>7.95139966939156E7</v>
      </c>
      <c r="L148" s="261">
        <v>8.192102658304332E7</v>
      </c>
      <c r="M148" s="261">
        <v>8.299070919165963E7</v>
      </c>
      <c r="N148" s="261">
        <v>8.17912831002014E7</v>
      </c>
      <c r="O148" s="261">
        <v>8.308259630960524E7</v>
      </c>
      <c r="P148" s="261">
        <v>8.450671613701515E7</v>
      </c>
      <c r="Q148" s="261">
        <v>8.253891305849174E7</v>
      </c>
      <c r="R148" s="261">
        <f t="shared" si="1"/>
        <v>963935493.8</v>
      </c>
    </row>
    <row r="149" ht="15.75" hidden="1" customHeight="1">
      <c r="B149" s="258" t="s">
        <v>58</v>
      </c>
      <c r="C149" s="259" t="s">
        <v>71</v>
      </c>
      <c r="D149" s="260" t="s">
        <v>159</v>
      </c>
      <c r="E149" s="258" t="s">
        <v>419</v>
      </c>
      <c r="F149" s="261">
        <v>2.9237533528694563E9</v>
      </c>
      <c r="G149" s="261">
        <v>3.1581056218151207E9</v>
      </c>
      <c r="H149" s="261">
        <v>3.2259889913151E9</v>
      </c>
      <c r="I149" s="261">
        <v>3.04042176691584E9</v>
      </c>
      <c r="J149" s="261">
        <v>3.343734728264598E9</v>
      </c>
      <c r="K149" s="261">
        <v>3.305191929381345E9</v>
      </c>
      <c r="L149" s="261">
        <v>3.50633513815758E9</v>
      </c>
      <c r="M149" s="261">
        <v>3.5957230569537163E9</v>
      </c>
      <c r="N149" s="261">
        <v>3.495493137161038E9</v>
      </c>
      <c r="O149" s="261">
        <v>3.6034015946537523E9</v>
      </c>
      <c r="P149" s="261">
        <v>3.7224080237226048E9</v>
      </c>
      <c r="Q149" s="261">
        <v>3.5579687588668666E9</v>
      </c>
      <c r="R149" s="261">
        <f t="shared" si="1"/>
        <v>40478526100</v>
      </c>
    </row>
    <row r="150" ht="15.75" hidden="1" customHeight="1">
      <c r="B150" s="258" t="s">
        <v>58</v>
      </c>
      <c r="C150" s="259" t="s">
        <v>71</v>
      </c>
      <c r="D150" s="260" t="s">
        <v>159</v>
      </c>
      <c r="E150" s="258" t="s">
        <v>420</v>
      </c>
      <c r="F150" s="261">
        <v>500000.0</v>
      </c>
      <c r="G150" s="261">
        <v>500000.0</v>
      </c>
      <c r="H150" s="261">
        <v>500000.0</v>
      </c>
      <c r="I150" s="261">
        <v>500000.0</v>
      </c>
      <c r="J150" s="261">
        <v>500000.0</v>
      </c>
      <c r="K150" s="261">
        <v>500000.0</v>
      </c>
      <c r="L150" s="261">
        <v>500000.0</v>
      </c>
      <c r="M150" s="261">
        <v>500000.0</v>
      </c>
      <c r="N150" s="261">
        <v>500000.0</v>
      </c>
      <c r="O150" s="261">
        <v>500000.0</v>
      </c>
      <c r="P150" s="261">
        <v>500000.0</v>
      </c>
      <c r="Q150" s="261">
        <v>500000.0</v>
      </c>
      <c r="R150" s="261">
        <f t="shared" si="1"/>
        <v>6000000</v>
      </c>
    </row>
    <row r="151" ht="15.75" hidden="1" customHeight="1">
      <c r="B151" s="258" t="s">
        <v>58</v>
      </c>
      <c r="C151" s="259" t="s">
        <v>71</v>
      </c>
      <c r="D151" s="260" t="s">
        <v>159</v>
      </c>
      <c r="E151" s="258" t="s">
        <v>421</v>
      </c>
      <c r="F151" s="261">
        <v>1759954.6890709046</v>
      </c>
      <c r="G151" s="261">
        <v>1823448.5452562636</v>
      </c>
      <c r="H151" s="261">
        <v>1841840.4171156676</v>
      </c>
      <c r="I151" s="261">
        <v>1791564.0587440121</v>
      </c>
      <c r="J151" s="261">
        <v>1873741.6695419622</v>
      </c>
      <c r="K151" s="261">
        <v>1863299.1381327957</v>
      </c>
      <c r="L151" s="261">
        <v>1917795.5508543684</v>
      </c>
      <c r="M151" s="261">
        <v>1942013.7232931694</v>
      </c>
      <c r="N151" s="261">
        <v>1914858.090700332</v>
      </c>
      <c r="O151" s="261">
        <v>1944094.095591818</v>
      </c>
      <c r="P151" s="261">
        <v>1976336.9116158555</v>
      </c>
      <c r="Q151" s="261">
        <v>1931784.8230828566</v>
      </c>
      <c r="R151" s="261">
        <f t="shared" si="1"/>
        <v>22580731.71</v>
      </c>
    </row>
    <row r="152" ht="15.75" hidden="1" customHeight="1">
      <c r="B152" s="258" t="s">
        <v>58</v>
      </c>
      <c r="C152" s="259" t="s">
        <v>71</v>
      </c>
      <c r="D152" s="260" t="s">
        <v>159</v>
      </c>
      <c r="E152" s="258" t="s">
        <v>422</v>
      </c>
      <c r="F152" s="261">
        <v>3.3870870660766144E9</v>
      </c>
      <c r="G152" s="261">
        <v>3.428238001644848E9</v>
      </c>
      <c r="H152" s="261">
        <v>3.440157938144784E9</v>
      </c>
      <c r="I152" s="261">
        <v>3.4075733810197988E9</v>
      </c>
      <c r="J152" s="261">
        <v>3.460833424908543E9</v>
      </c>
      <c r="K152" s="261">
        <v>3.454065526988887E9</v>
      </c>
      <c r="L152" s="261">
        <v>3.4893851390480204E9</v>
      </c>
      <c r="M152" s="261">
        <v>3.5050811530166807E9</v>
      </c>
      <c r="N152" s="261">
        <v>3.4874813448733506E9</v>
      </c>
      <c r="O152" s="261">
        <v>3.5064294608934255E9</v>
      </c>
      <c r="P152" s="261">
        <v>3.527326318077059E9</v>
      </c>
      <c r="Q152" s="261">
        <v>3.4984517113859873E9</v>
      </c>
      <c r="R152" s="261">
        <f t="shared" si="1"/>
        <v>41592110466</v>
      </c>
    </row>
    <row r="153" ht="15.75" hidden="1" customHeight="1">
      <c r="B153" s="258" t="s">
        <v>58</v>
      </c>
      <c r="C153" s="259" t="s">
        <v>71</v>
      </c>
      <c r="D153" s="260" t="s">
        <v>159</v>
      </c>
      <c r="E153" s="258" t="s">
        <v>423</v>
      </c>
      <c r="F153" s="261">
        <v>500000.0</v>
      </c>
      <c r="G153" s="261">
        <v>500000.0</v>
      </c>
      <c r="H153" s="261">
        <v>500000.0</v>
      </c>
      <c r="I153" s="261">
        <v>500000.0</v>
      </c>
      <c r="J153" s="261">
        <v>500000.0</v>
      </c>
      <c r="K153" s="261">
        <v>500000.0</v>
      </c>
      <c r="L153" s="261">
        <v>500000.0</v>
      </c>
      <c r="M153" s="261">
        <v>500000.0</v>
      </c>
      <c r="N153" s="261">
        <v>500000.0</v>
      </c>
      <c r="O153" s="261">
        <v>500000.0</v>
      </c>
      <c r="P153" s="261">
        <v>500000.0</v>
      </c>
      <c r="Q153" s="261">
        <v>500000.0</v>
      </c>
      <c r="R153" s="261">
        <f t="shared" si="1"/>
        <v>6000000</v>
      </c>
    </row>
    <row r="154" ht="15.75" hidden="1" customHeight="1">
      <c r="B154" s="258" t="s">
        <v>58</v>
      </c>
      <c r="C154" s="259" t="s">
        <v>71</v>
      </c>
      <c r="D154" s="260" t="s">
        <v>159</v>
      </c>
      <c r="E154" s="258" t="s">
        <v>424</v>
      </c>
      <c r="F154" s="261">
        <v>2.730082292055596E8</v>
      </c>
      <c r="G154" s="261">
        <v>2.854782559973772E8</v>
      </c>
      <c r="H154" s="261">
        <v>2.8909037138329595E8</v>
      </c>
      <c r="I154" s="261">
        <v>2.7921622648872054E8</v>
      </c>
      <c r="J154" s="261">
        <v>2.953556936734888E8</v>
      </c>
      <c r="K154" s="261">
        <v>2.933048078985478E8</v>
      </c>
      <c r="L154" s="261">
        <v>3.0400776039700794E8</v>
      </c>
      <c r="M154" s="261">
        <v>3.087641459326269E8</v>
      </c>
      <c r="N154" s="261">
        <v>3.034308509285738E8</v>
      </c>
      <c r="O154" s="261">
        <v>3.091727255946554E8</v>
      </c>
      <c r="P154" s="261">
        <v>3.1550513007942355E8</v>
      </c>
      <c r="Q154" s="261">
        <v>3.067552167647235E8</v>
      </c>
      <c r="R154" s="261">
        <f t="shared" si="1"/>
        <v>3563089414</v>
      </c>
    </row>
    <row r="155" ht="15.75" hidden="1" customHeight="1">
      <c r="B155" s="258" t="s">
        <v>58</v>
      </c>
      <c r="C155" s="259" t="s">
        <v>71</v>
      </c>
      <c r="D155" s="262" t="s">
        <v>159</v>
      </c>
      <c r="E155" s="258" t="s">
        <v>425</v>
      </c>
      <c r="F155" s="261">
        <v>500000.0</v>
      </c>
      <c r="G155" s="261">
        <v>500000.0</v>
      </c>
      <c r="H155" s="261">
        <v>500000.0</v>
      </c>
      <c r="I155" s="261">
        <v>500000.0</v>
      </c>
      <c r="J155" s="261">
        <v>500000.0</v>
      </c>
      <c r="K155" s="261">
        <v>500000.0</v>
      </c>
      <c r="L155" s="261">
        <v>500000.0</v>
      </c>
      <c r="M155" s="261">
        <v>500000.0</v>
      </c>
      <c r="N155" s="261">
        <v>500000.0</v>
      </c>
      <c r="O155" s="261">
        <v>500000.0</v>
      </c>
      <c r="P155" s="261">
        <v>500000.0</v>
      </c>
      <c r="Q155" s="261">
        <v>500000.0</v>
      </c>
      <c r="R155" s="261">
        <f t="shared" si="1"/>
        <v>6000000</v>
      </c>
    </row>
    <row r="156" ht="15.75" hidden="1" customHeight="1">
      <c r="B156" s="258" t="s">
        <v>58</v>
      </c>
      <c r="C156" s="259" t="s">
        <v>72</v>
      </c>
      <c r="D156" s="260" t="s">
        <v>116</v>
      </c>
      <c r="E156" s="258" t="s">
        <v>383</v>
      </c>
      <c r="F156" s="261">
        <v>3.022607209922966E8</v>
      </c>
      <c r="G156" s="261">
        <v>4.4105525045251447E8</v>
      </c>
      <c r="H156" s="261">
        <v>4.226328361137693E8</v>
      </c>
      <c r="I156" s="261">
        <v>3.850774569797598E8</v>
      </c>
      <c r="J156" s="261">
        <v>3.876202611836341E8</v>
      </c>
      <c r="K156" s="261">
        <v>3.8857554697174674E8</v>
      </c>
      <c r="L156" s="261">
        <v>4.137765774969112E8</v>
      </c>
      <c r="M156" s="261">
        <v>4.115093275899403E8</v>
      </c>
      <c r="N156" s="261">
        <v>4.11426033762777E8</v>
      </c>
      <c r="O156" s="261">
        <v>4.133513183026653E8</v>
      </c>
      <c r="P156" s="261">
        <v>4.1025608688545066E8</v>
      </c>
      <c r="Q156" s="261">
        <v>4.0993353270853394E8</v>
      </c>
      <c r="R156" s="261">
        <f t="shared" si="1"/>
        <v>4797474949</v>
      </c>
    </row>
    <row r="157" ht="15.75" hidden="1" customHeight="1">
      <c r="B157" s="258" t="s">
        <v>58</v>
      </c>
      <c r="C157" s="259" t="s">
        <v>72</v>
      </c>
      <c r="D157" s="260" t="s">
        <v>116</v>
      </c>
      <c r="E157" s="258" t="s">
        <v>384</v>
      </c>
      <c r="F157" s="261">
        <v>500000.0</v>
      </c>
      <c r="G157" s="261">
        <v>500000.0</v>
      </c>
      <c r="H157" s="261">
        <v>500000.0</v>
      </c>
      <c r="I157" s="261">
        <v>500000.0</v>
      </c>
      <c r="J157" s="261">
        <v>500000.0</v>
      </c>
      <c r="K157" s="261">
        <v>500000.0</v>
      </c>
      <c r="L157" s="261">
        <v>500000.0</v>
      </c>
      <c r="M157" s="261">
        <v>500000.0</v>
      </c>
      <c r="N157" s="261">
        <v>500000.0</v>
      </c>
      <c r="O157" s="261">
        <v>500000.0</v>
      </c>
      <c r="P157" s="261">
        <v>500000.0</v>
      </c>
      <c r="Q157" s="261">
        <v>500000.0</v>
      </c>
      <c r="R157" s="261">
        <f t="shared" si="1"/>
        <v>6000000</v>
      </c>
    </row>
    <row r="158" ht="15.75" hidden="1" customHeight="1">
      <c r="B158" s="258" t="s">
        <v>58</v>
      </c>
      <c r="C158" s="259" t="s">
        <v>72</v>
      </c>
      <c r="D158" s="260" t="s">
        <v>116</v>
      </c>
      <c r="E158" s="258" t="s">
        <v>385</v>
      </c>
      <c r="F158" s="261">
        <v>3.58379911413E8</v>
      </c>
      <c r="G158" s="261">
        <v>6.57414570828E8</v>
      </c>
      <c r="H158" s="261">
        <v>6.176774751509999E8</v>
      </c>
      <c r="I158" s="261">
        <v>5.36670633894E8</v>
      </c>
      <c r="J158" s="261">
        <v>5.418107149679999E8</v>
      </c>
      <c r="K158" s="261">
        <v>5.44216002726E8</v>
      </c>
      <c r="L158" s="261">
        <v>5.996087669039999E8</v>
      </c>
      <c r="M158" s="261">
        <v>5.94028840083E8</v>
      </c>
      <c r="N158" s="261">
        <v>5.938491727889999E8</v>
      </c>
      <c r="O158" s="261">
        <v>5.98691484969E8</v>
      </c>
      <c r="P158" s="261">
        <v>5.90980862892E8</v>
      </c>
      <c r="Q158" s="261">
        <v>5.90974591362E8</v>
      </c>
      <c r="R158" s="261">
        <f t="shared" si="1"/>
        <v>6824303028</v>
      </c>
    </row>
    <row r="159" ht="15.75" hidden="1" customHeight="1">
      <c r="B159" s="258" t="s">
        <v>58</v>
      </c>
      <c r="C159" s="259" t="s">
        <v>72</v>
      </c>
      <c r="D159" s="260" t="s">
        <v>116</v>
      </c>
      <c r="E159" s="258" t="s">
        <v>386</v>
      </c>
      <c r="F159" s="261">
        <v>5.329214478063569E7</v>
      </c>
      <c r="G159" s="261">
        <v>3.507174832982454E8</v>
      </c>
      <c r="H159" s="261">
        <v>3.112408811437915E8</v>
      </c>
      <c r="I159" s="261">
        <v>2.3076506871377116E8</v>
      </c>
      <c r="J159" s="261">
        <v>2.3622242453921595E8</v>
      </c>
      <c r="K159" s="261">
        <v>2.382609758394572E8</v>
      </c>
      <c r="L159" s="261">
        <v>2.9223771508481E8</v>
      </c>
      <c r="M159" s="261">
        <v>2.873963017755864E8</v>
      </c>
      <c r="N159" s="261">
        <v>2.872178150030935E8</v>
      </c>
      <c r="O159" s="261">
        <v>2.9132644538285434E8</v>
      </c>
      <c r="P159" s="261">
        <v>2.8471927565453726E8</v>
      </c>
      <c r="Q159" s="261">
        <v>2.840111087840014E8</v>
      </c>
      <c r="R159" s="261">
        <f t="shared" si="1"/>
        <v>3147407640</v>
      </c>
    </row>
    <row r="160" ht="15.75" hidden="1" customHeight="1">
      <c r="B160" s="258" t="s">
        <v>58</v>
      </c>
      <c r="C160" s="259" t="s">
        <v>72</v>
      </c>
      <c r="D160" s="260" t="s">
        <v>116</v>
      </c>
      <c r="E160" s="258" t="s">
        <v>387</v>
      </c>
      <c r="F160" s="261">
        <v>500000.0</v>
      </c>
      <c r="G160" s="261">
        <v>500000.0</v>
      </c>
      <c r="H160" s="261">
        <v>500000.0</v>
      </c>
      <c r="I160" s="261">
        <v>500000.0</v>
      </c>
      <c r="J160" s="261">
        <v>500000.0</v>
      </c>
      <c r="K160" s="261">
        <v>500000.0</v>
      </c>
      <c r="L160" s="261">
        <v>500000.0</v>
      </c>
      <c r="M160" s="261">
        <v>500000.0</v>
      </c>
      <c r="N160" s="261">
        <v>500000.0</v>
      </c>
      <c r="O160" s="261">
        <v>500000.0</v>
      </c>
      <c r="P160" s="261">
        <v>500000.0</v>
      </c>
      <c r="Q160" s="261">
        <v>500000.0</v>
      </c>
      <c r="R160" s="261">
        <f t="shared" si="1"/>
        <v>6000000</v>
      </c>
    </row>
    <row r="161" ht="15.75" hidden="1" customHeight="1">
      <c r="B161" s="258" t="s">
        <v>58</v>
      </c>
      <c r="C161" s="259" t="s">
        <v>72</v>
      </c>
      <c r="D161" s="260" t="s">
        <v>116</v>
      </c>
      <c r="E161" s="258" t="s">
        <v>388</v>
      </c>
      <c r="F161" s="261">
        <v>500000.0</v>
      </c>
      <c r="G161" s="261">
        <v>500000.0</v>
      </c>
      <c r="H161" s="261">
        <v>500000.0</v>
      </c>
      <c r="I161" s="261">
        <v>500000.0</v>
      </c>
      <c r="J161" s="261">
        <v>500000.0</v>
      </c>
      <c r="K161" s="261">
        <v>500000.0</v>
      </c>
      <c r="L161" s="261">
        <v>500000.0</v>
      </c>
      <c r="M161" s="261">
        <v>500000.0</v>
      </c>
      <c r="N161" s="261">
        <v>500000.0</v>
      </c>
      <c r="O161" s="261">
        <v>500000.0</v>
      </c>
      <c r="P161" s="261">
        <v>500000.0</v>
      </c>
      <c r="Q161" s="261">
        <v>500000.0</v>
      </c>
      <c r="R161" s="261">
        <f t="shared" si="1"/>
        <v>6000000</v>
      </c>
    </row>
    <row r="162" ht="15.75" hidden="1" customHeight="1">
      <c r="B162" s="258" t="s">
        <v>58</v>
      </c>
      <c r="C162" s="259" t="s">
        <v>72</v>
      </c>
      <c r="D162" s="262" t="s">
        <v>116</v>
      </c>
      <c r="E162" s="258" t="s">
        <v>389</v>
      </c>
      <c r="F162" s="261">
        <v>500000.0</v>
      </c>
      <c r="G162" s="261">
        <v>500000.0</v>
      </c>
      <c r="H162" s="261">
        <v>500000.0</v>
      </c>
      <c r="I162" s="261">
        <v>500000.0</v>
      </c>
      <c r="J162" s="261">
        <v>500000.0</v>
      </c>
      <c r="K162" s="261">
        <v>500000.0</v>
      </c>
      <c r="L162" s="261">
        <v>500000.0</v>
      </c>
      <c r="M162" s="261">
        <v>500000.0</v>
      </c>
      <c r="N162" s="261">
        <v>500000.0</v>
      </c>
      <c r="O162" s="261">
        <v>500000.0</v>
      </c>
      <c r="P162" s="261">
        <v>500000.0</v>
      </c>
      <c r="Q162" s="261">
        <v>500000.0</v>
      </c>
      <c r="R162" s="261">
        <f t="shared" si="1"/>
        <v>6000000</v>
      </c>
    </row>
    <row r="163" ht="15.75" hidden="1" customHeight="1">
      <c r="B163" s="258" t="s">
        <v>58</v>
      </c>
      <c r="C163" s="259" t="s">
        <v>72</v>
      </c>
      <c r="D163" s="260" t="s">
        <v>131</v>
      </c>
      <c r="E163" s="258" t="s">
        <v>390</v>
      </c>
      <c r="F163" s="261">
        <v>500000.0</v>
      </c>
      <c r="G163" s="261">
        <v>500000.0</v>
      </c>
      <c r="H163" s="261">
        <v>500000.0</v>
      </c>
      <c r="I163" s="261">
        <v>500000.0</v>
      </c>
      <c r="J163" s="261">
        <v>500000.0</v>
      </c>
      <c r="K163" s="261">
        <v>500000.0</v>
      </c>
      <c r="L163" s="261">
        <v>500000.0</v>
      </c>
      <c r="M163" s="261">
        <v>500000.0</v>
      </c>
      <c r="N163" s="261">
        <v>500000.0</v>
      </c>
      <c r="O163" s="261">
        <v>500000.0</v>
      </c>
      <c r="P163" s="261">
        <v>500000.0</v>
      </c>
      <c r="Q163" s="261">
        <v>500000.0</v>
      </c>
      <c r="R163" s="261">
        <f t="shared" si="1"/>
        <v>6000000</v>
      </c>
    </row>
    <row r="164" ht="15.75" hidden="1" customHeight="1">
      <c r="B164" s="258" t="s">
        <v>58</v>
      </c>
      <c r="C164" s="259" t="s">
        <v>72</v>
      </c>
      <c r="D164" s="260" t="s">
        <v>131</v>
      </c>
      <c r="E164" s="258" t="s">
        <v>391</v>
      </c>
      <c r="F164" s="261">
        <v>4392114.896390205</v>
      </c>
      <c r="G164" s="261">
        <v>2.42306103097381E7</v>
      </c>
      <c r="H164" s="261">
        <v>2.1598836832774505E7</v>
      </c>
      <c r="I164" s="261">
        <v>1.6233782670773149E7</v>
      </c>
      <c r="J164" s="261">
        <v>1.6607745904643383E7</v>
      </c>
      <c r="K164" s="261">
        <v>1.6733509812485555E7</v>
      </c>
      <c r="L164" s="261">
        <v>2.0301540558987334E7</v>
      </c>
      <c r="M164" s="261">
        <v>1.999905869605359E7</v>
      </c>
      <c r="N164" s="261">
        <v>1.9987159577887394E7</v>
      </c>
      <c r="O164" s="261">
        <v>2.0240789245523624E7</v>
      </c>
      <c r="P164" s="261">
        <v>1.983072980015756E7</v>
      </c>
      <c r="Q164" s="261">
        <v>1.9763239651107337E7</v>
      </c>
      <c r="R164" s="261">
        <f t="shared" si="1"/>
        <v>219919118</v>
      </c>
    </row>
    <row r="165" ht="15.75" hidden="1" customHeight="1">
      <c r="B165" s="258" t="s">
        <v>58</v>
      </c>
      <c r="C165" s="259" t="s">
        <v>72</v>
      </c>
      <c r="D165" s="260" t="s">
        <v>131</v>
      </c>
      <c r="E165" s="258" t="s">
        <v>392</v>
      </c>
      <c r="F165" s="261">
        <v>1.539757778043149E8</v>
      </c>
      <c r="G165" s="261">
        <v>1.589044839752606E8</v>
      </c>
      <c r="H165" s="261">
        <v>1.5824654060601968E8</v>
      </c>
      <c r="I165" s="261">
        <v>1.5690527706551936E8</v>
      </c>
      <c r="J165" s="261">
        <v>1.569678501915956E8</v>
      </c>
      <c r="K165" s="261">
        <v>1.5703020885094744E8</v>
      </c>
      <c r="L165" s="261">
        <v>1.580149695847468E8</v>
      </c>
      <c r="M165" s="261">
        <v>1.5787751375423077E8</v>
      </c>
      <c r="N165" s="261">
        <v>1.5787453897468922E8</v>
      </c>
      <c r="O165" s="261">
        <v>1.579997817563809E8</v>
      </c>
      <c r="P165" s="261">
        <v>1.5780451384786546E8</v>
      </c>
      <c r="Q165" s="261">
        <v>1.5784947667538548E8</v>
      </c>
      <c r="R165" s="261">
        <f t="shared" si="1"/>
        <v>1889450933</v>
      </c>
    </row>
    <row r="166" ht="15.75" hidden="1" customHeight="1">
      <c r="B166" s="258" t="s">
        <v>58</v>
      </c>
      <c r="C166" s="259" t="s">
        <v>72</v>
      </c>
      <c r="D166" s="260" t="s">
        <v>131</v>
      </c>
      <c r="E166" s="258" t="s">
        <v>393</v>
      </c>
      <c r="F166" s="261">
        <v>2.098267578224794E8</v>
      </c>
      <c r="G166" s="261">
        <v>2.0629565169204465E8</v>
      </c>
      <c r="H166" s="261">
        <v>2.0629565169204465E8</v>
      </c>
      <c r="I166" s="261">
        <v>2.0629565169204465E8</v>
      </c>
      <c r="J166" s="261">
        <v>2.0625454556160986E8</v>
      </c>
      <c r="K166" s="261">
        <v>2.0637908241054463E8</v>
      </c>
      <c r="L166" s="261">
        <v>2.06418970083349E8</v>
      </c>
      <c r="M166" s="261">
        <v>2.0633675782247943E8</v>
      </c>
      <c r="N166" s="261">
        <v>2.0633675782247943E8</v>
      </c>
      <c r="O166" s="261">
        <v>2.06418970083349E8</v>
      </c>
      <c r="P166" s="261">
        <v>2.0629565169204465E8</v>
      </c>
      <c r="Q166" s="261">
        <v>2.063778639529142E8</v>
      </c>
      <c r="R166" s="261">
        <f t="shared" si="1"/>
        <v>2479532312</v>
      </c>
    </row>
    <row r="167" ht="15.75" hidden="1" customHeight="1">
      <c r="B167" s="258" t="s">
        <v>58</v>
      </c>
      <c r="C167" s="259" t="s">
        <v>72</v>
      </c>
      <c r="D167" s="260" t="s">
        <v>131</v>
      </c>
      <c r="E167" s="258" t="s">
        <v>394</v>
      </c>
      <c r="F167" s="261">
        <v>500000.0</v>
      </c>
      <c r="G167" s="261">
        <v>500000.0</v>
      </c>
      <c r="H167" s="261">
        <v>500000.0</v>
      </c>
      <c r="I167" s="261">
        <v>500000.0</v>
      </c>
      <c r="J167" s="261">
        <v>500000.0</v>
      </c>
      <c r="K167" s="261">
        <v>500000.0</v>
      </c>
      <c r="L167" s="261">
        <v>500000.0</v>
      </c>
      <c r="M167" s="261">
        <v>500000.0</v>
      </c>
      <c r="N167" s="261">
        <v>500000.0</v>
      </c>
      <c r="O167" s="261">
        <v>500000.0</v>
      </c>
      <c r="P167" s="261">
        <v>500000.0</v>
      </c>
      <c r="Q167" s="261">
        <v>500000.0</v>
      </c>
      <c r="R167" s="261">
        <f t="shared" si="1"/>
        <v>6000000</v>
      </c>
    </row>
    <row r="168" ht="15.75" hidden="1" customHeight="1">
      <c r="B168" s="258" t="s">
        <v>58</v>
      </c>
      <c r="C168" s="259" t="s">
        <v>72</v>
      </c>
      <c r="D168" s="260" t="s">
        <v>131</v>
      </c>
      <c r="E168" s="258" t="s">
        <v>395</v>
      </c>
      <c r="F168" s="261">
        <v>500000.0</v>
      </c>
      <c r="G168" s="261">
        <v>500000.0</v>
      </c>
      <c r="H168" s="261">
        <v>500000.0</v>
      </c>
      <c r="I168" s="261">
        <v>500000.0</v>
      </c>
      <c r="J168" s="261">
        <v>500000.0</v>
      </c>
      <c r="K168" s="261">
        <v>500000.0</v>
      </c>
      <c r="L168" s="261">
        <v>500000.0</v>
      </c>
      <c r="M168" s="261">
        <v>500000.0</v>
      </c>
      <c r="N168" s="261">
        <v>500000.0</v>
      </c>
      <c r="O168" s="261">
        <v>500000.0</v>
      </c>
      <c r="P168" s="261">
        <v>500000.0</v>
      </c>
      <c r="Q168" s="261">
        <v>500000.0</v>
      </c>
      <c r="R168" s="261">
        <f t="shared" si="1"/>
        <v>6000000</v>
      </c>
    </row>
    <row r="169" ht="15.75" hidden="1" customHeight="1">
      <c r="B169" s="258" t="s">
        <v>58</v>
      </c>
      <c r="C169" s="259" t="s">
        <v>72</v>
      </c>
      <c r="D169" s="262" t="s">
        <v>131</v>
      </c>
      <c r="E169" s="258" t="s">
        <v>396</v>
      </c>
      <c r="F169" s="261">
        <v>1.5840269401121135E9</v>
      </c>
      <c r="G169" s="261">
        <v>1.696623404403661E9</v>
      </c>
      <c r="H169" s="261">
        <v>1.6771344224613187E9</v>
      </c>
      <c r="I169" s="261">
        <v>1.6332420291894753E9</v>
      </c>
      <c r="J169" s="261">
        <v>1.6398840898951945E9</v>
      </c>
      <c r="K169" s="261">
        <v>1.664798050096784E9</v>
      </c>
      <c r="L169" s="261">
        <v>1.6890485618353899E9</v>
      </c>
      <c r="M169" s="261">
        <v>1.658629875701203E9</v>
      </c>
      <c r="N169" s="261">
        <v>1.677065780717476E9</v>
      </c>
      <c r="O169" s="261">
        <v>1.6823342306552835E9</v>
      </c>
      <c r="P169" s="261">
        <v>1.681788664384252E9</v>
      </c>
      <c r="Q169" s="261">
        <v>1.6607739505478442E9</v>
      </c>
      <c r="R169" s="261">
        <f t="shared" si="1"/>
        <v>19945350000</v>
      </c>
    </row>
    <row r="170" ht="15.75" hidden="1" customHeight="1">
      <c r="B170" s="258" t="s">
        <v>58</v>
      </c>
      <c r="C170" s="259" t="s">
        <v>72</v>
      </c>
      <c r="D170" s="260" t="s">
        <v>145</v>
      </c>
      <c r="E170" s="258" t="s">
        <v>397</v>
      </c>
      <c r="F170" s="261">
        <v>500000.0</v>
      </c>
      <c r="G170" s="261">
        <v>500000.0</v>
      </c>
      <c r="H170" s="261">
        <v>500000.0</v>
      </c>
      <c r="I170" s="261">
        <v>500000.0</v>
      </c>
      <c r="J170" s="261">
        <v>500000.0</v>
      </c>
      <c r="K170" s="261">
        <v>500000.0</v>
      </c>
      <c r="L170" s="261">
        <v>500000.0</v>
      </c>
      <c r="M170" s="261">
        <v>500000.0</v>
      </c>
      <c r="N170" s="261">
        <v>500000.0</v>
      </c>
      <c r="O170" s="261">
        <v>500000.0</v>
      </c>
      <c r="P170" s="261">
        <v>500000.0</v>
      </c>
      <c r="Q170" s="261">
        <v>500000.0</v>
      </c>
      <c r="R170" s="261">
        <f t="shared" si="1"/>
        <v>6000000</v>
      </c>
    </row>
    <row r="171" ht="15.75" hidden="1" customHeight="1">
      <c r="B171" s="258" t="s">
        <v>58</v>
      </c>
      <c r="C171" s="259" t="s">
        <v>72</v>
      </c>
      <c r="D171" s="260" t="s">
        <v>145</v>
      </c>
      <c r="E171" s="258" t="s">
        <v>398</v>
      </c>
      <c r="F171" s="261">
        <v>500000.0</v>
      </c>
      <c r="G171" s="261">
        <v>500000.0</v>
      </c>
      <c r="H171" s="261">
        <v>500000.0</v>
      </c>
      <c r="I171" s="261">
        <v>500000.0</v>
      </c>
      <c r="J171" s="261">
        <v>500000.0</v>
      </c>
      <c r="K171" s="261">
        <v>500000.0</v>
      </c>
      <c r="L171" s="261">
        <v>500000.0</v>
      </c>
      <c r="M171" s="261">
        <v>500000.0</v>
      </c>
      <c r="N171" s="261">
        <v>500000.0</v>
      </c>
      <c r="O171" s="261">
        <v>500000.0</v>
      </c>
      <c r="P171" s="261">
        <v>500000.0</v>
      </c>
      <c r="Q171" s="261">
        <v>500000.0</v>
      </c>
      <c r="R171" s="261">
        <f t="shared" si="1"/>
        <v>6000000</v>
      </c>
    </row>
    <row r="172" ht="15.75" hidden="1" customHeight="1">
      <c r="B172" s="258" t="s">
        <v>58</v>
      </c>
      <c r="C172" s="259" t="s">
        <v>72</v>
      </c>
      <c r="D172" s="260" t="s">
        <v>145</v>
      </c>
      <c r="E172" s="258" t="s">
        <v>399</v>
      </c>
      <c r="F172" s="261">
        <v>2.1773284390646677E7</v>
      </c>
      <c r="G172" s="261">
        <v>1.2091310646173397E8</v>
      </c>
      <c r="H172" s="261">
        <v>1.0775423907691601E8</v>
      </c>
      <c r="I172" s="261">
        <v>8.092896826690923E7</v>
      </c>
      <c r="J172" s="261">
        <v>8.274612944060822E7</v>
      </c>
      <c r="K172" s="261">
        <v>8.342760397547126E7</v>
      </c>
      <c r="L172" s="261">
        <v>1.0142572269493668E8</v>
      </c>
      <c r="M172" s="261">
        <v>9.980800338896358E7</v>
      </c>
      <c r="N172" s="261">
        <v>9.974850779813261E7</v>
      </c>
      <c r="O172" s="261">
        <v>1.0112196612761812E8</v>
      </c>
      <c r="P172" s="261">
        <v>9.891370391383126E7</v>
      </c>
      <c r="Q172" s="261">
        <v>9.868156315988453E7</v>
      </c>
      <c r="R172" s="261">
        <f t="shared" si="1"/>
        <v>1097242799</v>
      </c>
    </row>
    <row r="173" ht="15.75" hidden="1" customHeight="1">
      <c r="B173" s="258" t="s">
        <v>58</v>
      </c>
      <c r="C173" s="259" t="s">
        <v>72</v>
      </c>
      <c r="D173" s="260" t="s">
        <v>145</v>
      </c>
      <c r="E173" s="258" t="s">
        <v>400</v>
      </c>
      <c r="F173" s="261">
        <v>500000.0</v>
      </c>
      <c r="G173" s="261">
        <v>500000.0</v>
      </c>
      <c r="H173" s="261">
        <v>500000.0</v>
      </c>
      <c r="I173" s="261">
        <v>500000.0</v>
      </c>
      <c r="J173" s="261">
        <v>500000.0</v>
      </c>
      <c r="K173" s="261">
        <v>500000.0</v>
      </c>
      <c r="L173" s="261">
        <v>500000.0</v>
      </c>
      <c r="M173" s="261">
        <v>500000.0</v>
      </c>
      <c r="N173" s="261">
        <v>500000.0</v>
      </c>
      <c r="O173" s="261">
        <v>500000.0</v>
      </c>
      <c r="P173" s="261">
        <v>500000.0</v>
      </c>
      <c r="Q173" s="261">
        <v>500000.0</v>
      </c>
      <c r="R173" s="261">
        <f t="shared" si="1"/>
        <v>6000000</v>
      </c>
    </row>
    <row r="174" ht="15.75" hidden="1" customHeight="1">
      <c r="B174" s="258" t="s">
        <v>58</v>
      </c>
      <c r="C174" s="259" t="s">
        <v>72</v>
      </c>
      <c r="D174" s="260" t="s">
        <v>145</v>
      </c>
      <c r="E174" s="258" t="s">
        <v>401</v>
      </c>
      <c r="F174" s="261">
        <v>528795.9694336839</v>
      </c>
      <c r="G174" s="261">
        <v>2.0499457379303318E7</v>
      </c>
      <c r="H174" s="261">
        <v>1.7867683902339723E7</v>
      </c>
      <c r="I174" s="261">
        <v>1.2502629740338365E7</v>
      </c>
      <c r="J174" s="261">
        <v>1.300875897073034E7</v>
      </c>
      <c r="K174" s="261">
        <v>1.3002356882050771E7</v>
      </c>
      <c r="L174" s="261">
        <v>1.6173889638987336E7</v>
      </c>
      <c r="M174" s="261">
        <v>1.6135739769097066E7</v>
      </c>
      <c r="N174" s="261">
        <v>1.6123840650930872E7</v>
      </c>
      <c r="O174" s="261">
        <v>1.6113138325523622E7</v>
      </c>
      <c r="P174" s="261">
        <v>1.6099576869722774E7</v>
      </c>
      <c r="Q174" s="261">
        <v>1.5767754727629079E7</v>
      </c>
      <c r="R174" s="261">
        <f t="shared" si="1"/>
        <v>173823622.8</v>
      </c>
    </row>
    <row r="175" ht="15.75" hidden="1" customHeight="1">
      <c r="B175" s="258" t="s">
        <v>58</v>
      </c>
      <c r="C175" s="259" t="s">
        <v>72</v>
      </c>
      <c r="D175" s="260" t="s">
        <v>145</v>
      </c>
      <c r="E175" s="258" t="s">
        <v>402</v>
      </c>
      <c r="F175" s="261">
        <v>1.6378646396043851E9</v>
      </c>
      <c r="G175" s="261">
        <v>2.1146343578151808E9</v>
      </c>
      <c r="H175" s="261">
        <v>2.0527428113498707E9</v>
      </c>
      <c r="I175" s="261">
        <v>1.9265725771563423E9</v>
      </c>
      <c r="J175" s="261">
        <v>1.9360380484258728E9</v>
      </c>
      <c r="K175" s="261">
        <v>1.938241250598353E9</v>
      </c>
      <c r="L175" s="261">
        <v>2.017728646994702E9</v>
      </c>
      <c r="M175" s="261">
        <v>2.0136188924581916E9</v>
      </c>
      <c r="N175" s="261">
        <v>2.0133390560694535E9</v>
      </c>
      <c r="O175" s="261">
        <v>2.016299955857118E9</v>
      </c>
      <c r="P175" s="261">
        <v>2.0111621521687427E9</v>
      </c>
      <c r="Q175" s="261">
        <v>2.006571260037385E9</v>
      </c>
      <c r="R175" s="261">
        <f t="shared" si="1"/>
        <v>23684813649</v>
      </c>
    </row>
    <row r="176" ht="15.75" hidden="1" customHeight="1">
      <c r="B176" s="258" t="s">
        <v>58</v>
      </c>
      <c r="C176" s="259" t="s">
        <v>72</v>
      </c>
      <c r="D176" s="260" t="s">
        <v>145</v>
      </c>
      <c r="E176" s="258" t="s">
        <v>403</v>
      </c>
      <c r="F176" s="261">
        <v>2.4218660473084933E8</v>
      </c>
      <c r="G176" s="261">
        <v>6.070151891371487E8</v>
      </c>
      <c r="H176" s="261">
        <v>5.585818488137312E8</v>
      </c>
      <c r="I176" s="261">
        <v>4.5984709869670945E8</v>
      </c>
      <c r="J176" s="261">
        <v>4.664638856403663E8</v>
      </c>
      <c r="K176" s="261">
        <v>4.69043732006108E8</v>
      </c>
      <c r="L176" s="261">
        <v>5.3550343026493734E8</v>
      </c>
      <c r="M176" s="261">
        <v>5.2940601251646346E8</v>
      </c>
      <c r="N176" s="261">
        <v>5.2918702991480434E8</v>
      </c>
      <c r="O176" s="261">
        <v>5.3438540509951794E8</v>
      </c>
      <c r="P176" s="261">
        <v>5.2604282920686007E8</v>
      </c>
      <c r="Q176" s="261">
        <v>5.253315373425906E8</v>
      </c>
      <c r="R176" s="261">
        <f t="shared" si="1"/>
        <v>5982994603</v>
      </c>
    </row>
    <row r="177" ht="15.75" hidden="1" customHeight="1">
      <c r="B177" s="258" t="s">
        <v>58</v>
      </c>
      <c r="C177" s="259" t="s">
        <v>72</v>
      </c>
      <c r="D177" s="260" t="s">
        <v>145</v>
      </c>
      <c r="E177" s="258" t="s">
        <v>404</v>
      </c>
      <c r="F177" s="261">
        <v>5.2359682233624436E7</v>
      </c>
      <c r="G177" s="261">
        <v>8.212628489921585E7</v>
      </c>
      <c r="H177" s="261">
        <v>7.817862468377045E7</v>
      </c>
      <c r="I177" s="261">
        <v>7.013104344076842E7</v>
      </c>
      <c r="J177" s="261">
        <v>7.070084783714333E7</v>
      </c>
      <c r="K177" s="261">
        <v>7.088063415333702E7</v>
      </c>
      <c r="L177" s="261">
        <v>7.6206101636381E7</v>
      </c>
      <c r="M177" s="261">
        <v>7.577009793311952E7</v>
      </c>
      <c r="N177" s="261">
        <v>7.575224925587022E7</v>
      </c>
      <c r="O177" s="261">
        <v>7.611497466618544E7</v>
      </c>
      <c r="P177" s="261">
        <v>7.552646413484503E7</v>
      </c>
      <c r="Q177" s="261">
        <v>7.540750982013057E7</v>
      </c>
      <c r="R177" s="261">
        <f t="shared" si="1"/>
        <v>879154514.7</v>
      </c>
    </row>
    <row r="178" ht="15.75" hidden="1" customHeight="1">
      <c r="B178" s="258" t="s">
        <v>58</v>
      </c>
      <c r="C178" s="259" t="s">
        <v>72</v>
      </c>
      <c r="D178" s="260" t="s">
        <v>145</v>
      </c>
      <c r="E178" s="258" t="s">
        <v>405</v>
      </c>
      <c r="F178" s="261">
        <v>500000.0</v>
      </c>
      <c r="G178" s="261">
        <v>500000.0</v>
      </c>
      <c r="H178" s="261">
        <v>500000.0</v>
      </c>
      <c r="I178" s="261">
        <v>500000.0</v>
      </c>
      <c r="J178" s="261">
        <v>500000.0</v>
      </c>
      <c r="K178" s="261">
        <v>500000.0</v>
      </c>
      <c r="L178" s="261">
        <v>500000.0</v>
      </c>
      <c r="M178" s="261">
        <v>500000.0</v>
      </c>
      <c r="N178" s="261">
        <v>500000.0</v>
      </c>
      <c r="O178" s="261">
        <v>500000.0</v>
      </c>
      <c r="P178" s="261">
        <v>500000.0</v>
      </c>
      <c r="Q178" s="261">
        <v>500000.0</v>
      </c>
      <c r="R178" s="261">
        <f t="shared" si="1"/>
        <v>6000000</v>
      </c>
    </row>
    <row r="179" ht="15.75" hidden="1" customHeight="1">
      <c r="B179" s="258" t="s">
        <v>58</v>
      </c>
      <c r="C179" s="259" t="s">
        <v>72</v>
      </c>
      <c r="D179" s="260" t="s">
        <v>145</v>
      </c>
      <c r="E179" s="258" t="s">
        <v>406</v>
      </c>
      <c r="F179" s="261">
        <v>8.985536195714854E8</v>
      </c>
      <c r="G179" s="261">
        <v>1.1194358669929857E9</v>
      </c>
      <c r="H179" s="261">
        <v>1.0942122637458346E9</v>
      </c>
      <c r="I179" s="261">
        <v>1.0344956964754953E9</v>
      </c>
      <c r="J179" s="261">
        <v>1.037996177715325E9</v>
      </c>
      <c r="K179" s="261">
        <v>1.0358555317753493E9</v>
      </c>
      <c r="L179" s="261">
        <v>1.0784817150105715E9</v>
      </c>
      <c r="M179" s="261">
        <v>1.077066654268952E9</v>
      </c>
      <c r="N179" s="261">
        <v>1.0746848257714508E9</v>
      </c>
      <c r="O179" s="261">
        <v>1.0794121493189387E9</v>
      </c>
      <c r="P179" s="261">
        <v>1.0783253991186724E9</v>
      </c>
      <c r="Q179" s="261">
        <v>1.0811201002349405E9</v>
      </c>
      <c r="R179" s="261">
        <f t="shared" si="1"/>
        <v>12689640000</v>
      </c>
    </row>
    <row r="180" ht="15.75" hidden="1" customHeight="1">
      <c r="B180" s="258" t="s">
        <v>58</v>
      </c>
      <c r="C180" s="259" t="s">
        <v>72</v>
      </c>
      <c r="D180" s="260" t="s">
        <v>145</v>
      </c>
      <c r="E180" s="258" t="s">
        <v>407</v>
      </c>
      <c r="F180" s="261">
        <v>1.743636830408476E7</v>
      </c>
      <c r="G180" s="261">
        <v>5.709308010643272E7</v>
      </c>
      <c r="H180" s="261">
        <v>5.182953315250553E7</v>
      </c>
      <c r="I180" s="261">
        <v>4.109942482850282E7</v>
      </c>
      <c r="J180" s="261">
        <v>4.182707227189546E7</v>
      </c>
      <c r="K180" s="261">
        <v>4.209887911192763E7</v>
      </c>
      <c r="L180" s="261">
        <v>4.929577767797467E7</v>
      </c>
      <c r="M180" s="261">
        <v>4.865025590341152E7</v>
      </c>
      <c r="N180" s="261">
        <v>4.8626457667079136E7</v>
      </c>
      <c r="O180" s="261">
        <v>4.917427505104724E7</v>
      </c>
      <c r="P180" s="261">
        <v>4.829331908727164E7</v>
      </c>
      <c r="Q180" s="261">
        <v>4.819889683786685E7</v>
      </c>
      <c r="R180" s="261">
        <f t="shared" si="1"/>
        <v>543623340</v>
      </c>
    </row>
    <row r="181" ht="15.75" hidden="1" customHeight="1">
      <c r="B181" s="258" t="s">
        <v>58</v>
      </c>
      <c r="C181" s="259" t="s">
        <v>72</v>
      </c>
      <c r="D181" s="260" t="s">
        <v>145</v>
      </c>
      <c r="E181" s="258" t="s">
        <v>408</v>
      </c>
      <c r="F181" s="261">
        <v>1.6512371185700092E7</v>
      </c>
      <c r="G181" s="261">
        <v>3.029040700250934E7</v>
      </c>
      <c r="H181" s="261">
        <v>2.8459518539724212E7</v>
      </c>
      <c r="I181" s="261">
        <v>2.472712445132465E7</v>
      </c>
      <c r="J181" s="261">
        <v>2.496395403862502E7</v>
      </c>
      <c r="K181" s="261">
        <v>2.507477772251631E7</v>
      </c>
      <c r="L181" s="261">
        <v>2.7627001847947806E7</v>
      </c>
      <c r="M181" s="261">
        <v>2.7369906453175917E7</v>
      </c>
      <c r="N181" s="261">
        <v>2.7361628400996093E7</v>
      </c>
      <c r="O181" s="261">
        <v>2.7584737998154745E7</v>
      </c>
      <c r="P181" s="261">
        <v>2.722947089492366E7</v>
      </c>
      <c r="Q181" s="261">
        <v>2.722918187032052E7</v>
      </c>
      <c r="R181" s="261">
        <f t="shared" si="1"/>
        <v>314430080.4</v>
      </c>
    </row>
    <row r="182" ht="15.75" hidden="1" customHeight="1">
      <c r="B182" s="258" t="s">
        <v>58</v>
      </c>
      <c r="C182" s="259" t="s">
        <v>72</v>
      </c>
      <c r="D182" s="260" t="s">
        <v>145</v>
      </c>
      <c r="E182" s="258" t="s">
        <v>409</v>
      </c>
      <c r="F182" s="261">
        <v>500000.0</v>
      </c>
      <c r="G182" s="261">
        <v>500000.0</v>
      </c>
      <c r="H182" s="261">
        <v>500000.0</v>
      </c>
      <c r="I182" s="261">
        <v>500000.0</v>
      </c>
      <c r="J182" s="261">
        <v>500000.0</v>
      </c>
      <c r="K182" s="261">
        <v>500000.0</v>
      </c>
      <c r="L182" s="261">
        <v>500000.0</v>
      </c>
      <c r="M182" s="261">
        <v>500000.0</v>
      </c>
      <c r="N182" s="261">
        <v>500000.0</v>
      </c>
      <c r="O182" s="261">
        <v>500000.0</v>
      </c>
      <c r="P182" s="261">
        <v>500000.0</v>
      </c>
      <c r="Q182" s="261">
        <v>500000.0</v>
      </c>
      <c r="R182" s="261">
        <f t="shared" si="1"/>
        <v>6000000</v>
      </c>
    </row>
    <row r="183" ht="15.75" hidden="1" customHeight="1">
      <c r="B183" s="258" t="s">
        <v>58</v>
      </c>
      <c r="C183" s="259" t="s">
        <v>72</v>
      </c>
      <c r="D183" s="260" t="s">
        <v>145</v>
      </c>
      <c r="E183" s="258" t="s">
        <v>410</v>
      </c>
      <c r="F183" s="261">
        <v>6.373424031231684E7</v>
      </c>
      <c r="G183" s="261">
        <v>7.361185377265166E7</v>
      </c>
      <c r="H183" s="261">
        <v>7.229596703416987E7</v>
      </c>
      <c r="I183" s="261">
        <v>6.961343995316918E7</v>
      </c>
      <c r="J183" s="261">
        <v>6.975878732376517E7</v>
      </c>
      <c r="K183" s="261">
        <v>6.986330352402538E7</v>
      </c>
      <c r="L183" s="261">
        <v>7.177222163629365E7</v>
      </c>
      <c r="M183" s="261">
        <v>7.153771221214853E7</v>
      </c>
      <c r="N183" s="261">
        <v>7.153176265306543E7</v>
      </c>
      <c r="O183" s="261">
        <v>7.17418459795618E7</v>
      </c>
      <c r="P183" s="261">
        <v>7.14119135178614E7</v>
      </c>
      <c r="Q183" s="261">
        <v>7.146143693601453E7</v>
      </c>
      <c r="R183" s="261">
        <f t="shared" si="1"/>
        <v>848334484.9</v>
      </c>
    </row>
    <row r="184" ht="15.75" hidden="1" customHeight="1">
      <c r="B184" s="258" t="s">
        <v>58</v>
      </c>
      <c r="C184" s="259" t="s">
        <v>72</v>
      </c>
      <c r="D184" s="260" t="s">
        <v>145</v>
      </c>
      <c r="E184" s="258" t="s">
        <v>411</v>
      </c>
      <c r="F184" s="261">
        <v>500000.0</v>
      </c>
      <c r="G184" s="261">
        <v>500000.0</v>
      </c>
      <c r="H184" s="261">
        <v>500000.0</v>
      </c>
      <c r="I184" s="261">
        <v>500000.0</v>
      </c>
      <c r="J184" s="261">
        <v>500000.0</v>
      </c>
      <c r="K184" s="261">
        <v>500000.0</v>
      </c>
      <c r="L184" s="261">
        <v>500000.0</v>
      </c>
      <c r="M184" s="261">
        <v>500000.0</v>
      </c>
      <c r="N184" s="261">
        <v>500000.0</v>
      </c>
      <c r="O184" s="261">
        <v>500000.0</v>
      </c>
      <c r="P184" s="261">
        <v>500000.0</v>
      </c>
      <c r="Q184" s="261">
        <v>500000.0</v>
      </c>
      <c r="R184" s="261">
        <f t="shared" si="1"/>
        <v>6000000</v>
      </c>
    </row>
    <row r="185" ht="15.75" hidden="1" customHeight="1">
      <c r="B185" s="258" t="s">
        <v>58</v>
      </c>
      <c r="C185" s="259" t="s">
        <v>72</v>
      </c>
      <c r="D185" s="260" t="s">
        <v>145</v>
      </c>
      <c r="E185" s="258" t="s">
        <v>412</v>
      </c>
      <c r="F185" s="261">
        <v>500000.0</v>
      </c>
      <c r="G185" s="261">
        <v>500000.0</v>
      </c>
      <c r="H185" s="261">
        <v>500000.0</v>
      </c>
      <c r="I185" s="261">
        <v>500000.0</v>
      </c>
      <c r="J185" s="261">
        <v>500000.0</v>
      </c>
      <c r="K185" s="261">
        <v>500000.0</v>
      </c>
      <c r="L185" s="261">
        <v>500000.0</v>
      </c>
      <c r="M185" s="261">
        <v>500000.0</v>
      </c>
      <c r="N185" s="261">
        <v>500000.0</v>
      </c>
      <c r="O185" s="261">
        <v>500000.0</v>
      </c>
      <c r="P185" s="261">
        <v>500000.0</v>
      </c>
      <c r="Q185" s="261">
        <v>500000.0</v>
      </c>
      <c r="R185" s="261">
        <f t="shared" si="1"/>
        <v>6000000</v>
      </c>
    </row>
    <row r="186" ht="15.75" hidden="1" customHeight="1">
      <c r="B186" s="258" t="s">
        <v>58</v>
      </c>
      <c r="C186" s="259" t="s">
        <v>72</v>
      </c>
      <c r="D186" s="262" t="s">
        <v>145</v>
      </c>
      <c r="E186" s="258" t="s">
        <v>413</v>
      </c>
      <c r="F186" s="261">
        <v>500000.0</v>
      </c>
      <c r="G186" s="261">
        <v>500000.0</v>
      </c>
      <c r="H186" s="261">
        <v>500000.0</v>
      </c>
      <c r="I186" s="261">
        <v>500000.0</v>
      </c>
      <c r="J186" s="261">
        <v>500000.0</v>
      </c>
      <c r="K186" s="261">
        <v>500000.0</v>
      </c>
      <c r="L186" s="261">
        <v>500000.0</v>
      </c>
      <c r="M186" s="261">
        <v>500000.0</v>
      </c>
      <c r="N186" s="261">
        <v>500000.0</v>
      </c>
      <c r="O186" s="261">
        <v>500000.0</v>
      </c>
      <c r="P186" s="261">
        <v>500000.0</v>
      </c>
      <c r="Q186" s="261">
        <v>500000.0</v>
      </c>
      <c r="R186" s="261">
        <f t="shared" si="1"/>
        <v>6000000</v>
      </c>
    </row>
    <row r="187" ht="15.75" hidden="1" customHeight="1">
      <c r="B187" s="258" t="s">
        <v>58</v>
      </c>
      <c r="C187" s="259" t="s">
        <v>72</v>
      </c>
      <c r="D187" s="260" t="s">
        <v>61</v>
      </c>
      <c r="E187" s="258" t="s">
        <v>62</v>
      </c>
      <c r="F187" s="261">
        <v>4.374321726263764E8</v>
      </c>
      <c r="G187" s="261">
        <v>5.1276916642238736E8</v>
      </c>
      <c r="H187" s="261">
        <v>5.029000158837739E8</v>
      </c>
      <c r="I187" s="261">
        <v>4.827810627762688E8</v>
      </c>
      <c r="J187" s="261">
        <v>4.8512606089923877E8</v>
      </c>
      <c r="K187" s="261">
        <v>4.8465503955769044E8</v>
      </c>
      <c r="L187" s="261">
        <v>4.9520724686920244E8</v>
      </c>
      <c r="M187" s="261">
        <v>4.9595821187511396E8</v>
      </c>
      <c r="N187" s="261">
        <v>4.9591359018199074E8</v>
      </c>
      <c r="O187" s="261">
        <v>4.949794294437136E8</v>
      </c>
      <c r="P187" s="261">
        <v>4.9626961451146036E8</v>
      </c>
      <c r="Q187" s="261">
        <v>4.9413125446060896E8</v>
      </c>
      <c r="R187" s="261">
        <f t="shared" si="1"/>
        <v>5878122866</v>
      </c>
    </row>
    <row r="188" ht="15.75" hidden="1" customHeight="1">
      <c r="B188" s="258" t="s">
        <v>58</v>
      </c>
      <c r="C188" s="259" t="s">
        <v>72</v>
      </c>
      <c r="D188" s="260" t="s">
        <v>61</v>
      </c>
      <c r="E188" s="258" t="s">
        <v>63</v>
      </c>
      <c r="F188" s="261">
        <v>1.5822959381842387E9</v>
      </c>
      <c r="G188" s="261">
        <v>2.042977941686573E9</v>
      </c>
      <c r="H188" s="261">
        <v>1.9818714601649008E9</v>
      </c>
      <c r="I188" s="261">
        <v>1.8573016312318885E9</v>
      </c>
      <c r="J188" s="261">
        <v>1.8660415988359244E9</v>
      </c>
      <c r="K188" s="261">
        <v>1.8689046671823006E9</v>
      </c>
      <c r="L188" s="261">
        <v>1.9515788332212057E9</v>
      </c>
      <c r="M188" s="261">
        <v>1.944669607043209E9</v>
      </c>
      <c r="N188" s="261">
        <v>1.9443933229207134E9</v>
      </c>
      <c r="O188" s="261">
        <v>1.9501682639430325E9</v>
      </c>
      <c r="P188" s="261">
        <v>1.9408182312663484E9</v>
      </c>
      <c r="Q188" s="261">
        <v>1.9391371709124894E9</v>
      </c>
      <c r="R188" s="261">
        <f t="shared" si="1"/>
        <v>22870158667</v>
      </c>
    </row>
    <row r="189" ht="15.75" hidden="1" customHeight="1">
      <c r="B189" s="258" t="s">
        <v>58</v>
      </c>
      <c r="C189" s="259" t="s">
        <v>72</v>
      </c>
      <c r="D189" s="260" t="s">
        <v>61</v>
      </c>
      <c r="E189" s="258" t="s">
        <v>64</v>
      </c>
      <c r="F189" s="261">
        <v>500000.0</v>
      </c>
      <c r="G189" s="261">
        <v>500000.0</v>
      </c>
      <c r="H189" s="261">
        <v>500000.0</v>
      </c>
      <c r="I189" s="261">
        <v>500000.0</v>
      </c>
      <c r="J189" s="261">
        <v>500000.0</v>
      </c>
      <c r="K189" s="261">
        <v>500000.0</v>
      </c>
      <c r="L189" s="261">
        <v>500000.0</v>
      </c>
      <c r="M189" s="261">
        <v>500000.0</v>
      </c>
      <c r="N189" s="261">
        <v>500000.0</v>
      </c>
      <c r="O189" s="261">
        <v>500000.0</v>
      </c>
      <c r="P189" s="261">
        <v>500000.0</v>
      </c>
      <c r="Q189" s="261">
        <v>500000.0</v>
      </c>
      <c r="R189" s="261">
        <f t="shared" si="1"/>
        <v>6000000</v>
      </c>
    </row>
    <row r="190" ht="15.75" hidden="1" customHeight="1">
      <c r="B190" s="258" t="s">
        <v>58</v>
      </c>
      <c r="C190" s="259" t="s">
        <v>72</v>
      </c>
      <c r="D190" s="260" t="s">
        <v>61</v>
      </c>
      <c r="E190" s="258" t="s">
        <v>65</v>
      </c>
      <c r="F190" s="261">
        <v>500000.0</v>
      </c>
      <c r="G190" s="261">
        <v>500000.0</v>
      </c>
      <c r="H190" s="261">
        <v>500000.0</v>
      </c>
      <c r="I190" s="261">
        <v>500000.0</v>
      </c>
      <c r="J190" s="261">
        <v>500000.0</v>
      </c>
      <c r="K190" s="261">
        <v>500000.0</v>
      </c>
      <c r="L190" s="261">
        <v>500000.0</v>
      </c>
      <c r="M190" s="261">
        <v>500000.0</v>
      </c>
      <c r="N190" s="261">
        <v>500000.0</v>
      </c>
      <c r="O190" s="261">
        <v>500000.0</v>
      </c>
      <c r="P190" s="261">
        <v>500000.0</v>
      </c>
      <c r="Q190" s="261">
        <v>500000.0</v>
      </c>
      <c r="R190" s="261">
        <f t="shared" si="1"/>
        <v>6000000</v>
      </c>
    </row>
    <row r="191" ht="15.75" hidden="1" customHeight="1">
      <c r="B191" s="258" t="s">
        <v>58</v>
      </c>
      <c r="C191" s="259" t="s">
        <v>72</v>
      </c>
      <c r="D191" s="260" t="s">
        <v>61</v>
      </c>
      <c r="E191" s="258" t="s">
        <v>66</v>
      </c>
      <c r="F191" s="261">
        <v>500000.0</v>
      </c>
      <c r="G191" s="261">
        <v>500000.0</v>
      </c>
      <c r="H191" s="261">
        <v>500000.0</v>
      </c>
      <c r="I191" s="261">
        <v>500000.0</v>
      </c>
      <c r="J191" s="261">
        <v>500000.0</v>
      </c>
      <c r="K191" s="261">
        <v>500000.0</v>
      </c>
      <c r="L191" s="261">
        <v>500000.0</v>
      </c>
      <c r="M191" s="261">
        <v>500000.0</v>
      </c>
      <c r="N191" s="261">
        <v>500000.0</v>
      </c>
      <c r="O191" s="261">
        <v>500000.0</v>
      </c>
      <c r="P191" s="261">
        <v>500000.0</v>
      </c>
      <c r="Q191" s="261">
        <v>500000.0</v>
      </c>
      <c r="R191" s="261">
        <f t="shared" si="1"/>
        <v>6000000</v>
      </c>
    </row>
    <row r="192" ht="15.75" hidden="1" customHeight="1">
      <c r="B192" s="258" t="s">
        <v>58</v>
      </c>
      <c r="C192" s="259" t="s">
        <v>72</v>
      </c>
      <c r="D192" s="260" t="s">
        <v>61</v>
      </c>
      <c r="E192" s="258" t="s">
        <v>67</v>
      </c>
      <c r="F192" s="261">
        <v>500000.0</v>
      </c>
      <c r="G192" s="261">
        <v>500000.0</v>
      </c>
      <c r="H192" s="261">
        <v>500000.0</v>
      </c>
      <c r="I192" s="261">
        <v>500000.0</v>
      </c>
      <c r="J192" s="261">
        <v>500000.0</v>
      </c>
      <c r="K192" s="261">
        <v>500000.0</v>
      </c>
      <c r="L192" s="261">
        <v>500000.0</v>
      </c>
      <c r="M192" s="261">
        <v>500000.0</v>
      </c>
      <c r="N192" s="261">
        <v>500000.0</v>
      </c>
      <c r="O192" s="261">
        <v>500000.0</v>
      </c>
      <c r="P192" s="261">
        <v>500000.0</v>
      </c>
      <c r="Q192" s="261">
        <v>500000.0</v>
      </c>
      <c r="R192" s="261">
        <f t="shared" si="1"/>
        <v>6000000</v>
      </c>
    </row>
    <row r="193" ht="15.75" hidden="1" customHeight="1">
      <c r="B193" s="258" t="s">
        <v>58</v>
      </c>
      <c r="C193" s="259" t="s">
        <v>72</v>
      </c>
      <c r="D193" s="260" t="s">
        <v>61</v>
      </c>
      <c r="E193" s="258" t="s">
        <v>68</v>
      </c>
      <c r="F193" s="261">
        <v>4.545744998269156E7</v>
      </c>
      <c r="G193" s="261">
        <v>8.014031873395471E7</v>
      </c>
      <c r="H193" s="261">
        <v>7.553471514926842E7</v>
      </c>
      <c r="I193" s="261">
        <v>6.6145870365766056E7</v>
      </c>
      <c r="J193" s="261">
        <v>6.676580780294331E7</v>
      </c>
      <c r="K193" s="261">
        <v>6.702039286376276E7</v>
      </c>
      <c r="L193" s="261">
        <v>7.336794133642784E7</v>
      </c>
      <c r="M193" s="261">
        <v>7.276960163210247E7</v>
      </c>
      <c r="N193" s="261">
        <v>7.274877817531164E7</v>
      </c>
      <c r="O193" s="261">
        <v>7.326162653786634E7</v>
      </c>
      <c r="P193" s="261">
        <v>7.244052784218876E7</v>
      </c>
      <c r="Q193" s="261">
        <v>7.239141652554218E7</v>
      </c>
      <c r="R193" s="261">
        <f t="shared" si="1"/>
        <v>838044446.9</v>
      </c>
    </row>
    <row r="194" ht="15.75" hidden="1" customHeight="1">
      <c r="B194" s="258" t="s">
        <v>58</v>
      </c>
      <c r="C194" s="259" t="s">
        <v>72</v>
      </c>
      <c r="D194" s="262" t="s">
        <v>61</v>
      </c>
      <c r="E194" s="258" t="s">
        <v>69</v>
      </c>
      <c r="F194" s="261">
        <v>500000.0</v>
      </c>
      <c r="G194" s="261">
        <v>500000.0</v>
      </c>
      <c r="H194" s="261">
        <v>500000.0</v>
      </c>
      <c r="I194" s="261">
        <v>500000.0</v>
      </c>
      <c r="J194" s="261">
        <v>500000.0</v>
      </c>
      <c r="K194" s="261">
        <v>500000.0</v>
      </c>
      <c r="L194" s="261">
        <v>500000.0</v>
      </c>
      <c r="M194" s="261">
        <v>500000.0</v>
      </c>
      <c r="N194" s="261">
        <v>500000.0</v>
      </c>
      <c r="O194" s="261">
        <v>500000.0</v>
      </c>
      <c r="P194" s="261">
        <v>500000.0</v>
      </c>
      <c r="Q194" s="261">
        <v>500000.0</v>
      </c>
      <c r="R194" s="261">
        <f t="shared" si="1"/>
        <v>6000000</v>
      </c>
    </row>
    <row r="195" ht="15.75" hidden="1" customHeight="1">
      <c r="B195" s="258" t="s">
        <v>58</v>
      </c>
      <c r="C195" s="259" t="s">
        <v>72</v>
      </c>
      <c r="D195" s="260" t="s">
        <v>159</v>
      </c>
      <c r="E195" s="258" t="s">
        <v>414</v>
      </c>
      <c r="F195" s="261">
        <v>8.715896831497622E8</v>
      </c>
      <c r="G195" s="261">
        <v>9.825019779110777E8</v>
      </c>
      <c r="H195" s="261">
        <v>9.667185878616325E8</v>
      </c>
      <c r="I195" s="261">
        <v>9.345430434336303E8</v>
      </c>
      <c r="J195" s="261">
        <v>9.365326682687297E8</v>
      </c>
      <c r="K195" s="261">
        <v>9.375400280221989E8</v>
      </c>
      <c r="L195" s="261">
        <v>9.621904546530701E8</v>
      </c>
      <c r="M195" s="261">
        <v>9.582083487852572E8</v>
      </c>
      <c r="N195" s="261">
        <v>9.58136987938008E8</v>
      </c>
      <c r="O195" s="261">
        <v>9.618261140798743E8</v>
      </c>
      <c r="P195" s="261">
        <v>9.561148161987067E8</v>
      </c>
      <c r="Q195" s="261">
        <v>9.578781082935437E8</v>
      </c>
      <c r="R195" s="261">
        <f t="shared" si="1"/>
        <v>11383780819</v>
      </c>
    </row>
    <row r="196" ht="15.75" hidden="1" customHeight="1">
      <c r="B196" s="258" t="s">
        <v>58</v>
      </c>
      <c r="C196" s="259" t="s">
        <v>72</v>
      </c>
      <c r="D196" s="260" t="s">
        <v>159</v>
      </c>
      <c r="E196" s="258" t="s">
        <v>415</v>
      </c>
      <c r="F196" s="261">
        <v>500000.0</v>
      </c>
      <c r="G196" s="261">
        <v>500000.0</v>
      </c>
      <c r="H196" s="261">
        <v>500000.0</v>
      </c>
      <c r="I196" s="261">
        <v>500000.0</v>
      </c>
      <c r="J196" s="261">
        <v>500000.0</v>
      </c>
      <c r="K196" s="261">
        <v>500000.0</v>
      </c>
      <c r="L196" s="261">
        <v>500000.0</v>
      </c>
      <c r="M196" s="261">
        <v>500000.0</v>
      </c>
      <c r="N196" s="261">
        <v>500000.0</v>
      </c>
      <c r="O196" s="261">
        <v>500000.0</v>
      </c>
      <c r="P196" s="261">
        <v>500000.0</v>
      </c>
      <c r="Q196" s="261">
        <v>500000.0</v>
      </c>
      <c r="R196" s="261">
        <f t="shared" si="1"/>
        <v>6000000</v>
      </c>
    </row>
    <row r="197" ht="15.75" hidden="1" customHeight="1">
      <c r="B197" s="258" t="s">
        <v>58</v>
      </c>
      <c r="C197" s="259" t="s">
        <v>72</v>
      </c>
      <c r="D197" s="260" t="s">
        <v>159</v>
      </c>
      <c r="E197" s="258" t="s">
        <v>416</v>
      </c>
      <c r="F197" s="261">
        <v>1.0651019594308679E8</v>
      </c>
      <c r="G197" s="261">
        <v>1.9538303425658685E8</v>
      </c>
      <c r="H197" s="261">
        <v>1.835732047216221E8</v>
      </c>
      <c r="I197" s="261">
        <v>1.5949804185000935E8</v>
      </c>
      <c r="J197" s="261">
        <v>1.6102567016364166E8</v>
      </c>
      <c r="K197" s="261">
        <v>1.6174051917918578E8</v>
      </c>
      <c r="L197" s="261">
        <v>1.78203199713269E8</v>
      </c>
      <c r="M197" s="261">
        <v>1.765448503117649E8</v>
      </c>
      <c r="N197" s="261">
        <v>1.76491454167154E8</v>
      </c>
      <c r="O197" s="261">
        <v>1.779305840560661E8</v>
      </c>
      <c r="P197" s="261">
        <v>1.7563899501947477E8</v>
      </c>
      <c r="Q197" s="261">
        <v>1.7563713071623418E8</v>
      </c>
      <c r="R197" s="261">
        <f t="shared" si="1"/>
        <v>2028176880</v>
      </c>
    </row>
    <row r="198" ht="15.75" hidden="1" customHeight="1">
      <c r="B198" s="258" t="s">
        <v>58</v>
      </c>
      <c r="C198" s="259" t="s">
        <v>72</v>
      </c>
      <c r="D198" s="260" t="s">
        <v>159</v>
      </c>
      <c r="E198" s="258" t="s">
        <v>417</v>
      </c>
      <c r="F198" s="261">
        <v>7.41207482034014E8</v>
      </c>
      <c r="G198" s="261">
        <v>9.826668882770423E8</v>
      </c>
      <c r="H198" s="261">
        <v>9.504427745668881E8</v>
      </c>
      <c r="I198" s="261">
        <v>8.847516659438752E8</v>
      </c>
      <c r="J198" s="261">
        <v>8.87882316014866E8</v>
      </c>
      <c r="K198" s="261">
        <v>8.90870454283143E8</v>
      </c>
      <c r="L198" s="261">
        <v>9.389031026212398E8</v>
      </c>
      <c r="M198" s="261">
        <v>9.323029305508159E8</v>
      </c>
      <c r="N198" s="261">
        <v>9.321572350922371E8</v>
      </c>
      <c r="O198" s="261">
        <v>9.381592481923343E8</v>
      </c>
      <c r="P198" s="261">
        <v>9.287936152940271E8</v>
      </c>
      <c r="Q198" s="261">
        <v>9.308637543166032E8</v>
      </c>
      <c r="R198" s="261">
        <f t="shared" si="1"/>
        <v>10939001467</v>
      </c>
    </row>
    <row r="199" ht="15.75" hidden="1" customHeight="1">
      <c r="B199" s="258" t="s">
        <v>58</v>
      </c>
      <c r="C199" s="259" t="s">
        <v>72</v>
      </c>
      <c r="D199" s="260" t="s">
        <v>159</v>
      </c>
      <c r="E199" s="258" t="s">
        <v>418</v>
      </c>
      <c r="F199" s="261">
        <v>500000.0</v>
      </c>
      <c r="G199" s="261">
        <v>500000.0</v>
      </c>
      <c r="H199" s="261">
        <v>500000.0</v>
      </c>
      <c r="I199" s="261">
        <v>500000.0</v>
      </c>
      <c r="J199" s="261">
        <v>500000.0</v>
      </c>
      <c r="K199" s="261">
        <v>500000.0</v>
      </c>
      <c r="L199" s="261">
        <v>500000.0</v>
      </c>
      <c r="M199" s="261">
        <v>500000.0</v>
      </c>
      <c r="N199" s="261">
        <v>500000.0</v>
      </c>
      <c r="O199" s="261">
        <v>500000.0</v>
      </c>
      <c r="P199" s="261">
        <v>500000.0</v>
      </c>
      <c r="Q199" s="261">
        <v>500000.0</v>
      </c>
      <c r="R199" s="261">
        <f t="shared" si="1"/>
        <v>6000000</v>
      </c>
    </row>
    <row r="200" ht="15.75" hidden="1" customHeight="1">
      <c r="B200" s="258" t="s">
        <v>58</v>
      </c>
      <c r="C200" s="259" t="s">
        <v>72</v>
      </c>
      <c r="D200" s="260" t="s">
        <v>159</v>
      </c>
      <c r="E200" s="258" t="s">
        <v>419</v>
      </c>
      <c r="F200" s="261">
        <v>500000.0</v>
      </c>
      <c r="G200" s="261">
        <v>500000.0</v>
      </c>
      <c r="H200" s="261">
        <v>500000.0</v>
      </c>
      <c r="I200" s="261">
        <v>500000.0</v>
      </c>
      <c r="J200" s="261">
        <v>500000.0</v>
      </c>
      <c r="K200" s="261">
        <v>500000.0</v>
      </c>
      <c r="L200" s="261">
        <v>500000.0</v>
      </c>
      <c r="M200" s="261">
        <v>500000.0</v>
      </c>
      <c r="N200" s="261">
        <v>500000.0</v>
      </c>
      <c r="O200" s="261">
        <v>500000.0</v>
      </c>
      <c r="P200" s="261">
        <v>500000.0</v>
      </c>
      <c r="Q200" s="261">
        <v>500000.0</v>
      </c>
      <c r="R200" s="261">
        <f t="shared" si="1"/>
        <v>6000000</v>
      </c>
    </row>
    <row r="201" ht="15.75" hidden="1" customHeight="1">
      <c r="B201" s="258" t="s">
        <v>58</v>
      </c>
      <c r="C201" s="259" t="s">
        <v>72</v>
      </c>
      <c r="D201" s="260" t="s">
        <v>159</v>
      </c>
      <c r="E201" s="258" t="s">
        <v>420</v>
      </c>
      <c r="F201" s="261">
        <v>500000.0</v>
      </c>
      <c r="G201" s="261">
        <v>500000.0</v>
      </c>
      <c r="H201" s="261">
        <v>500000.0</v>
      </c>
      <c r="I201" s="261">
        <v>500000.0</v>
      </c>
      <c r="J201" s="261">
        <v>500000.0</v>
      </c>
      <c r="K201" s="261">
        <v>500000.0</v>
      </c>
      <c r="L201" s="261">
        <v>500000.0</v>
      </c>
      <c r="M201" s="261">
        <v>500000.0</v>
      </c>
      <c r="N201" s="261">
        <v>500000.0</v>
      </c>
      <c r="O201" s="261">
        <v>500000.0</v>
      </c>
      <c r="P201" s="261">
        <v>500000.0</v>
      </c>
      <c r="Q201" s="261">
        <v>500000.0</v>
      </c>
      <c r="R201" s="261">
        <f t="shared" si="1"/>
        <v>6000000</v>
      </c>
    </row>
    <row r="202" ht="15.75" hidden="1" customHeight="1">
      <c r="B202" s="258" t="s">
        <v>58</v>
      </c>
      <c r="C202" s="259" t="s">
        <v>72</v>
      </c>
      <c r="D202" s="260" t="s">
        <v>159</v>
      </c>
      <c r="E202" s="258" t="s">
        <v>421</v>
      </c>
      <c r="F202" s="261">
        <v>9.862862077425647E7</v>
      </c>
      <c r="G202" s="261">
        <v>1.779263457519959E8</v>
      </c>
      <c r="H202" s="261">
        <v>1.6739925184414148E8</v>
      </c>
      <c r="I202" s="261">
        <v>1.4593903519613606E8</v>
      </c>
      <c r="J202" s="261">
        <v>1.4737863145596483E8</v>
      </c>
      <c r="K202" s="261">
        <v>1.4793794376298568E8</v>
      </c>
      <c r="L202" s="261">
        <v>1.6237883677594933E8</v>
      </c>
      <c r="M202" s="261">
        <v>1.6105639597291E8</v>
      </c>
      <c r="N202" s="261">
        <v>1.610087995002452E8</v>
      </c>
      <c r="O202" s="261">
        <v>1.621358315220945E8</v>
      </c>
      <c r="P202" s="261">
        <v>1.6032682371367368E8</v>
      </c>
      <c r="Q202" s="261">
        <v>1.6016937646877718E8</v>
      </c>
      <c r="R202" s="261">
        <f t="shared" si="1"/>
        <v>1852285893</v>
      </c>
    </row>
    <row r="203" ht="15.75" hidden="1" customHeight="1">
      <c r="B203" s="258" t="s">
        <v>58</v>
      </c>
      <c r="C203" s="259" t="s">
        <v>72</v>
      </c>
      <c r="D203" s="260" t="s">
        <v>159</v>
      </c>
      <c r="E203" s="258" t="s">
        <v>422</v>
      </c>
      <c r="F203" s="261">
        <v>500000.0</v>
      </c>
      <c r="G203" s="261">
        <v>500000.0</v>
      </c>
      <c r="H203" s="261">
        <v>500000.0</v>
      </c>
      <c r="I203" s="261">
        <v>500000.0</v>
      </c>
      <c r="J203" s="261">
        <v>500000.0</v>
      </c>
      <c r="K203" s="261">
        <v>500000.0</v>
      </c>
      <c r="L203" s="261">
        <v>500000.0</v>
      </c>
      <c r="M203" s="261">
        <v>500000.0</v>
      </c>
      <c r="N203" s="261">
        <v>500000.0</v>
      </c>
      <c r="O203" s="261">
        <v>500000.0</v>
      </c>
      <c r="P203" s="261">
        <v>500000.0</v>
      </c>
      <c r="Q203" s="261">
        <v>500000.0</v>
      </c>
      <c r="R203" s="261">
        <f t="shared" si="1"/>
        <v>6000000</v>
      </c>
    </row>
    <row r="204" ht="15.75" hidden="1" customHeight="1">
      <c r="B204" s="258" t="s">
        <v>58</v>
      </c>
      <c r="C204" s="259" t="s">
        <v>72</v>
      </c>
      <c r="D204" s="260" t="s">
        <v>159</v>
      </c>
      <c r="E204" s="258" t="s">
        <v>423</v>
      </c>
      <c r="F204" s="261">
        <v>9.54700731581951E7</v>
      </c>
      <c r="G204" s="261">
        <v>1.0535285385486904E8</v>
      </c>
      <c r="H204" s="261">
        <v>1.0403696711638723E8</v>
      </c>
      <c r="I204" s="261">
        <v>1.0135444003538656E8</v>
      </c>
      <c r="J204" s="261">
        <v>1.0150495464232168E8</v>
      </c>
      <c r="K204" s="261">
        <v>1.0160430360624278E8</v>
      </c>
      <c r="L204" s="261">
        <v>1.0349772000949366E8</v>
      </c>
      <c r="M204" s="261">
        <v>1.032735450580268E8</v>
      </c>
      <c r="N204" s="261">
        <v>1.032675954989437E8</v>
      </c>
      <c r="O204" s="261">
        <v>1.034673443527618E8</v>
      </c>
      <c r="P204" s="261">
        <v>1.0315291360007876E8</v>
      </c>
      <c r="Q204" s="261">
        <v>1.0319210254555365E8</v>
      </c>
      <c r="R204" s="261">
        <f t="shared" si="1"/>
        <v>1229174813</v>
      </c>
    </row>
    <row r="205" ht="15.75" hidden="1" customHeight="1">
      <c r="B205" s="258" t="s">
        <v>58</v>
      </c>
      <c r="C205" s="259" t="s">
        <v>72</v>
      </c>
      <c r="D205" s="260" t="s">
        <v>159</v>
      </c>
      <c r="E205" s="258" t="s">
        <v>424</v>
      </c>
      <c r="F205" s="261">
        <v>4.3630496340341306E8</v>
      </c>
      <c r="G205" s="261">
        <v>4.668687977297288E8</v>
      </c>
      <c r="H205" s="261">
        <v>4.629211375142834E8</v>
      </c>
      <c r="I205" s="261">
        <v>4.5487355627128136E8</v>
      </c>
      <c r="J205" s="261">
        <v>4.5536809232838064E8</v>
      </c>
      <c r="K205" s="261">
        <v>4.5562314698385006E8</v>
      </c>
      <c r="L205" s="261">
        <v>4.6117441948472095E8</v>
      </c>
      <c r="M205" s="261">
        <v>4.605878791029082E8</v>
      </c>
      <c r="N205" s="261">
        <v>4.6057003042565894E8</v>
      </c>
      <c r="O205" s="261">
        <v>4.610832925145254E8</v>
      </c>
      <c r="P205" s="261">
        <v>4.60268976965358E8</v>
      </c>
      <c r="Q205" s="261">
        <v>4.6030055932919484E8</v>
      </c>
      <c r="R205" s="261">
        <f t="shared" si="1"/>
        <v>5495944852</v>
      </c>
    </row>
    <row r="206" ht="15.75" hidden="1" customHeight="1">
      <c r="B206" s="258" t="s">
        <v>58</v>
      </c>
      <c r="C206" s="259" t="s">
        <v>72</v>
      </c>
      <c r="D206" s="262" t="s">
        <v>159</v>
      </c>
      <c r="E206" s="258" t="s">
        <v>425</v>
      </c>
      <c r="F206" s="261">
        <v>3.6645E7</v>
      </c>
      <c r="G206" s="261">
        <v>3.75175E7</v>
      </c>
      <c r="H206" s="261">
        <v>3.75175E7</v>
      </c>
      <c r="I206" s="261">
        <v>3.75175E7</v>
      </c>
      <c r="J206" s="261">
        <v>3.75175E7</v>
      </c>
      <c r="K206" s="261">
        <v>3.75175E7</v>
      </c>
      <c r="L206" s="261">
        <v>3.75175E7</v>
      </c>
      <c r="M206" s="261">
        <v>3.75175E7</v>
      </c>
      <c r="N206" s="261">
        <v>3.75175E7</v>
      </c>
      <c r="O206" s="261">
        <v>3.75175E7</v>
      </c>
      <c r="P206" s="261">
        <v>3.75175E7</v>
      </c>
      <c r="Q206" s="261">
        <v>3.75175E7</v>
      </c>
      <c r="R206" s="261">
        <f t="shared" si="1"/>
        <v>449337500</v>
      </c>
    </row>
    <row r="207" ht="15.75" customHeight="1"/>
    <row r="208" ht="15.75" customHeight="1">
      <c r="B208" s="264" t="s">
        <v>426</v>
      </c>
      <c r="C208" s="265">
        <f>sum(R34:R41)</f>
        <v>81244541921</v>
      </c>
    </row>
    <row r="209" ht="15.75" customHeight="1"/>
    <row r="210" ht="15.75" customHeight="1">
      <c r="R210" s="263">
        <v>1.6726516432517996E10</v>
      </c>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R$206">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1.44"/>
    <col customWidth="1" min="3" max="3" width="10.56"/>
    <col customWidth="1" min="4" max="4" width="12.11"/>
    <col customWidth="1" min="5" max="16" width="16.67"/>
    <col customWidth="1" min="17" max="17" width="17.67"/>
    <col customWidth="1" min="18" max="18" width="17.22"/>
    <col customWidth="1" min="19" max="26" width="10.56"/>
  </cols>
  <sheetData>
    <row r="1" ht="15.75" customHeight="1"/>
    <row r="2" ht="15.75" customHeight="1">
      <c r="B2" s="255" t="s">
        <v>46</v>
      </c>
      <c r="C2" s="255" t="s">
        <v>47</v>
      </c>
      <c r="D2" s="255" t="s">
        <v>48</v>
      </c>
      <c r="E2" s="256">
        <v>202501.0</v>
      </c>
      <c r="F2" s="256">
        <v>202502.0</v>
      </c>
      <c r="G2" s="256">
        <v>202503.0</v>
      </c>
      <c r="H2" s="256">
        <v>202504.0</v>
      </c>
      <c r="I2" s="256">
        <v>202505.0</v>
      </c>
      <c r="J2" s="256">
        <v>202506.0</v>
      </c>
      <c r="K2" s="256">
        <v>202507.0</v>
      </c>
      <c r="L2" s="256">
        <v>202508.0</v>
      </c>
      <c r="M2" s="256">
        <v>202509.0</v>
      </c>
      <c r="N2" s="256">
        <v>202510.0</v>
      </c>
      <c r="O2" s="256">
        <v>202511.0</v>
      </c>
      <c r="P2" s="256">
        <v>202512.0</v>
      </c>
      <c r="Q2" s="256" t="s">
        <v>56</v>
      </c>
      <c r="R2" s="257" t="s">
        <v>112</v>
      </c>
    </row>
    <row r="3" ht="15.75" customHeight="1">
      <c r="B3" s="258" t="s">
        <v>10</v>
      </c>
      <c r="C3" s="258" t="s">
        <v>59</v>
      </c>
      <c r="D3" s="258" t="s">
        <v>116</v>
      </c>
      <c r="E3" s="261">
        <v>1.3358529828615293E7</v>
      </c>
      <c r="F3" s="261">
        <v>1.276841403271585E7</v>
      </c>
      <c r="G3" s="261">
        <v>1.0845736834567107E7</v>
      </c>
      <c r="H3" s="261">
        <v>1.0856533984323492E7</v>
      </c>
      <c r="I3" s="261">
        <v>1.1504362964245103E7</v>
      </c>
      <c r="J3" s="261">
        <v>1.1644725909433244E7</v>
      </c>
      <c r="K3" s="261">
        <v>1.330208838259502E7</v>
      </c>
      <c r="L3" s="261">
        <v>1.2129860446641682E7</v>
      </c>
      <c r="M3" s="261">
        <v>1.1971919555669801E7</v>
      </c>
      <c r="N3" s="261">
        <v>1.293535899156973E7</v>
      </c>
      <c r="O3" s="261">
        <v>1.1682361254785508E7</v>
      </c>
      <c r="P3" s="261">
        <v>1.2024566519011319E7</v>
      </c>
      <c r="Q3" s="261">
        <f t="shared" ref="Q3:Q26" si="1">SUM(E3:P3)</f>
        <v>145024458.7</v>
      </c>
      <c r="R3" s="263">
        <f t="shared" ref="R3:R8" si="2">SUM(E3:J3)</f>
        <v>70978303.55</v>
      </c>
    </row>
    <row r="4" ht="15.75" customHeight="1">
      <c r="B4" s="258" t="s">
        <v>10</v>
      </c>
      <c r="C4" s="258" t="s">
        <v>59</v>
      </c>
      <c r="D4" s="258" t="s">
        <v>131</v>
      </c>
      <c r="E4" s="261">
        <v>1.2564103138961634E7</v>
      </c>
      <c r="F4" s="261">
        <v>1.2124181843141219E7</v>
      </c>
      <c r="G4" s="261">
        <v>1.0512102684762338E7</v>
      </c>
      <c r="H4" s="261">
        <v>1.0522567694993818E7</v>
      </c>
      <c r="I4" s="261">
        <v>1.1150468303590095E7</v>
      </c>
      <c r="J4" s="261">
        <v>1.1286513435005395E7</v>
      </c>
      <c r="K4" s="261">
        <v>1.289289249154122E7</v>
      </c>
      <c r="L4" s="261">
        <v>1.1820096725159733E7</v>
      </c>
      <c r="M4" s="261">
        <v>1.1666189215971308E7</v>
      </c>
      <c r="N4" s="261">
        <v>1.2605025022967279E7</v>
      </c>
      <c r="O4" s="261">
        <v>1.1384025448376413E7</v>
      </c>
      <c r="P4" s="261">
        <v>1.1717491718726402E7</v>
      </c>
      <c r="Q4" s="261">
        <f t="shared" si="1"/>
        <v>140245657.7</v>
      </c>
      <c r="R4" s="263">
        <f t="shared" si="2"/>
        <v>68159937.1</v>
      </c>
    </row>
    <row r="5" ht="15.75" customHeight="1">
      <c r="B5" s="258" t="s">
        <v>10</v>
      </c>
      <c r="C5" s="258" t="s">
        <v>59</v>
      </c>
      <c r="D5" s="258" t="s">
        <v>145</v>
      </c>
      <c r="E5" s="261">
        <v>5.888245382603633E7</v>
      </c>
      <c r="F5" s="261">
        <v>5.915471253406868E7</v>
      </c>
      <c r="G5" s="261">
        <v>5.3078078373454176E7</v>
      </c>
      <c r="H5" s="261">
        <v>5.323830539825357E7</v>
      </c>
      <c r="I5" s="261">
        <v>5.64139513620452E7</v>
      </c>
      <c r="J5" s="261">
        <v>5.7103435178370826E7</v>
      </c>
      <c r="K5" s="261">
        <v>6.522614275602392E7</v>
      </c>
      <c r="L5" s="261">
        <v>6.118693789716145E7</v>
      </c>
      <c r="M5" s="261">
        <v>6.039130854875626E7</v>
      </c>
      <c r="N5" s="261">
        <v>6.524673639199303E7</v>
      </c>
      <c r="O5" s="261">
        <v>5.892520812774938E7</v>
      </c>
      <c r="P5" s="261">
        <v>6.065219929137741E7</v>
      </c>
      <c r="Q5" s="261">
        <f t="shared" si="1"/>
        <v>709499469.7</v>
      </c>
      <c r="R5" s="263">
        <f t="shared" si="2"/>
        <v>337870936.7</v>
      </c>
    </row>
    <row r="6" ht="15.75" customHeight="1">
      <c r="B6" s="258" t="s">
        <v>10</v>
      </c>
      <c r="C6" s="258" t="s">
        <v>59</v>
      </c>
      <c r="D6" s="258" t="s">
        <v>61</v>
      </c>
      <c r="E6" s="261">
        <v>3.0528833372711044E7</v>
      </c>
      <c r="F6" s="261">
        <v>2.9352643896964457E7</v>
      </c>
      <c r="G6" s="261">
        <v>2.6948459404266395E7</v>
      </c>
      <c r="H6" s="261">
        <v>2.7082673866398007E7</v>
      </c>
      <c r="I6" s="261">
        <v>2.8697566083279938E7</v>
      </c>
      <c r="J6" s="261">
        <v>2.9048886588886984E7</v>
      </c>
      <c r="K6" s="261">
        <v>3.317866583183028E7</v>
      </c>
      <c r="L6" s="261">
        <v>3.115907922745739E7</v>
      </c>
      <c r="M6" s="261">
        <v>3.0754437621502765E7</v>
      </c>
      <c r="N6" s="261">
        <v>3.3224840233386938E7</v>
      </c>
      <c r="O6" s="261">
        <v>3.000514806355881E7</v>
      </c>
      <c r="P6" s="261">
        <v>3.0884999117422078E7</v>
      </c>
      <c r="Q6" s="261">
        <f t="shared" si="1"/>
        <v>360866233.3</v>
      </c>
      <c r="R6" s="263">
        <f t="shared" si="2"/>
        <v>171659063.2</v>
      </c>
    </row>
    <row r="7" ht="15.75" customHeight="1">
      <c r="B7" s="258" t="s">
        <v>10</v>
      </c>
      <c r="C7" s="258" t="s">
        <v>59</v>
      </c>
      <c r="D7" s="258" t="s">
        <v>159</v>
      </c>
      <c r="E7" s="261">
        <v>3.359312078530444E7</v>
      </c>
      <c r="F7" s="261">
        <v>3.304170104959893E7</v>
      </c>
      <c r="G7" s="261">
        <v>3.001414060661438E7</v>
      </c>
      <c r="H7" s="261">
        <v>2.982924683432265E7</v>
      </c>
      <c r="I7" s="261">
        <v>3.161157147661525E7</v>
      </c>
      <c r="J7" s="261">
        <v>3.19948874283093E7</v>
      </c>
      <c r="K7" s="261">
        <v>3.6557974658357054E7</v>
      </c>
      <c r="L7" s="261">
        <v>3.439699994711124E7</v>
      </c>
      <c r="M7" s="261">
        <v>3.394697120273669E7</v>
      </c>
      <c r="N7" s="261">
        <v>3.66879689200423E7</v>
      </c>
      <c r="O7" s="261">
        <v>3.3136811725972846E7</v>
      </c>
      <c r="P7" s="261">
        <v>3.4105618860474974E7</v>
      </c>
      <c r="Q7" s="261">
        <f t="shared" si="1"/>
        <v>398917013.5</v>
      </c>
      <c r="R7" s="263">
        <f t="shared" si="2"/>
        <v>190084668.2</v>
      </c>
    </row>
    <row r="8" ht="15.75" customHeight="1">
      <c r="B8" s="266" t="s">
        <v>10</v>
      </c>
      <c r="C8" s="266" t="s">
        <v>59</v>
      </c>
      <c r="D8" s="266" t="s">
        <v>427</v>
      </c>
      <c r="E8" s="267">
        <f t="shared" ref="E8:P8" si="3">SUM(E3:E7)</f>
        <v>148927041</v>
      </c>
      <c r="F8" s="267">
        <f t="shared" si="3"/>
        <v>146441653.4</v>
      </c>
      <c r="G8" s="267">
        <f t="shared" si="3"/>
        <v>131398517.9</v>
      </c>
      <c r="H8" s="267">
        <f t="shared" si="3"/>
        <v>131529327.8</v>
      </c>
      <c r="I8" s="267">
        <f t="shared" si="3"/>
        <v>139377920.2</v>
      </c>
      <c r="J8" s="267">
        <f t="shared" si="3"/>
        <v>141078448.5</v>
      </c>
      <c r="K8" s="267">
        <f t="shared" si="3"/>
        <v>161157764.1</v>
      </c>
      <c r="L8" s="267">
        <f t="shared" si="3"/>
        <v>150692974.2</v>
      </c>
      <c r="M8" s="267">
        <f t="shared" si="3"/>
        <v>148730826.1</v>
      </c>
      <c r="N8" s="267">
        <f t="shared" si="3"/>
        <v>160699929.6</v>
      </c>
      <c r="O8" s="267">
        <f t="shared" si="3"/>
        <v>145133554.6</v>
      </c>
      <c r="P8" s="267">
        <f t="shared" si="3"/>
        <v>149384875.5</v>
      </c>
      <c r="Q8" s="267">
        <f t="shared" si="1"/>
        <v>1754552833</v>
      </c>
      <c r="R8" s="263">
        <f t="shared" si="2"/>
        <v>838752908.7</v>
      </c>
    </row>
    <row r="9" ht="15.75" hidden="1" customHeight="1">
      <c r="B9" s="258" t="s">
        <v>10</v>
      </c>
      <c r="C9" s="258" t="s">
        <v>70</v>
      </c>
      <c r="D9" s="258" t="s">
        <v>116</v>
      </c>
      <c r="E9" s="261">
        <v>2.5823431010999998E8</v>
      </c>
      <c r="F9" s="261">
        <v>2.5823431010999998E8</v>
      </c>
      <c r="G9" s="261">
        <v>2.5823431010999998E8</v>
      </c>
      <c r="H9" s="261">
        <v>2.5823431010999998E8</v>
      </c>
      <c r="I9" s="261">
        <v>2.2595502160799998E8</v>
      </c>
      <c r="J9" s="261">
        <v>2.2595502160799998E8</v>
      </c>
      <c r="K9" s="261">
        <v>1.82915969574E8</v>
      </c>
      <c r="L9" s="261">
        <v>1.82915969574E8</v>
      </c>
      <c r="M9" s="261">
        <v>1.2911715505499999E8</v>
      </c>
      <c r="N9" s="261">
        <v>1.2911715505499999E8</v>
      </c>
      <c r="O9" s="261">
        <v>1.2911715505499999E8</v>
      </c>
      <c r="P9" s="261">
        <v>1.2911715505499999E8</v>
      </c>
      <c r="Q9" s="261">
        <f t="shared" si="1"/>
        <v>2367147843</v>
      </c>
    </row>
    <row r="10" ht="15.75" hidden="1" customHeight="1">
      <c r="B10" s="258" t="s">
        <v>10</v>
      </c>
      <c r="C10" s="258" t="s">
        <v>70</v>
      </c>
      <c r="D10" s="258" t="s">
        <v>131</v>
      </c>
      <c r="E10" s="261">
        <v>4.2831818276999995E7</v>
      </c>
      <c r="F10" s="261">
        <v>4.2831818276999995E7</v>
      </c>
      <c r="G10" s="261">
        <v>4.2831818276999995E7</v>
      </c>
      <c r="H10" s="261">
        <v>4.2831818276999995E7</v>
      </c>
      <c r="I10" s="261">
        <v>3.7477841385E7</v>
      </c>
      <c r="J10" s="261">
        <v>3.7477841385E7</v>
      </c>
      <c r="K10" s="261">
        <v>3.0339204830999997E7</v>
      </c>
      <c r="L10" s="261">
        <v>3.0339204830999997E7</v>
      </c>
      <c r="M10" s="261">
        <v>2.1415908615E7</v>
      </c>
      <c r="N10" s="261">
        <v>2.1415908615E7</v>
      </c>
      <c r="O10" s="261">
        <v>2.1415908615E7</v>
      </c>
      <c r="P10" s="261">
        <v>2.1415908615E7</v>
      </c>
      <c r="Q10" s="261">
        <f t="shared" si="1"/>
        <v>392625000</v>
      </c>
    </row>
    <row r="11" ht="15.75" hidden="1" customHeight="1">
      <c r="B11" s="258" t="s">
        <v>10</v>
      </c>
      <c r="C11" s="258" t="s">
        <v>70</v>
      </c>
      <c r="D11" s="258" t="s">
        <v>145</v>
      </c>
      <c r="E11" s="261">
        <v>2.3486770333799997E8</v>
      </c>
      <c r="F11" s="261">
        <v>2.3486770333799997E8</v>
      </c>
      <c r="G11" s="261">
        <v>2.3486770333799997E8</v>
      </c>
      <c r="H11" s="261">
        <v>2.3486770333799997E8</v>
      </c>
      <c r="I11" s="261">
        <v>2.0550924015899998E8</v>
      </c>
      <c r="J11" s="261">
        <v>2.0550924015899998E8</v>
      </c>
      <c r="K11" s="261">
        <v>1.66364622936E8</v>
      </c>
      <c r="L11" s="261">
        <v>1.66364622936E8</v>
      </c>
      <c r="M11" s="261">
        <v>1.1743385166899998E8</v>
      </c>
      <c r="N11" s="261">
        <v>1.1743385166899998E8</v>
      </c>
      <c r="O11" s="261">
        <v>1.1743385166899998E8</v>
      </c>
      <c r="P11" s="261">
        <v>1.1743385166899998E8</v>
      </c>
      <c r="Q11" s="261">
        <f t="shared" si="1"/>
        <v>2152953946</v>
      </c>
    </row>
    <row r="12" ht="15.75" hidden="1" customHeight="1">
      <c r="B12" s="258" t="s">
        <v>10</v>
      </c>
      <c r="C12" s="258" t="s">
        <v>70</v>
      </c>
      <c r="D12" s="258" t="s">
        <v>61</v>
      </c>
      <c r="E12" s="261">
        <v>1.8211479679799998E8</v>
      </c>
      <c r="F12" s="261">
        <v>1.8211479679799998E8</v>
      </c>
      <c r="G12" s="261">
        <v>1.8211479679799998E8</v>
      </c>
      <c r="H12" s="261">
        <v>1.8211479679799998E8</v>
      </c>
      <c r="I12" s="261">
        <v>1.5935044745999998E8</v>
      </c>
      <c r="J12" s="261">
        <v>1.5935044745999998E8</v>
      </c>
      <c r="K12" s="261">
        <v>1.2899798132699999E8</v>
      </c>
      <c r="L12" s="261">
        <v>1.2899798132699999E8</v>
      </c>
      <c r="M12" s="261">
        <v>9.105739839899999E7</v>
      </c>
      <c r="N12" s="261">
        <v>9.105739839899999E7</v>
      </c>
      <c r="O12" s="261">
        <v>9.105739839899999E7</v>
      </c>
      <c r="P12" s="261">
        <v>9.105739839899999E7</v>
      </c>
      <c r="Q12" s="261">
        <f t="shared" si="1"/>
        <v>1669385638</v>
      </c>
    </row>
    <row r="13" ht="15.75" hidden="1" customHeight="1">
      <c r="B13" s="258" t="s">
        <v>10</v>
      </c>
      <c r="C13" s="258" t="s">
        <v>70</v>
      </c>
      <c r="D13" s="258" t="s">
        <v>159</v>
      </c>
      <c r="E13" s="261">
        <v>1.3858773492299998E8</v>
      </c>
      <c r="F13" s="261">
        <v>1.3858773492299998E8</v>
      </c>
      <c r="G13" s="261">
        <v>1.3858773492299998E8</v>
      </c>
      <c r="H13" s="261">
        <v>1.3858773492299998E8</v>
      </c>
      <c r="I13" s="261">
        <v>1.2126426766499999E8</v>
      </c>
      <c r="J13" s="261">
        <v>1.2126426766499999E8</v>
      </c>
      <c r="K13" s="261">
        <v>9.816631166999999E7</v>
      </c>
      <c r="L13" s="261">
        <v>9.816631166999999E7</v>
      </c>
      <c r="M13" s="261">
        <v>6.9293866938E7</v>
      </c>
      <c r="N13" s="261">
        <v>6.9293866938E7</v>
      </c>
      <c r="O13" s="261">
        <v>6.9293866938E7</v>
      </c>
      <c r="P13" s="261">
        <v>6.9293866938E7</v>
      </c>
      <c r="Q13" s="261">
        <f t="shared" si="1"/>
        <v>1270387566</v>
      </c>
    </row>
    <row r="14" ht="15.75" hidden="1" customHeight="1">
      <c r="B14" s="266" t="s">
        <v>10</v>
      </c>
      <c r="C14" s="266" t="s">
        <v>70</v>
      </c>
      <c r="D14" s="266" t="s">
        <v>427</v>
      </c>
      <c r="E14" s="267">
        <f t="shared" ref="E14:P14" si="4">SUM(E9:E13)</f>
        <v>856636363.4</v>
      </c>
      <c r="F14" s="267">
        <f t="shared" si="4"/>
        <v>856636363.4</v>
      </c>
      <c r="G14" s="267">
        <f t="shared" si="4"/>
        <v>856636363.4</v>
      </c>
      <c r="H14" s="267">
        <f t="shared" si="4"/>
        <v>856636363.4</v>
      </c>
      <c r="I14" s="267">
        <f t="shared" si="4"/>
        <v>749556818.3</v>
      </c>
      <c r="J14" s="267">
        <f t="shared" si="4"/>
        <v>749556818.3</v>
      </c>
      <c r="K14" s="267">
        <f t="shared" si="4"/>
        <v>606784090.3</v>
      </c>
      <c r="L14" s="267">
        <f t="shared" si="4"/>
        <v>606784090.3</v>
      </c>
      <c r="M14" s="267">
        <f t="shared" si="4"/>
        <v>428318180.7</v>
      </c>
      <c r="N14" s="267">
        <f t="shared" si="4"/>
        <v>428318180.7</v>
      </c>
      <c r="O14" s="267">
        <f t="shared" si="4"/>
        <v>428318180.7</v>
      </c>
      <c r="P14" s="267">
        <f t="shared" si="4"/>
        <v>428318180.7</v>
      </c>
      <c r="Q14" s="267">
        <f t="shared" si="1"/>
        <v>7852499994</v>
      </c>
    </row>
    <row r="15" ht="15.75" hidden="1" customHeight="1">
      <c r="B15" s="258" t="s">
        <v>10</v>
      </c>
      <c r="C15" s="258" t="s">
        <v>71</v>
      </c>
      <c r="D15" s="258" t="s">
        <v>116</v>
      </c>
      <c r="E15" s="261">
        <v>2.520689145E7</v>
      </c>
      <c r="F15" s="261">
        <v>3.8513084621999994E7</v>
      </c>
      <c r="G15" s="261">
        <v>3.9933565227E7</v>
      </c>
      <c r="H15" s="261">
        <v>3.6050512353E7</v>
      </c>
      <c r="I15" s="261">
        <v>4.2397432635E7</v>
      </c>
      <c r="J15" s="261">
        <v>4.1590911783E7</v>
      </c>
      <c r="K15" s="261">
        <v>4.5799897850999996E7</v>
      </c>
      <c r="L15" s="261">
        <v>4.7670367539E7</v>
      </c>
      <c r="M15" s="261">
        <v>4.5573025515E7</v>
      </c>
      <c r="N15" s="261">
        <v>4.78310433E7</v>
      </c>
      <c r="O15" s="261">
        <v>5.0321290919999994E7</v>
      </c>
      <c r="P15" s="261">
        <v>4.6880347407E7</v>
      </c>
      <c r="Q15" s="261">
        <f t="shared" si="1"/>
        <v>507768370.6</v>
      </c>
    </row>
    <row r="16" ht="15.75" hidden="1" customHeight="1">
      <c r="B16" s="258" t="s">
        <v>10</v>
      </c>
      <c r="C16" s="258" t="s">
        <v>71</v>
      </c>
      <c r="D16" s="258" t="s">
        <v>131</v>
      </c>
      <c r="E16" s="261">
        <v>1.7612517783E7</v>
      </c>
      <c r="F16" s="261">
        <v>2.5839990362999998E7</v>
      </c>
      <c r="G16" s="261">
        <v>2.6793049334999997E7</v>
      </c>
      <c r="H16" s="261">
        <v>2.4187751073E7</v>
      </c>
      <c r="I16" s="261">
        <v>2.8446157634999998E7</v>
      </c>
      <c r="J16" s="261">
        <v>2.7905030343E7</v>
      </c>
      <c r="K16" s="261">
        <v>3.0729009213E7</v>
      </c>
      <c r="L16" s="261">
        <v>3.1983984246E7</v>
      </c>
      <c r="M16" s="261">
        <v>3.0576791117999997E7</v>
      </c>
      <c r="N16" s="261">
        <v>3.2091787553999998E7</v>
      </c>
      <c r="O16" s="261">
        <v>3.3762595389E7</v>
      </c>
      <c r="P16" s="261">
        <v>3.1453926884999998E7</v>
      </c>
      <c r="Q16" s="261">
        <f t="shared" si="1"/>
        <v>341382590.9</v>
      </c>
    </row>
    <row r="17" ht="15.75" hidden="1" customHeight="1">
      <c r="B17" s="258" t="s">
        <v>10</v>
      </c>
      <c r="C17" s="258" t="s">
        <v>71</v>
      </c>
      <c r="D17" s="258" t="s">
        <v>145</v>
      </c>
      <c r="E17" s="261">
        <v>4.97759114469E8</v>
      </c>
      <c r="F17" s="261">
        <v>4.91447957613E8</v>
      </c>
      <c r="G17" s="261">
        <v>4.93483828173E8</v>
      </c>
      <c r="H17" s="261">
        <v>4.8791853527099997E8</v>
      </c>
      <c r="I17" s="261">
        <v>4.9701510579899997E8</v>
      </c>
      <c r="J17" s="261">
        <v>4.95859180107E8</v>
      </c>
      <c r="K17" s="261">
        <v>5.0189160776399994E8</v>
      </c>
      <c r="L17" s="261">
        <v>5.0457241566599995E8</v>
      </c>
      <c r="M17" s="261">
        <v>5.01566448303E8</v>
      </c>
      <c r="N17" s="261">
        <v>5.0480270017499995E8</v>
      </c>
      <c r="O17" s="261">
        <v>5.0837178706499994E8</v>
      </c>
      <c r="P17" s="261">
        <v>5.03440137516E8</v>
      </c>
      <c r="Q17" s="261">
        <f t="shared" si="1"/>
        <v>5988128818</v>
      </c>
    </row>
    <row r="18" ht="15.75" hidden="1" customHeight="1">
      <c r="B18" s="258" t="s">
        <v>10</v>
      </c>
      <c r="C18" s="258" t="s">
        <v>71</v>
      </c>
      <c r="D18" s="258" t="s">
        <v>61</v>
      </c>
      <c r="E18" s="261">
        <v>2.5907083169999998E7</v>
      </c>
      <c r="F18" s="261">
        <v>2.9687168828999996E7</v>
      </c>
      <c r="G18" s="261">
        <v>3.0782123523E7</v>
      </c>
      <c r="H18" s="261">
        <v>2.7788936889E7</v>
      </c>
      <c r="I18" s="261">
        <v>3.2681354301E7</v>
      </c>
      <c r="J18" s="261">
        <v>3.2059661406E7</v>
      </c>
      <c r="K18" s="261">
        <v>3.5304087206999995E7</v>
      </c>
      <c r="L18" s="261">
        <v>3.6745908813E7</v>
      </c>
      <c r="M18" s="261">
        <v>3.5129206797E7</v>
      </c>
      <c r="N18" s="261">
        <v>3.6869762631E7</v>
      </c>
      <c r="O18" s="261">
        <v>3.8789328243E7</v>
      </c>
      <c r="P18" s="261">
        <v>3.6136934874E7</v>
      </c>
      <c r="Q18" s="261">
        <f t="shared" si="1"/>
        <v>397881556.7</v>
      </c>
    </row>
    <row r="19" ht="15.75" hidden="1" customHeight="1">
      <c r="B19" s="258" t="s">
        <v>10</v>
      </c>
      <c r="C19" s="258" t="s">
        <v>71</v>
      </c>
      <c r="D19" s="258" t="s">
        <v>159</v>
      </c>
      <c r="E19" s="261">
        <v>3.7810337175E7</v>
      </c>
      <c r="F19" s="261">
        <v>4.332721993799999E7</v>
      </c>
      <c r="G19" s="261">
        <v>4.4925261272999994E7</v>
      </c>
      <c r="H19" s="261">
        <v>4.0556826528E7</v>
      </c>
      <c r="I19" s="261">
        <v>4.7697111059999995E7</v>
      </c>
      <c r="J19" s="261">
        <v>4.6789775625E7</v>
      </c>
      <c r="K19" s="261">
        <v>5.1524884427999996E7</v>
      </c>
      <c r="L19" s="261">
        <v>5.3629163874E7</v>
      </c>
      <c r="M19" s="261">
        <v>5.126965305E7</v>
      </c>
      <c r="N19" s="261">
        <v>5.3809924235999994E7</v>
      </c>
      <c r="O19" s="261">
        <v>5.6611452285E7</v>
      </c>
      <c r="P19" s="261">
        <v>5.2740390702E7</v>
      </c>
      <c r="Q19" s="261">
        <f t="shared" si="1"/>
        <v>580692000.2</v>
      </c>
    </row>
    <row r="20" ht="15.75" hidden="1" customHeight="1">
      <c r="B20" s="266" t="s">
        <v>10</v>
      </c>
      <c r="C20" s="266" t="s">
        <v>71</v>
      </c>
      <c r="D20" s="266" t="s">
        <v>427</v>
      </c>
      <c r="E20" s="267">
        <f t="shared" ref="E20:P20" si="5">SUM(E15:E19)</f>
        <v>604295944</v>
      </c>
      <c r="F20" s="267">
        <f t="shared" si="5"/>
        <v>628815421.4</v>
      </c>
      <c r="G20" s="267">
        <f t="shared" si="5"/>
        <v>635917827.5</v>
      </c>
      <c r="H20" s="267">
        <f t="shared" si="5"/>
        <v>616502562.1</v>
      </c>
      <c r="I20" s="267">
        <f t="shared" si="5"/>
        <v>648237161.4</v>
      </c>
      <c r="J20" s="267">
        <f t="shared" si="5"/>
        <v>644204559.3</v>
      </c>
      <c r="K20" s="267">
        <f t="shared" si="5"/>
        <v>665249486.5</v>
      </c>
      <c r="L20" s="267">
        <f t="shared" si="5"/>
        <v>674601840.1</v>
      </c>
      <c r="M20" s="267">
        <f t="shared" si="5"/>
        <v>664115124.8</v>
      </c>
      <c r="N20" s="267">
        <f t="shared" si="5"/>
        <v>675405217.9</v>
      </c>
      <c r="O20" s="267">
        <f t="shared" si="5"/>
        <v>687856453.9</v>
      </c>
      <c r="P20" s="267">
        <f t="shared" si="5"/>
        <v>670651737.4</v>
      </c>
      <c r="Q20" s="267">
        <f t="shared" si="1"/>
        <v>7815853336</v>
      </c>
    </row>
    <row r="21" ht="15.75" hidden="1" customHeight="1">
      <c r="B21" s="258" t="s">
        <v>10</v>
      </c>
      <c r="C21" s="258" t="s">
        <v>72</v>
      </c>
      <c r="D21" s="258" t="s">
        <v>116</v>
      </c>
      <c r="E21" s="261">
        <v>1.642839844359E9</v>
      </c>
      <c r="F21" s="261">
        <v>1.642862710839E9</v>
      </c>
      <c r="G21" s="261">
        <v>1.6428366248339999E9</v>
      </c>
      <c r="H21" s="261">
        <v>1.6427694210449998E9</v>
      </c>
      <c r="I21" s="261">
        <v>1.642820192169E9</v>
      </c>
      <c r="J21" s="261">
        <v>1.642843938129E9</v>
      </c>
      <c r="K21" s="261">
        <v>1.6435636574459999E9</v>
      </c>
      <c r="L21" s="261">
        <v>1.6435085412719998E9</v>
      </c>
      <c r="M21" s="261">
        <v>1.643332253694E9</v>
      </c>
      <c r="N21" s="261">
        <v>1.6435545296999998E9</v>
      </c>
      <c r="O21" s="261">
        <v>1.643478415941E9</v>
      </c>
      <c r="P21" s="261">
        <v>1.643303853819E9</v>
      </c>
      <c r="Q21" s="261">
        <f t="shared" si="1"/>
        <v>19717713983</v>
      </c>
    </row>
    <row r="22" ht="15.75" hidden="1" customHeight="1">
      <c r="B22" s="258" t="s">
        <v>10</v>
      </c>
      <c r="C22" s="258" t="s">
        <v>72</v>
      </c>
      <c r="D22" s="258" t="s">
        <v>131</v>
      </c>
      <c r="E22" s="261">
        <v>1.77580310994E8</v>
      </c>
      <c r="F22" s="261">
        <v>1.77934743528E8</v>
      </c>
      <c r="G22" s="261">
        <v>1.77530412021E8</v>
      </c>
      <c r="H22" s="261">
        <v>1.76488758003E8</v>
      </c>
      <c r="I22" s="261">
        <v>1.77275706237E8</v>
      </c>
      <c r="J22" s="261">
        <v>1.7764376966399997E8</v>
      </c>
      <c r="K22" s="261">
        <v>1.88799415413E8</v>
      </c>
      <c r="L22" s="261">
        <v>1.87945113669E8</v>
      </c>
      <c r="M22" s="261">
        <v>1.85212654116E8</v>
      </c>
      <c r="N22" s="261">
        <v>1.88657938491E8</v>
      </c>
      <c r="O22" s="261">
        <v>1.8747816842099997E8</v>
      </c>
      <c r="P22" s="261">
        <v>1.8477245134199998E8</v>
      </c>
      <c r="Q22" s="261">
        <f t="shared" si="1"/>
        <v>2187319442</v>
      </c>
    </row>
    <row r="23" ht="15.75" hidden="1" customHeight="1">
      <c r="B23" s="258" t="s">
        <v>10</v>
      </c>
      <c r="C23" s="258" t="s">
        <v>72</v>
      </c>
      <c r="D23" s="258" t="s">
        <v>145</v>
      </c>
      <c r="E23" s="261">
        <v>2.7496306147499996E8</v>
      </c>
      <c r="F23" s="261">
        <v>2.7551186118299997E8</v>
      </c>
      <c r="G23" s="261">
        <v>2.74885799157E8</v>
      </c>
      <c r="H23" s="261">
        <v>2.7327291554999995E8</v>
      </c>
      <c r="I23" s="261">
        <v>2.7449141624399996E8</v>
      </c>
      <c r="J23" s="261">
        <v>2.75061320331E8</v>
      </c>
      <c r="K23" s="261">
        <v>2.92334578704E8</v>
      </c>
      <c r="L23" s="261">
        <v>2.91011789481E8</v>
      </c>
      <c r="M23" s="261">
        <v>2.86780883421E8</v>
      </c>
      <c r="N23" s="261">
        <v>2.9211551803499997E8</v>
      </c>
      <c r="O23" s="261">
        <v>2.90288777349E8</v>
      </c>
      <c r="P23" s="261">
        <v>2.86099279092E8</v>
      </c>
      <c r="Q23" s="261">
        <f t="shared" si="1"/>
        <v>3386817200</v>
      </c>
    </row>
    <row r="24" ht="15.75" hidden="1" customHeight="1">
      <c r="B24" s="258" t="s">
        <v>10</v>
      </c>
      <c r="C24" s="258" t="s">
        <v>72</v>
      </c>
      <c r="D24" s="258" t="s">
        <v>61</v>
      </c>
      <c r="E24" s="261">
        <v>1.0416437783399999E9</v>
      </c>
      <c r="F24" s="261">
        <v>1.041861011994E9</v>
      </c>
      <c r="G24" s="261">
        <v>1.0416131954699999E9</v>
      </c>
      <c r="H24" s="261">
        <v>1.0409747631389999E9</v>
      </c>
      <c r="I24" s="261">
        <v>1.0414570856759999E9</v>
      </c>
      <c r="J24" s="261">
        <v>1.0416826722959999E9</v>
      </c>
      <c r="K24" s="261">
        <v>1.048520004237E9</v>
      </c>
      <c r="L24" s="261">
        <v>1.0479964005839999E9</v>
      </c>
      <c r="M24" s="261">
        <v>1.046321666499E9</v>
      </c>
      <c r="N24" s="261">
        <v>1.048433292744E9</v>
      </c>
      <c r="O24" s="261">
        <v>1.0477102073219999E9</v>
      </c>
      <c r="P24" s="261">
        <v>1.0460518650689999E9</v>
      </c>
      <c r="Q24" s="261">
        <f t="shared" si="1"/>
        <v>12534265943</v>
      </c>
    </row>
    <row r="25" ht="15.75" hidden="1" customHeight="1">
      <c r="B25" s="258" t="s">
        <v>10</v>
      </c>
      <c r="C25" s="258" t="s">
        <v>72</v>
      </c>
      <c r="D25" s="258" t="s">
        <v>159</v>
      </c>
      <c r="E25" s="261">
        <v>1.252133442543E9</v>
      </c>
      <c r="F25" s="261">
        <v>1.252362109437E9</v>
      </c>
      <c r="G25" s="261">
        <v>1.2521012493869998E9</v>
      </c>
      <c r="H25" s="261">
        <v>1.251429214638E9</v>
      </c>
      <c r="I25" s="261">
        <v>1.251936923784E9</v>
      </c>
      <c r="J25" s="261">
        <v>1.2521743833839998E9</v>
      </c>
      <c r="K25" s="261">
        <v>1.2593715744599998E9</v>
      </c>
      <c r="L25" s="261">
        <v>1.25882041272E9</v>
      </c>
      <c r="M25" s="261">
        <v>1.257057534846E9</v>
      </c>
      <c r="N25" s="261">
        <v>1.2592802990939999E9</v>
      </c>
      <c r="O25" s="261">
        <v>1.258519157316E9</v>
      </c>
      <c r="P25" s="261">
        <v>1.256773532955E9</v>
      </c>
      <c r="Q25" s="261">
        <f t="shared" si="1"/>
        <v>15061959835</v>
      </c>
    </row>
    <row r="26" ht="15.75" hidden="1" customHeight="1">
      <c r="B26" s="266" t="s">
        <v>10</v>
      </c>
      <c r="C26" s="266" t="s">
        <v>72</v>
      </c>
      <c r="D26" s="266" t="s">
        <v>427</v>
      </c>
      <c r="E26" s="267">
        <f t="shared" ref="E26:P26" si="6">SUM(E21:E25)</f>
        <v>4389160438</v>
      </c>
      <c r="F26" s="267">
        <f t="shared" si="6"/>
        <v>4390532437</v>
      </c>
      <c r="G26" s="267">
        <f t="shared" si="6"/>
        <v>4388967281</v>
      </c>
      <c r="H26" s="267">
        <f t="shared" si="6"/>
        <v>4384935072</v>
      </c>
      <c r="I26" s="267">
        <f t="shared" si="6"/>
        <v>4387981324</v>
      </c>
      <c r="J26" s="267">
        <f t="shared" si="6"/>
        <v>4389406084</v>
      </c>
      <c r="K26" s="267">
        <f t="shared" si="6"/>
        <v>4432589230</v>
      </c>
      <c r="L26" s="267">
        <f t="shared" si="6"/>
        <v>4429282258</v>
      </c>
      <c r="M26" s="267">
        <f t="shared" si="6"/>
        <v>4418704993</v>
      </c>
      <c r="N26" s="267">
        <f t="shared" si="6"/>
        <v>4432041578</v>
      </c>
      <c r="O26" s="267">
        <f t="shared" si="6"/>
        <v>4427474726</v>
      </c>
      <c r="P26" s="267">
        <f t="shared" si="6"/>
        <v>4417000982</v>
      </c>
      <c r="Q26" s="267">
        <f t="shared" si="1"/>
        <v>52888076403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B$2:$Q$26">
    <filterColumn colId="1">
      <filters>
        <filter val="SMES"/>
      </filters>
    </filterColumn>
  </autoFilter>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3.33"/>
    <col customWidth="1" min="2" max="2" width="19.89"/>
    <col customWidth="1" min="3" max="3" width="11.0"/>
    <col customWidth="1" min="4" max="4" width="17.56"/>
    <col customWidth="1" min="5" max="5" width="18.33"/>
    <col customWidth="1" min="6" max="19" width="9.0"/>
  </cols>
  <sheetData>
    <row r="1" ht="15.75" customHeight="1"/>
    <row r="2" ht="18.0" customHeight="1">
      <c r="A2" s="259"/>
      <c r="B2" s="255" t="s">
        <v>46</v>
      </c>
      <c r="C2" s="268" t="s">
        <v>47</v>
      </c>
      <c r="D2" s="255" t="s">
        <v>48</v>
      </c>
      <c r="E2" s="255" t="s">
        <v>49</v>
      </c>
      <c r="F2" s="256">
        <v>202501.0</v>
      </c>
      <c r="G2" s="256">
        <v>202502.0</v>
      </c>
      <c r="H2" s="256">
        <v>202503.0</v>
      </c>
      <c r="I2" s="256">
        <v>202504.0</v>
      </c>
      <c r="J2" s="256">
        <v>202505.0</v>
      </c>
      <c r="K2" s="256">
        <v>202506.0</v>
      </c>
      <c r="L2" s="256">
        <v>202507.0</v>
      </c>
      <c r="M2" s="256">
        <v>202508.0</v>
      </c>
      <c r="N2" s="256">
        <v>202509.0</v>
      </c>
      <c r="O2" s="256">
        <v>202510.0</v>
      </c>
      <c r="P2" s="256">
        <v>202511.0</v>
      </c>
      <c r="Q2" s="256">
        <v>202512.0</v>
      </c>
      <c r="R2" s="256" t="s">
        <v>56</v>
      </c>
      <c r="S2" s="269" t="s">
        <v>112</v>
      </c>
    </row>
    <row r="3" ht="15.75" hidden="1" customHeight="1">
      <c r="B3" s="258" t="s">
        <v>74</v>
      </c>
      <c r="C3" s="259" t="s">
        <v>59</v>
      </c>
      <c r="D3" s="260" t="s">
        <v>116</v>
      </c>
      <c r="E3" s="258" t="s">
        <v>383</v>
      </c>
      <c r="F3" s="261">
        <v>32.0</v>
      </c>
      <c r="G3" s="261">
        <v>32.0</v>
      </c>
      <c r="H3" s="261">
        <v>29.0</v>
      </c>
      <c r="I3" s="261">
        <v>29.0</v>
      </c>
      <c r="J3" s="261">
        <v>30.0</v>
      </c>
      <c r="K3" s="261">
        <v>31.0</v>
      </c>
      <c r="L3" s="261">
        <v>36.0</v>
      </c>
      <c r="M3" s="261">
        <v>34.0</v>
      </c>
      <c r="N3" s="261">
        <v>32.0</v>
      </c>
      <c r="O3" s="261">
        <v>36.0</v>
      </c>
      <c r="P3" s="261">
        <v>32.0</v>
      </c>
      <c r="Q3" s="261">
        <v>32.0</v>
      </c>
      <c r="R3" s="261">
        <f t="shared" ref="R3:R1634" si="1">SUM(F3:Q3)</f>
        <v>385</v>
      </c>
      <c r="S3" s="261"/>
    </row>
    <row r="4" ht="15.75" hidden="1" customHeight="1">
      <c r="B4" s="258" t="s">
        <v>74</v>
      </c>
      <c r="C4" s="259" t="s">
        <v>59</v>
      </c>
      <c r="D4" s="260" t="s">
        <v>116</v>
      </c>
      <c r="E4" s="258" t="s">
        <v>384</v>
      </c>
      <c r="F4" s="261">
        <v>24.0</v>
      </c>
      <c r="G4" s="261">
        <v>24.0</v>
      </c>
      <c r="H4" s="261">
        <v>22.0</v>
      </c>
      <c r="I4" s="261">
        <v>22.0</v>
      </c>
      <c r="J4" s="261">
        <v>23.0</v>
      </c>
      <c r="K4" s="261">
        <v>23.0</v>
      </c>
      <c r="L4" s="261">
        <v>26.0</v>
      </c>
      <c r="M4" s="261">
        <v>24.0</v>
      </c>
      <c r="N4" s="261">
        <v>24.0</v>
      </c>
      <c r="O4" s="261">
        <v>26.0</v>
      </c>
      <c r="P4" s="261">
        <v>24.0</v>
      </c>
      <c r="Q4" s="261">
        <v>24.0</v>
      </c>
      <c r="R4" s="261">
        <f t="shared" si="1"/>
        <v>286</v>
      </c>
      <c r="S4" s="261"/>
    </row>
    <row r="5" ht="15.75" hidden="1" customHeight="1">
      <c r="B5" s="258" t="s">
        <v>74</v>
      </c>
      <c r="C5" s="259" t="s">
        <v>59</v>
      </c>
      <c r="D5" s="260" t="s">
        <v>116</v>
      </c>
      <c r="E5" s="258" t="s">
        <v>385</v>
      </c>
      <c r="F5" s="261">
        <v>22.0</v>
      </c>
      <c r="G5" s="261">
        <v>20.0</v>
      </c>
      <c r="H5" s="261">
        <v>17.0</v>
      </c>
      <c r="I5" s="261">
        <v>17.0</v>
      </c>
      <c r="J5" s="261">
        <v>19.0</v>
      </c>
      <c r="K5" s="261">
        <v>19.0</v>
      </c>
      <c r="L5" s="261">
        <v>22.0</v>
      </c>
      <c r="M5" s="261">
        <v>20.0</v>
      </c>
      <c r="N5" s="261">
        <v>20.0</v>
      </c>
      <c r="O5" s="261">
        <v>21.0</v>
      </c>
      <c r="P5" s="261">
        <v>20.0</v>
      </c>
      <c r="Q5" s="261">
        <v>20.0</v>
      </c>
      <c r="R5" s="261">
        <f t="shared" si="1"/>
        <v>237</v>
      </c>
      <c r="S5" s="261"/>
    </row>
    <row r="6" ht="15.75" hidden="1" customHeight="1">
      <c r="B6" s="258" t="s">
        <v>74</v>
      </c>
      <c r="C6" s="259" t="s">
        <v>59</v>
      </c>
      <c r="D6" s="260" t="s">
        <v>116</v>
      </c>
      <c r="E6" s="258" t="s">
        <v>386</v>
      </c>
      <c r="F6" s="261">
        <v>22.0</v>
      </c>
      <c r="G6" s="261">
        <v>21.0</v>
      </c>
      <c r="H6" s="261">
        <v>19.0</v>
      </c>
      <c r="I6" s="261">
        <v>19.0</v>
      </c>
      <c r="J6" s="261">
        <v>20.0</v>
      </c>
      <c r="K6" s="261">
        <v>21.0</v>
      </c>
      <c r="L6" s="261">
        <v>24.0</v>
      </c>
      <c r="M6" s="261">
        <v>22.0</v>
      </c>
      <c r="N6" s="261">
        <v>22.0</v>
      </c>
      <c r="O6" s="261">
        <v>23.0</v>
      </c>
      <c r="P6" s="261">
        <v>21.0</v>
      </c>
      <c r="Q6" s="261">
        <v>22.0</v>
      </c>
      <c r="R6" s="261">
        <f t="shared" si="1"/>
        <v>256</v>
      </c>
      <c r="S6" s="261"/>
    </row>
    <row r="7" ht="15.75" hidden="1" customHeight="1">
      <c r="B7" s="258" t="s">
        <v>74</v>
      </c>
      <c r="C7" s="259" t="s">
        <v>59</v>
      </c>
      <c r="D7" s="260" t="s">
        <v>116</v>
      </c>
      <c r="E7" s="258" t="s">
        <v>387</v>
      </c>
      <c r="F7" s="261">
        <v>18.0</v>
      </c>
      <c r="G7" s="261">
        <v>18.0</v>
      </c>
      <c r="H7" s="261">
        <v>16.0</v>
      </c>
      <c r="I7" s="261">
        <v>16.0</v>
      </c>
      <c r="J7" s="261">
        <v>17.0</v>
      </c>
      <c r="K7" s="261">
        <v>17.0</v>
      </c>
      <c r="L7" s="261">
        <v>19.0</v>
      </c>
      <c r="M7" s="261">
        <v>18.0</v>
      </c>
      <c r="N7" s="261">
        <v>18.0</v>
      </c>
      <c r="O7" s="261">
        <v>19.0</v>
      </c>
      <c r="P7" s="261">
        <v>17.0</v>
      </c>
      <c r="Q7" s="261">
        <v>18.0</v>
      </c>
      <c r="R7" s="261">
        <f t="shared" si="1"/>
        <v>211</v>
      </c>
      <c r="S7" s="261"/>
    </row>
    <row r="8" ht="15.75" hidden="1" customHeight="1">
      <c r="B8" s="258" t="s">
        <v>74</v>
      </c>
      <c r="C8" s="259" t="s">
        <v>59</v>
      </c>
      <c r="D8" s="260" t="s">
        <v>116</v>
      </c>
      <c r="E8" s="258" t="s">
        <v>388</v>
      </c>
      <c r="F8" s="261">
        <v>5.0</v>
      </c>
      <c r="G8" s="261">
        <v>5.0</v>
      </c>
      <c r="H8" s="261">
        <v>5.0</v>
      </c>
      <c r="I8" s="261">
        <v>5.0</v>
      </c>
      <c r="J8" s="261">
        <v>5.0</v>
      </c>
      <c r="K8" s="261">
        <v>5.0</v>
      </c>
      <c r="L8" s="261">
        <v>6.0</v>
      </c>
      <c r="M8" s="261">
        <v>5.0</v>
      </c>
      <c r="N8" s="261">
        <v>6.0</v>
      </c>
      <c r="O8" s="261">
        <v>6.0</v>
      </c>
      <c r="P8" s="261">
        <v>5.0</v>
      </c>
      <c r="Q8" s="261">
        <v>5.0</v>
      </c>
      <c r="R8" s="261">
        <f t="shared" si="1"/>
        <v>63</v>
      </c>
      <c r="S8" s="261"/>
    </row>
    <row r="9" ht="15.75" hidden="1" customHeight="1">
      <c r="B9" s="258" t="s">
        <v>74</v>
      </c>
      <c r="C9" s="259" t="s">
        <v>59</v>
      </c>
      <c r="D9" s="262" t="s">
        <v>116</v>
      </c>
      <c r="E9" s="258" t="s">
        <v>389</v>
      </c>
      <c r="F9" s="261">
        <v>1.0</v>
      </c>
      <c r="G9" s="261">
        <v>1.0</v>
      </c>
      <c r="H9" s="261">
        <v>1.0</v>
      </c>
      <c r="I9" s="261">
        <v>1.0</v>
      </c>
      <c r="J9" s="261">
        <v>1.0</v>
      </c>
      <c r="K9" s="261">
        <v>1.0</v>
      </c>
      <c r="L9" s="261">
        <v>1.0</v>
      </c>
      <c r="M9" s="261">
        <v>2.0</v>
      </c>
      <c r="N9" s="261">
        <v>2.0</v>
      </c>
      <c r="O9" s="261">
        <v>2.0</v>
      </c>
      <c r="P9" s="261">
        <v>1.0</v>
      </c>
      <c r="Q9" s="261">
        <v>3.0</v>
      </c>
      <c r="R9" s="261">
        <f t="shared" si="1"/>
        <v>17</v>
      </c>
      <c r="S9" s="261"/>
    </row>
    <row r="10" ht="15.75" hidden="1" customHeight="1">
      <c r="B10" s="258" t="s">
        <v>74</v>
      </c>
      <c r="C10" s="259" t="s">
        <v>59</v>
      </c>
      <c r="D10" s="260" t="s">
        <v>131</v>
      </c>
      <c r="E10" s="258" t="s">
        <v>390</v>
      </c>
      <c r="F10" s="261">
        <v>5.0</v>
      </c>
      <c r="G10" s="261">
        <v>4.0</v>
      </c>
      <c r="H10" s="261">
        <v>3.0</v>
      </c>
      <c r="I10" s="261">
        <v>3.0</v>
      </c>
      <c r="J10" s="261">
        <v>3.0</v>
      </c>
      <c r="K10" s="261">
        <v>4.0</v>
      </c>
      <c r="L10" s="261">
        <v>6.0</v>
      </c>
      <c r="M10" s="261">
        <v>3.0</v>
      </c>
      <c r="N10" s="261">
        <v>5.0</v>
      </c>
      <c r="O10" s="261">
        <v>5.0</v>
      </c>
      <c r="P10" s="261">
        <v>4.0</v>
      </c>
      <c r="Q10" s="261">
        <v>4.0</v>
      </c>
      <c r="R10" s="261">
        <f t="shared" si="1"/>
        <v>49</v>
      </c>
      <c r="S10" s="261"/>
    </row>
    <row r="11" ht="15.75" hidden="1" customHeight="1">
      <c r="B11" s="258" t="s">
        <v>74</v>
      </c>
      <c r="C11" s="259" t="s">
        <v>59</v>
      </c>
      <c r="D11" s="260" t="s">
        <v>131</v>
      </c>
      <c r="E11" s="258" t="s">
        <v>391</v>
      </c>
      <c r="F11" s="261">
        <v>14.0</v>
      </c>
      <c r="G11" s="261">
        <v>13.0</v>
      </c>
      <c r="H11" s="261">
        <v>12.0</v>
      </c>
      <c r="I11" s="261">
        <v>12.0</v>
      </c>
      <c r="J11" s="261">
        <v>13.0</v>
      </c>
      <c r="K11" s="261">
        <v>13.0</v>
      </c>
      <c r="L11" s="261">
        <v>15.0</v>
      </c>
      <c r="M11" s="261">
        <v>14.0</v>
      </c>
      <c r="N11" s="261">
        <v>14.0</v>
      </c>
      <c r="O11" s="261">
        <v>15.0</v>
      </c>
      <c r="P11" s="261">
        <v>13.0</v>
      </c>
      <c r="Q11" s="261">
        <v>14.0</v>
      </c>
      <c r="R11" s="261">
        <f t="shared" si="1"/>
        <v>162</v>
      </c>
      <c r="S11" s="261"/>
    </row>
    <row r="12" ht="15.75" hidden="1" customHeight="1">
      <c r="B12" s="258" t="s">
        <v>74</v>
      </c>
      <c r="C12" s="259" t="s">
        <v>59</v>
      </c>
      <c r="D12" s="260" t="s">
        <v>131</v>
      </c>
      <c r="E12" s="258" t="s">
        <v>392</v>
      </c>
      <c r="F12" s="261">
        <v>22.0</v>
      </c>
      <c r="G12" s="261">
        <v>22.0</v>
      </c>
      <c r="H12" s="261">
        <v>20.0</v>
      </c>
      <c r="I12" s="261">
        <v>20.0</v>
      </c>
      <c r="J12" s="261">
        <v>21.0</v>
      </c>
      <c r="K12" s="261">
        <v>21.0</v>
      </c>
      <c r="L12" s="261">
        <v>24.0</v>
      </c>
      <c r="M12" s="261">
        <v>23.0</v>
      </c>
      <c r="N12" s="261">
        <v>22.0</v>
      </c>
      <c r="O12" s="261">
        <v>24.0</v>
      </c>
      <c r="P12" s="261">
        <v>22.0</v>
      </c>
      <c r="Q12" s="261">
        <v>22.0</v>
      </c>
      <c r="R12" s="261">
        <f t="shared" si="1"/>
        <v>263</v>
      </c>
      <c r="S12" s="261"/>
    </row>
    <row r="13" ht="15.75" hidden="1" customHeight="1">
      <c r="B13" s="258" t="s">
        <v>74</v>
      </c>
      <c r="C13" s="259" t="s">
        <v>59</v>
      </c>
      <c r="D13" s="260" t="s">
        <v>131</v>
      </c>
      <c r="E13" s="258" t="s">
        <v>393</v>
      </c>
      <c r="F13" s="261">
        <v>22.0</v>
      </c>
      <c r="G13" s="261">
        <v>22.0</v>
      </c>
      <c r="H13" s="261">
        <v>20.0</v>
      </c>
      <c r="I13" s="261">
        <v>20.0</v>
      </c>
      <c r="J13" s="261">
        <v>21.0</v>
      </c>
      <c r="K13" s="261">
        <v>21.0</v>
      </c>
      <c r="L13" s="261">
        <v>24.0</v>
      </c>
      <c r="M13" s="261">
        <v>23.0</v>
      </c>
      <c r="N13" s="261">
        <v>22.0</v>
      </c>
      <c r="O13" s="261">
        <v>24.0</v>
      </c>
      <c r="P13" s="261">
        <v>22.0</v>
      </c>
      <c r="Q13" s="261">
        <v>22.0</v>
      </c>
      <c r="R13" s="261">
        <f t="shared" si="1"/>
        <v>263</v>
      </c>
      <c r="S13" s="261"/>
    </row>
    <row r="14" ht="15.75" hidden="1" customHeight="1">
      <c r="B14" s="258" t="s">
        <v>74</v>
      </c>
      <c r="C14" s="259" t="s">
        <v>59</v>
      </c>
      <c r="D14" s="260" t="s">
        <v>131</v>
      </c>
      <c r="E14" s="258" t="s">
        <v>394</v>
      </c>
      <c r="F14" s="261">
        <v>22.0</v>
      </c>
      <c r="G14" s="261">
        <v>22.0</v>
      </c>
      <c r="H14" s="261">
        <v>20.0</v>
      </c>
      <c r="I14" s="261">
        <v>20.0</v>
      </c>
      <c r="J14" s="261">
        <v>21.0</v>
      </c>
      <c r="K14" s="261">
        <v>21.0</v>
      </c>
      <c r="L14" s="261">
        <v>24.0</v>
      </c>
      <c r="M14" s="261">
        <v>23.0</v>
      </c>
      <c r="N14" s="261">
        <v>22.0</v>
      </c>
      <c r="O14" s="261">
        <v>24.0</v>
      </c>
      <c r="P14" s="261">
        <v>22.0</v>
      </c>
      <c r="Q14" s="261">
        <v>22.0</v>
      </c>
      <c r="R14" s="261">
        <f t="shared" si="1"/>
        <v>263</v>
      </c>
      <c r="S14" s="261"/>
    </row>
    <row r="15" ht="15.75" hidden="1" customHeight="1">
      <c r="B15" s="258" t="s">
        <v>74</v>
      </c>
      <c r="C15" s="259" t="s">
        <v>59</v>
      </c>
      <c r="D15" s="260" t="s">
        <v>131</v>
      </c>
      <c r="E15" s="258" t="s">
        <v>395</v>
      </c>
      <c r="F15" s="261">
        <v>2.0</v>
      </c>
      <c r="G15" s="261">
        <v>2.0</v>
      </c>
      <c r="H15" s="261">
        <v>2.0</v>
      </c>
      <c r="I15" s="261">
        <v>2.0</v>
      </c>
      <c r="J15" s="261">
        <v>2.0</v>
      </c>
      <c r="K15" s="261">
        <v>2.0</v>
      </c>
      <c r="L15" s="261">
        <v>2.0</v>
      </c>
      <c r="M15" s="261">
        <v>2.0</v>
      </c>
      <c r="N15" s="261">
        <v>2.0</v>
      </c>
      <c r="O15" s="261">
        <v>2.0</v>
      </c>
      <c r="P15" s="261">
        <v>2.0</v>
      </c>
      <c r="Q15" s="261">
        <v>3.0</v>
      </c>
      <c r="R15" s="261">
        <f t="shared" si="1"/>
        <v>25</v>
      </c>
      <c r="S15" s="261"/>
    </row>
    <row r="16" ht="15.75" hidden="1" customHeight="1">
      <c r="B16" s="258" t="s">
        <v>74</v>
      </c>
      <c r="C16" s="259" t="s">
        <v>59</v>
      </c>
      <c r="D16" s="262" t="s">
        <v>131</v>
      </c>
      <c r="E16" s="258" t="s">
        <v>396</v>
      </c>
      <c r="F16" s="261">
        <v>28.0</v>
      </c>
      <c r="G16" s="261">
        <v>28.0</v>
      </c>
      <c r="H16" s="261">
        <v>25.0</v>
      </c>
      <c r="I16" s="261">
        <v>25.0</v>
      </c>
      <c r="J16" s="261">
        <v>27.0</v>
      </c>
      <c r="K16" s="261">
        <v>27.0</v>
      </c>
      <c r="L16" s="261">
        <v>30.0</v>
      </c>
      <c r="M16" s="261">
        <v>28.0</v>
      </c>
      <c r="N16" s="261">
        <v>28.0</v>
      </c>
      <c r="O16" s="261">
        <v>30.0</v>
      </c>
      <c r="P16" s="261">
        <v>27.0</v>
      </c>
      <c r="Q16" s="261">
        <v>28.0</v>
      </c>
      <c r="R16" s="261">
        <f t="shared" si="1"/>
        <v>331</v>
      </c>
      <c r="S16" s="261"/>
    </row>
    <row r="17" ht="15.75" hidden="1" customHeight="1">
      <c r="B17" s="258" t="s">
        <v>74</v>
      </c>
      <c r="C17" s="259" t="s">
        <v>59</v>
      </c>
      <c r="D17" s="260" t="s">
        <v>145</v>
      </c>
      <c r="E17" s="258" t="s">
        <v>397</v>
      </c>
      <c r="F17" s="261">
        <v>19.0</v>
      </c>
      <c r="G17" s="261">
        <v>19.0</v>
      </c>
      <c r="H17" s="261">
        <v>17.0</v>
      </c>
      <c r="I17" s="261">
        <v>17.0</v>
      </c>
      <c r="J17" s="261">
        <v>18.0</v>
      </c>
      <c r="K17" s="261">
        <v>18.0</v>
      </c>
      <c r="L17" s="261">
        <v>21.0</v>
      </c>
      <c r="M17" s="261">
        <v>20.0</v>
      </c>
      <c r="N17" s="261">
        <v>19.0</v>
      </c>
      <c r="O17" s="261">
        <v>21.0</v>
      </c>
      <c r="P17" s="261">
        <v>19.0</v>
      </c>
      <c r="Q17" s="261">
        <v>19.0</v>
      </c>
      <c r="R17" s="261">
        <f t="shared" si="1"/>
        <v>227</v>
      </c>
      <c r="S17" s="261"/>
    </row>
    <row r="18" ht="15.75" hidden="1" customHeight="1">
      <c r="B18" s="258" t="s">
        <v>74</v>
      </c>
      <c r="C18" s="259" t="s">
        <v>59</v>
      </c>
      <c r="D18" s="260" t="s">
        <v>145</v>
      </c>
      <c r="E18" s="258" t="s">
        <v>398</v>
      </c>
      <c r="F18" s="261">
        <v>26.0</v>
      </c>
      <c r="G18" s="261">
        <v>26.0</v>
      </c>
      <c r="H18" s="261">
        <v>23.0</v>
      </c>
      <c r="I18" s="261">
        <v>23.0</v>
      </c>
      <c r="J18" s="261">
        <v>25.0</v>
      </c>
      <c r="K18" s="261">
        <v>26.0</v>
      </c>
      <c r="L18" s="261">
        <v>27.0</v>
      </c>
      <c r="M18" s="261">
        <v>28.0</v>
      </c>
      <c r="N18" s="261">
        <v>26.0</v>
      </c>
      <c r="O18" s="261">
        <v>28.0</v>
      </c>
      <c r="P18" s="261">
        <v>26.0</v>
      </c>
      <c r="Q18" s="261">
        <v>26.0</v>
      </c>
      <c r="R18" s="261">
        <f t="shared" si="1"/>
        <v>310</v>
      </c>
      <c r="S18" s="261"/>
    </row>
    <row r="19" ht="15.75" hidden="1" customHeight="1">
      <c r="B19" s="258" t="s">
        <v>74</v>
      </c>
      <c r="C19" s="259" t="s">
        <v>59</v>
      </c>
      <c r="D19" s="260" t="s">
        <v>145</v>
      </c>
      <c r="E19" s="258" t="s">
        <v>399</v>
      </c>
      <c r="F19" s="261">
        <v>45.0</v>
      </c>
      <c r="G19" s="261">
        <v>46.0</v>
      </c>
      <c r="H19" s="261">
        <v>41.0</v>
      </c>
      <c r="I19" s="261">
        <v>41.0</v>
      </c>
      <c r="J19" s="261">
        <v>45.0</v>
      </c>
      <c r="K19" s="261">
        <v>45.0</v>
      </c>
      <c r="L19" s="261">
        <v>48.0</v>
      </c>
      <c r="M19" s="261">
        <v>43.0</v>
      </c>
      <c r="N19" s="261">
        <v>46.0</v>
      </c>
      <c r="O19" s="261">
        <v>49.0</v>
      </c>
      <c r="P19" s="261">
        <v>43.0</v>
      </c>
      <c r="Q19" s="261">
        <v>47.0</v>
      </c>
      <c r="R19" s="261">
        <f t="shared" si="1"/>
        <v>539</v>
      </c>
      <c r="S19" s="261"/>
    </row>
    <row r="20" ht="15.75" hidden="1" customHeight="1">
      <c r="B20" s="258" t="s">
        <v>74</v>
      </c>
      <c r="C20" s="259" t="s">
        <v>59</v>
      </c>
      <c r="D20" s="260" t="s">
        <v>145</v>
      </c>
      <c r="E20" s="258" t="s">
        <v>400</v>
      </c>
      <c r="F20" s="261">
        <v>23.0</v>
      </c>
      <c r="G20" s="261">
        <v>23.0</v>
      </c>
      <c r="H20" s="261">
        <v>20.0</v>
      </c>
      <c r="I20" s="261">
        <v>20.0</v>
      </c>
      <c r="J20" s="261">
        <v>22.0</v>
      </c>
      <c r="K20" s="261">
        <v>25.0</v>
      </c>
      <c r="L20" s="261">
        <v>22.0</v>
      </c>
      <c r="M20" s="261">
        <v>23.0</v>
      </c>
      <c r="N20" s="261">
        <v>23.0</v>
      </c>
      <c r="O20" s="261">
        <v>25.0</v>
      </c>
      <c r="P20" s="261">
        <v>22.0</v>
      </c>
      <c r="Q20" s="261">
        <v>23.0</v>
      </c>
      <c r="R20" s="261">
        <f t="shared" si="1"/>
        <v>271</v>
      </c>
      <c r="S20" s="261"/>
    </row>
    <row r="21" ht="15.75" hidden="1" customHeight="1">
      <c r="B21" s="258" t="s">
        <v>74</v>
      </c>
      <c r="C21" s="259" t="s">
        <v>59</v>
      </c>
      <c r="D21" s="260" t="s">
        <v>145</v>
      </c>
      <c r="E21" s="258" t="s">
        <v>401</v>
      </c>
      <c r="F21" s="261">
        <v>29.0</v>
      </c>
      <c r="G21" s="261">
        <v>29.0</v>
      </c>
      <c r="H21" s="261">
        <v>26.0</v>
      </c>
      <c r="I21" s="261">
        <v>26.0</v>
      </c>
      <c r="J21" s="261">
        <v>27.0</v>
      </c>
      <c r="K21" s="261">
        <v>28.0</v>
      </c>
      <c r="L21" s="261">
        <v>29.0</v>
      </c>
      <c r="M21" s="261">
        <v>31.0</v>
      </c>
      <c r="N21" s="261">
        <v>29.0</v>
      </c>
      <c r="O21" s="261">
        <v>31.0</v>
      </c>
      <c r="P21" s="261">
        <v>28.0</v>
      </c>
      <c r="Q21" s="261">
        <v>29.0</v>
      </c>
      <c r="R21" s="261">
        <f t="shared" si="1"/>
        <v>342</v>
      </c>
      <c r="S21" s="261"/>
    </row>
    <row r="22" ht="15.75" hidden="1" customHeight="1">
      <c r="B22" s="258" t="s">
        <v>74</v>
      </c>
      <c r="C22" s="259" t="s">
        <v>59</v>
      </c>
      <c r="D22" s="260" t="s">
        <v>145</v>
      </c>
      <c r="E22" s="258" t="s">
        <v>402</v>
      </c>
      <c r="F22" s="261">
        <v>121.0</v>
      </c>
      <c r="G22" s="261">
        <v>116.0</v>
      </c>
      <c r="H22" s="261">
        <v>99.0</v>
      </c>
      <c r="I22" s="261">
        <v>98.0</v>
      </c>
      <c r="J22" s="261">
        <v>97.0</v>
      </c>
      <c r="K22" s="261">
        <v>97.0</v>
      </c>
      <c r="L22" s="261">
        <v>143.0</v>
      </c>
      <c r="M22" s="261">
        <v>122.0</v>
      </c>
      <c r="N22" s="261">
        <v>114.0</v>
      </c>
      <c r="O22" s="261">
        <v>139.0</v>
      </c>
      <c r="P22" s="261">
        <v>112.0</v>
      </c>
      <c r="Q22" s="261">
        <v>120.0</v>
      </c>
      <c r="R22" s="261">
        <f t="shared" si="1"/>
        <v>1378</v>
      </c>
      <c r="S22" s="261"/>
    </row>
    <row r="23" ht="15.75" hidden="1" customHeight="1">
      <c r="B23" s="258" t="s">
        <v>74</v>
      </c>
      <c r="C23" s="259" t="s">
        <v>59</v>
      </c>
      <c r="D23" s="260" t="s">
        <v>145</v>
      </c>
      <c r="E23" s="258" t="s">
        <v>403</v>
      </c>
      <c r="F23" s="261">
        <v>49.0</v>
      </c>
      <c r="G23" s="261">
        <v>49.0</v>
      </c>
      <c r="H23" s="261">
        <v>46.0</v>
      </c>
      <c r="I23" s="261">
        <v>45.0</v>
      </c>
      <c r="J23" s="261">
        <v>47.0</v>
      </c>
      <c r="K23" s="261">
        <v>48.0</v>
      </c>
      <c r="L23" s="261">
        <v>47.0</v>
      </c>
      <c r="M23" s="261">
        <v>48.0</v>
      </c>
      <c r="N23" s="261">
        <v>47.0</v>
      </c>
      <c r="O23" s="261">
        <v>48.0</v>
      </c>
      <c r="P23" s="261">
        <v>47.0</v>
      </c>
      <c r="Q23" s="261">
        <v>47.0</v>
      </c>
      <c r="R23" s="261">
        <f t="shared" si="1"/>
        <v>568</v>
      </c>
      <c r="S23" s="261"/>
    </row>
    <row r="24" ht="15.75" hidden="1" customHeight="1">
      <c r="B24" s="258" t="s">
        <v>74</v>
      </c>
      <c r="C24" s="259" t="s">
        <v>59</v>
      </c>
      <c r="D24" s="260" t="s">
        <v>145</v>
      </c>
      <c r="E24" s="258" t="s">
        <v>404</v>
      </c>
      <c r="F24" s="261">
        <v>26.0</v>
      </c>
      <c r="G24" s="261">
        <v>24.0</v>
      </c>
      <c r="H24" s="261">
        <v>24.0</v>
      </c>
      <c r="I24" s="261">
        <v>24.0</v>
      </c>
      <c r="J24" s="261">
        <v>26.0</v>
      </c>
      <c r="K24" s="261">
        <v>26.0</v>
      </c>
      <c r="L24" s="261">
        <v>29.0</v>
      </c>
      <c r="M24" s="261">
        <v>26.0</v>
      </c>
      <c r="N24" s="261">
        <v>26.0</v>
      </c>
      <c r="O24" s="261">
        <v>27.0</v>
      </c>
      <c r="P24" s="261">
        <v>28.0</v>
      </c>
      <c r="Q24" s="261">
        <v>26.0</v>
      </c>
      <c r="R24" s="261">
        <f t="shared" si="1"/>
        <v>312</v>
      </c>
      <c r="S24" s="261"/>
    </row>
    <row r="25" ht="15.75" hidden="1" customHeight="1">
      <c r="B25" s="258" t="s">
        <v>74</v>
      </c>
      <c r="C25" s="259" t="s">
        <v>59</v>
      </c>
      <c r="D25" s="260" t="s">
        <v>145</v>
      </c>
      <c r="E25" s="258" t="s">
        <v>405</v>
      </c>
      <c r="F25" s="261">
        <v>29.0</v>
      </c>
      <c r="G25" s="261">
        <v>29.0</v>
      </c>
      <c r="H25" s="261">
        <v>27.0</v>
      </c>
      <c r="I25" s="261">
        <v>28.0</v>
      </c>
      <c r="J25" s="261">
        <v>35.0</v>
      </c>
      <c r="K25" s="261">
        <v>31.0</v>
      </c>
      <c r="L25" s="261">
        <v>35.0</v>
      </c>
      <c r="M25" s="261">
        <v>31.0</v>
      </c>
      <c r="N25" s="261">
        <v>36.0</v>
      </c>
      <c r="O25" s="261">
        <v>31.0</v>
      </c>
      <c r="P25" s="261">
        <v>32.0</v>
      </c>
      <c r="Q25" s="261">
        <v>31.0</v>
      </c>
      <c r="R25" s="261">
        <f t="shared" si="1"/>
        <v>375</v>
      </c>
      <c r="S25" s="261"/>
    </row>
    <row r="26" ht="15.75" hidden="1" customHeight="1">
      <c r="B26" s="258" t="s">
        <v>74</v>
      </c>
      <c r="C26" s="259" t="s">
        <v>59</v>
      </c>
      <c r="D26" s="260" t="s">
        <v>145</v>
      </c>
      <c r="E26" s="258" t="s">
        <v>406</v>
      </c>
      <c r="F26" s="261">
        <v>15.0</v>
      </c>
      <c r="G26" s="261">
        <v>15.0</v>
      </c>
      <c r="H26" s="261">
        <v>14.0</v>
      </c>
      <c r="I26" s="261">
        <v>14.0</v>
      </c>
      <c r="J26" s="261">
        <v>14.0</v>
      </c>
      <c r="K26" s="261">
        <v>14.0</v>
      </c>
      <c r="L26" s="261">
        <v>17.0</v>
      </c>
      <c r="M26" s="261">
        <v>16.0</v>
      </c>
      <c r="N26" s="261">
        <v>15.0</v>
      </c>
      <c r="O26" s="261">
        <v>17.0</v>
      </c>
      <c r="P26" s="261">
        <v>15.0</v>
      </c>
      <c r="Q26" s="261">
        <v>15.0</v>
      </c>
      <c r="R26" s="261">
        <f t="shared" si="1"/>
        <v>181</v>
      </c>
      <c r="S26" s="261"/>
    </row>
    <row r="27" ht="15.75" hidden="1" customHeight="1">
      <c r="B27" s="258" t="s">
        <v>74</v>
      </c>
      <c r="C27" s="259" t="s">
        <v>59</v>
      </c>
      <c r="D27" s="260" t="s">
        <v>145</v>
      </c>
      <c r="E27" s="258" t="s">
        <v>407</v>
      </c>
      <c r="F27" s="261">
        <v>26.0</v>
      </c>
      <c r="G27" s="261">
        <v>25.0</v>
      </c>
      <c r="H27" s="261">
        <v>23.0</v>
      </c>
      <c r="I27" s="261">
        <v>23.0</v>
      </c>
      <c r="J27" s="261">
        <v>24.0</v>
      </c>
      <c r="K27" s="261">
        <v>24.0</v>
      </c>
      <c r="L27" s="261">
        <v>28.0</v>
      </c>
      <c r="M27" s="261">
        <v>26.0</v>
      </c>
      <c r="N27" s="261">
        <v>26.0</v>
      </c>
      <c r="O27" s="261">
        <v>28.0</v>
      </c>
      <c r="P27" s="261">
        <v>25.0</v>
      </c>
      <c r="Q27" s="261">
        <v>26.0</v>
      </c>
      <c r="R27" s="261">
        <f t="shared" si="1"/>
        <v>304</v>
      </c>
      <c r="S27" s="261"/>
    </row>
    <row r="28" ht="15.75" hidden="1" customHeight="1">
      <c r="B28" s="258" t="s">
        <v>74</v>
      </c>
      <c r="C28" s="259" t="s">
        <v>59</v>
      </c>
      <c r="D28" s="260" t="s">
        <v>145</v>
      </c>
      <c r="E28" s="258" t="s">
        <v>408</v>
      </c>
      <c r="F28" s="261">
        <v>18.0</v>
      </c>
      <c r="G28" s="261">
        <v>16.0</v>
      </c>
      <c r="H28" s="261">
        <v>15.0</v>
      </c>
      <c r="I28" s="261">
        <v>15.0</v>
      </c>
      <c r="J28" s="261">
        <v>16.0</v>
      </c>
      <c r="K28" s="261">
        <v>16.0</v>
      </c>
      <c r="L28" s="261">
        <v>18.0</v>
      </c>
      <c r="M28" s="261">
        <v>17.0</v>
      </c>
      <c r="N28" s="261">
        <v>17.0</v>
      </c>
      <c r="O28" s="261">
        <v>18.0</v>
      </c>
      <c r="P28" s="261">
        <v>16.0</v>
      </c>
      <c r="Q28" s="261">
        <v>17.0</v>
      </c>
      <c r="R28" s="261">
        <f t="shared" si="1"/>
        <v>199</v>
      </c>
      <c r="S28" s="261"/>
    </row>
    <row r="29" ht="15.75" hidden="1" customHeight="1">
      <c r="B29" s="258" t="s">
        <v>74</v>
      </c>
      <c r="C29" s="259" t="s">
        <v>59</v>
      </c>
      <c r="D29" s="260" t="s">
        <v>145</v>
      </c>
      <c r="E29" s="258" t="s">
        <v>409</v>
      </c>
      <c r="F29" s="261">
        <v>26.0</v>
      </c>
      <c r="G29" s="261">
        <v>26.0</v>
      </c>
      <c r="H29" s="261">
        <v>23.0</v>
      </c>
      <c r="I29" s="261">
        <v>24.0</v>
      </c>
      <c r="J29" s="261">
        <v>26.0</v>
      </c>
      <c r="K29" s="261">
        <v>28.0</v>
      </c>
      <c r="L29" s="261">
        <v>28.0</v>
      </c>
      <c r="M29" s="261">
        <v>26.0</v>
      </c>
      <c r="N29" s="261">
        <v>27.0</v>
      </c>
      <c r="O29" s="261">
        <v>28.0</v>
      </c>
      <c r="P29" s="261">
        <v>25.0</v>
      </c>
      <c r="Q29" s="261">
        <v>25.0</v>
      </c>
      <c r="R29" s="261">
        <f t="shared" si="1"/>
        <v>312</v>
      </c>
      <c r="S29" s="261"/>
    </row>
    <row r="30" ht="15.75" hidden="1" customHeight="1">
      <c r="B30" s="258" t="s">
        <v>74</v>
      </c>
      <c r="C30" s="259" t="s">
        <v>59</v>
      </c>
      <c r="D30" s="260" t="s">
        <v>145</v>
      </c>
      <c r="E30" s="258" t="s">
        <v>410</v>
      </c>
      <c r="F30" s="261">
        <v>37.0</v>
      </c>
      <c r="G30" s="261">
        <v>37.0</v>
      </c>
      <c r="H30" s="261">
        <v>35.0</v>
      </c>
      <c r="I30" s="261">
        <v>35.0</v>
      </c>
      <c r="J30" s="261">
        <v>37.0</v>
      </c>
      <c r="K30" s="261">
        <v>37.0</v>
      </c>
      <c r="L30" s="261">
        <v>37.0</v>
      </c>
      <c r="M30" s="261">
        <v>37.0</v>
      </c>
      <c r="N30" s="261">
        <v>37.0</v>
      </c>
      <c r="O30" s="261">
        <v>37.0</v>
      </c>
      <c r="P30" s="261">
        <v>39.0</v>
      </c>
      <c r="Q30" s="261">
        <v>39.0</v>
      </c>
      <c r="R30" s="261">
        <f t="shared" si="1"/>
        <v>444</v>
      </c>
      <c r="S30" s="261"/>
    </row>
    <row r="31" ht="15.75" hidden="1" customHeight="1">
      <c r="B31" s="258" t="s">
        <v>74</v>
      </c>
      <c r="C31" s="259" t="s">
        <v>59</v>
      </c>
      <c r="D31" s="260" t="s">
        <v>145</v>
      </c>
      <c r="E31" s="258" t="s">
        <v>411</v>
      </c>
      <c r="F31" s="261">
        <v>21.0</v>
      </c>
      <c r="G31" s="261">
        <v>21.0</v>
      </c>
      <c r="H31" s="261">
        <v>19.0</v>
      </c>
      <c r="I31" s="261">
        <v>19.0</v>
      </c>
      <c r="J31" s="261">
        <v>20.0</v>
      </c>
      <c r="K31" s="261">
        <v>20.0</v>
      </c>
      <c r="L31" s="261">
        <v>23.0</v>
      </c>
      <c r="M31" s="261">
        <v>21.0</v>
      </c>
      <c r="N31" s="261">
        <v>21.0</v>
      </c>
      <c r="O31" s="261">
        <v>23.0</v>
      </c>
      <c r="P31" s="261">
        <v>20.0</v>
      </c>
      <c r="Q31" s="261">
        <v>21.0</v>
      </c>
      <c r="R31" s="261">
        <f t="shared" si="1"/>
        <v>249</v>
      </c>
      <c r="S31" s="261"/>
    </row>
    <row r="32" ht="15.75" hidden="1" customHeight="1">
      <c r="B32" s="258" t="s">
        <v>74</v>
      </c>
      <c r="C32" s="259" t="s">
        <v>59</v>
      </c>
      <c r="D32" s="260" t="s">
        <v>145</v>
      </c>
      <c r="E32" s="258" t="s">
        <v>412</v>
      </c>
      <c r="F32" s="261">
        <v>18.0</v>
      </c>
      <c r="G32" s="261">
        <v>18.0</v>
      </c>
      <c r="H32" s="261">
        <v>15.0</v>
      </c>
      <c r="I32" s="261">
        <v>15.0</v>
      </c>
      <c r="J32" s="261">
        <v>16.0</v>
      </c>
      <c r="K32" s="261">
        <v>17.0</v>
      </c>
      <c r="L32" s="261">
        <v>20.0</v>
      </c>
      <c r="M32" s="261">
        <v>19.0</v>
      </c>
      <c r="N32" s="261">
        <v>18.0</v>
      </c>
      <c r="O32" s="261">
        <v>21.0</v>
      </c>
      <c r="P32" s="261">
        <v>18.0</v>
      </c>
      <c r="Q32" s="261">
        <v>19.0</v>
      </c>
      <c r="R32" s="261">
        <f t="shared" si="1"/>
        <v>214</v>
      </c>
      <c r="S32" s="261"/>
    </row>
    <row r="33" ht="15.75" hidden="1" customHeight="1">
      <c r="B33" s="258" t="s">
        <v>74</v>
      </c>
      <c r="C33" s="259" t="s">
        <v>59</v>
      </c>
      <c r="D33" s="262" t="s">
        <v>145</v>
      </c>
      <c r="E33" s="258" t="s">
        <v>413</v>
      </c>
      <c r="F33" s="261">
        <v>21.0</v>
      </c>
      <c r="G33" s="261">
        <v>20.0</v>
      </c>
      <c r="H33" s="261">
        <v>18.0</v>
      </c>
      <c r="I33" s="261">
        <v>18.0</v>
      </c>
      <c r="J33" s="261">
        <v>19.0</v>
      </c>
      <c r="K33" s="261">
        <v>20.0</v>
      </c>
      <c r="L33" s="261">
        <v>22.0</v>
      </c>
      <c r="M33" s="261">
        <v>21.0</v>
      </c>
      <c r="N33" s="261">
        <v>21.0</v>
      </c>
      <c r="O33" s="261">
        <v>22.0</v>
      </c>
      <c r="P33" s="261">
        <v>20.0</v>
      </c>
      <c r="Q33" s="261">
        <v>21.0</v>
      </c>
      <c r="R33" s="261">
        <f t="shared" si="1"/>
        <v>243</v>
      </c>
      <c r="S33" s="261"/>
    </row>
    <row r="34" ht="15.75" customHeight="1">
      <c r="B34" s="258" t="s">
        <v>74</v>
      </c>
      <c r="C34" s="259" t="s">
        <v>59</v>
      </c>
      <c r="D34" s="260" t="s">
        <v>61</v>
      </c>
      <c r="E34" s="258" t="s">
        <v>62</v>
      </c>
      <c r="F34" s="261">
        <v>61.0</v>
      </c>
      <c r="G34" s="261">
        <v>60.0</v>
      </c>
      <c r="H34" s="261">
        <v>54.0</v>
      </c>
      <c r="I34" s="261">
        <v>54.0</v>
      </c>
      <c r="J34" s="261">
        <v>57.0</v>
      </c>
      <c r="K34" s="261">
        <v>59.0</v>
      </c>
      <c r="L34" s="261">
        <v>67.0</v>
      </c>
      <c r="M34" s="261">
        <v>63.0</v>
      </c>
      <c r="N34" s="261">
        <v>61.0</v>
      </c>
      <c r="O34" s="261">
        <v>67.0</v>
      </c>
      <c r="P34" s="261">
        <v>60.0</v>
      </c>
      <c r="Q34" s="261">
        <v>62.0</v>
      </c>
      <c r="R34" s="261">
        <f t="shared" si="1"/>
        <v>725</v>
      </c>
      <c r="S34" s="261">
        <f t="shared" ref="S34:S41" si="2">SUM(F34:K34)</f>
        <v>345</v>
      </c>
    </row>
    <row r="35" ht="15.75" customHeight="1">
      <c r="B35" s="258" t="s">
        <v>74</v>
      </c>
      <c r="C35" s="259" t="s">
        <v>59</v>
      </c>
      <c r="D35" s="260" t="s">
        <v>61</v>
      </c>
      <c r="E35" s="258" t="s">
        <v>63</v>
      </c>
      <c r="F35" s="261">
        <v>58.0</v>
      </c>
      <c r="G35" s="261">
        <v>57.0</v>
      </c>
      <c r="H35" s="261">
        <v>51.0</v>
      </c>
      <c r="I35" s="261">
        <v>51.0</v>
      </c>
      <c r="J35" s="261">
        <v>54.0</v>
      </c>
      <c r="K35" s="261">
        <v>54.0</v>
      </c>
      <c r="L35" s="261">
        <v>63.0</v>
      </c>
      <c r="M35" s="261">
        <v>59.0</v>
      </c>
      <c r="N35" s="261">
        <v>58.0</v>
      </c>
      <c r="O35" s="261">
        <v>63.0</v>
      </c>
      <c r="P35" s="261">
        <v>57.0</v>
      </c>
      <c r="Q35" s="261">
        <v>58.0</v>
      </c>
      <c r="R35" s="261">
        <f t="shared" si="1"/>
        <v>683</v>
      </c>
      <c r="S35" s="261">
        <f t="shared" si="2"/>
        <v>325</v>
      </c>
    </row>
    <row r="36" ht="15.75" customHeight="1">
      <c r="B36" s="258" t="s">
        <v>74</v>
      </c>
      <c r="C36" s="259" t="s">
        <v>59</v>
      </c>
      <c r="D36" s="260" t="s">
        <v>61</v>
      </c>
      <c r="E36" s="258" t="s">
        <v>64</v>
      </c>
      <c r="F36" s="261">
        <v>15.0</v>
      </c>
      <c r="G36" s="261">
        <v>15.0</v>
      </c>
      <c r="H36" s="261">
        <v>13.0</v>
      </c>
      <c r="I36" s="261">
        <v>13.0</v>
      </c>
      <c r="J36" s="261">
        <v>14.0</v>
      </c>
      <c r="K36" s="261">
        <v>14.0</v>
      </c>
      <c r="L36" s="261">
        <v>16.0</v>
      </c>
      <c r="M36" s="261">
        <v>15.0</v>
      </c>
      <c r="N36" s="261">
        <v>15.0</v>
      </c>
      <c r="O36" s="261">
        <v>16.0</v>
      </c>
      <c r="P36" s="261">
        <v>15.0</v>
      </c>
      <c r="Q36" s="261">
        <v>15.0</v>
      </c>
      <c r="R36" s="261">
        <f t="shared" si="1"/>
        <v>176</v>
      </c>
      <c r="S36" s="261">
        <f t="shared" si="2"/>
        <v>84</v>
      </c>
    </row>
    <row r="37" ht="15.75" customHeight="1">
      <c r="B37" s="258" t="s">
        <v>74</v>
      </c>
      <c r="C37" s="259" t="s">
        <v>59</v>
      </c>
      <c r="D37" s="260" t="s">
        <v>61</v>
      </c>
      <c r="E37" s="258" t="s">
        <v>65</v>
      </c>
      <c r="F37" s="261">
        <v>39.0</v>
      </c>
      <c r="G37" s="261">
        <v>39.0</v>
      </c>
      <c r="H37" s="261">
        <v>35.0</v>
      </c>
      <c r="I37" s="261">
        <v>35.0</v>
      </c>
      <c r="J37" s="261">
        <v>37.0</v>
      </c>
      <c r="K37" s="261">
        <v>37.0</v>
      </c>
      <c r="L37" s="261">
        <v>42.0</v>
      </c>
      <c r="M37" s="261">
        <v>40.0</v>
      </c>
      <c r="N37" s="261">
        <v>39.0</v>
      </c>
      <c r="O37" s="261">
        <v>42.0</v>
      </c>
      <c r="P37" s="261">
        <v>38.0</v>
      </c>
      <c r="Q37" s="261">
        <v>39.0</v>
      </c>
      <c r="R37" s="261">
        <f t="shared" si="1"/>
        <v>462</v>
      </c>
      <c r="S37" s="261">
        <f t="shared" si="2"/>
        <v>222</v>
      </c>
    </row>
    <row r="38" ht="15.75" customHeight="1">
      <c r="B38" s="258" t="s">
        <v>74</v>
      </c>
      <c r="C38" s="259" t="s">
        <v>59</v>
      </c>
      <c r="D38" s="260" t="s">
        <v>61</v>
      </c>
      <c r="E38" s="258" t="s">
        <v>66</v>
      </c>
      <c r="F38" s="261">
        <v>49.0</v>
      </c>
      <c r="G38" s="261">
        <v>48.0</v>
      </c>
      <c r="H38" s="261">
        <v>44.0</v>
      </c>
      <c r="I38" s="261">
        <v>44.0</v>
      </c>
      <c r="J38" s="261">
        <v>46.0</v>
      </c>
      <c r="K38" s="261">
        <v>47.0</v>
      </c>
      <c r="L38" s="261">
        <v>53.0</v>
      </c>
      <c r="M38" s="261">
        <v>50.0</v>
      </c>
      <c r="N38" s="261">
        <v>49.0</v>
      </c>
      <c r="O38" s="261">
        <v>53.0</v>
      </c>
      <c r="P38" s="261">
        <v>48.0</v>
      </c>
      <c r="Q38" s="261">
        <v>49.0</v>
      </c>
      <c r="R38" s="261">
        <f t="shared" si="1"/>
        <v>580</v>
      </c>
      <c r="S38" s="261">
        <f t="shared" si="2"/>
        <v>278</v>
      </c>
    </row>
    <row r="39" ht="15.75" customHeight="1">
      <c r="B39" s="258" t="s">
        <v>74</v>
      </c>
      <c r="C39" s="259" t="s">
        <v>59</v>
      </c>
      <c r="D39" s="260" t="s">
        <v>61</v>
      </c>
      <c r="E39" s="258" t="s">
        <v>67</v>
      </c>
      <c r="F39" s="261">
        <v>42.0</v>
      </c>
      <c r="G39" s="261">
        <v>42.0</v>
      </c>
      <c r="H39" s="261">
        <v>37.0</v>
      </c>
      <c r="I39" s="261">
        <v>37.0</v>
      </c>
      <c r="J39" s="261">
        <v>39.0</v>
      </c>
      <c r="K39" s="261">
        <v>40.0</v>
      </c>
      <c r="L39" s="261">
        <v>45.0</v>
      </c>
      <c r="M39" s="261">
        <v>42.0</v>
      </c>
      <c r="N39" s="261">
        <v>42.0</v>
      </c>
      <c r="O39" s="261">
        <v>45.0</v>
      </c>
      <c r="P39" s="261">
        <v>40.0</v>
      </c>
      <c r="Q39" s="261">
        <v>42.0</v>
      </c>
      <c r="R39" s="261">
        <f t="shared" si="1"/>
        <v>493</v>
      </c>
      <c r="S39" s="261">
        <f t="shared" si="2"/>
        <v>237</v>
      </c>
    </row>
    <row r="40" ht="15.75" customHeight="1">
      <c r="B40" s="258" t="s">
        <v>74</v>
      </c>
      <c r="C40" s="259" t="s">
        <v>59</v>
      </c>
      <c r="D40" s="260" t="s">
        <v>61</v>
      </c>
      <c r="E40" s="258" t="s">
        <v>68</v>
      </c>
      <c r="F40" s="261">
        <v>24.0</v>
      </c>
      <c r="G40" s="261">
        <v>23.0</v>
      </c>
      <c r="H40" s="261">
        <v>21.0</v>
      </c>
      <c r="I40" s="261">
        <v>21.0</v>
      </c>
      <c r="J40" s="261">
        <v>22.0</v>
      </c>
      <c r="K40" s="261">
        <v>23.0</v>
      </c>
      <c r="L40" s="261">
        <v>26.0</v>
      </c>
      <c r="M40" s="261">
        <v>24.0</v>
      </c>
      <c r="N40" s="261">
        <v>24.0</v>
      </c>
      <c r="O40" s="261">
        <v>25.0</v>
      </c>
      <c r="P40" s="261">
        <v>23.0</v>
      </c>
      <c r="Q40" s="261">
        <v>24.0</v>
      </c>
      <c r="R40" s="261">
        <f t="shared" si="1"/>
        <v>280</v>
      </c>
      <c r="S40" s="261">
        <f t="shared" si="2"/>
        <v>134</v>
      </c>
    </row>
    <row r="41" ht="15.75" customHeight="1">
      <c r="B41" s="258" t="s">
        <v>74</v>
      </c>
      <c r="C41" s="259" t="s">
        <v>59</v>
      </c>
      <c r="D41" s="262" t="s">
        <v>61</v>
      </c>
      <c r="E41" s="258" t="s">
        <v>69</v>
      </c>
      <c r="F41" s="261">
        <v>32.0</v>
      </c>
      <c r="G41" s="261">
        <v>31.0</v>
      </c>
      <c r="H41" s="261">
        <v>28.0</v>
      </c>
      <c r="I41" s="261">
        <v>28.0</v>
      </c>
      <c r="J41" s="261">
        <v>30.0</v>
      </c>
      <c r="K41" s="261">
        <v>30.0</v>
      </c>
      <c r="L41" s="261">
        <v>35.0</v>
      </c>
      <c r="M41" s="261">
        <v>32.0</v>
      </c>
      <c r="N41" s="261">
        <v>32.0</v>
      </c>
      <c r="O41" s="261">
        <v>35.0</v>
      </c>
      <c r="P41" s="261">
        <v>31.0</v>
      </c>
      <c r="Q41" s="261">
        <v>32.0</v>
      </c>
      <c r="R41" s="261">
        <f t="shared" si="1"/>
        <v>376</v>
      </c>
      <c r="S41" s="261">
        <f t="shared" si="2"/>
        <v>179</v>
      </c>
    </row>
    <row r="42" ht="15.75" hidden="1" customHeight="1">
      <c r="B42" s="258" t="s">
        <v>74</v>
      </c>
      <c r="C42" s="259" t="s">
        <v>59</v>
      </c>
      <c r="D42" s="260" t="s">
        <v>159</v>
      </c>
      <c r="E42" s="258" t="s">
        <v>414</v>
      </c>
      <c r="F42" s="261">
        <v>54.0</v>
      </c>
      <c r="G42" s="261">
        <v>53.0</v>
      </c>
      <c r="H42" s="261">
        <v>48.0</v>
      </c>
      <c r="I42" s="261">
        <v>48.0</v>
      </c>
      <c r="J42" s="261">
        <v>51.0</v>
      </c>
      <c r="K42" s="261">
        <v>51.0</v>
      </c>
      <c r="L42" s="261">
        <v>60.0</v>
      </c>
      <c r="M42" s="261">
        <v>55.0</v>
      </c>
      <c r="N42" s="261">
        <v>54.0</v>
      </c>
      <c r="O42" s="261">
        <v>59.0</v>
      </c>
      <c r="P42" s="261">
        <v>53.0</v>
      </c>
      <c r="Q42" s="261">
        <v>54.0</v>
      </c>
      <c r="R42" s="261">
        <f t="shared" si="1"/>
        <v>640</v>
      </c>
      <c r="S42" s="261"/>
    </row>
    <row r="43" ht="15.75" hidden="1" customHeight="1">
      <c r="B43" s="258" t="s">
        <v>74</v>
      </c>
      <c r="C43" s="259" t="s">
        <v>59</v>
      </c>
      <c r="D43" s="260" t="s">
        <v>159</v>
      </c>
      <c r="E43" s="258" t="s">
        <v>415</v>
      </c>
      <c r="F43" s="261">
        <v>27.0</v>
      </c>
      <c r="G43" s="261">
        <v>26.0</v>
      </c>
      <c r="H43" s="261">
        <v>23.0</v>
      </c>
      <c r="I43" s="261">
        <v>23.0</v>
      </c>
      <c r="J43" s="261">
        <v>24.0</v>
      </c>
      <c r="K43" s="261">
        <v>25.0</v>
      </c>
      <c r="L43" s="261">
        <v>28.0</v>
      </c>
      <c r="M43" s="261">
        <v>26.0</v>
      </c>
      <c r="N43" s="261">
        <v>26.0</v>
      </c>
      <c r="O43" s="261">
        <v>28.0</v>
      </c>
      <c r="P43" s="261">
        <v>25.0</v>
      </c>
      <c r="Q43" s="261">
        <v>26.0</v>
      </c>
      <c r="R43" s="261">
        <f t="shared" si="1"/>
        <v>307</v>
      </c>
      <c r="S43" s="261"/>
    </row>
    <row r="44" ht="15.75" hidden="1" customHeight="1">
      <c r="B44" s="258" t="s">
        <v>74</v>
      </c>
      <c r="C44" s="259" t="s">
        <v>59</v>
      </c>
      <c r="D44" s="260" t="s">
        <v>159</v>
      </c>
      <c r="E44" s="258" t="s">
        <v>416</v>
      </c>
      <c r="F44" s="261">
        <v>15.0</v>
      </c>
      <c r="G44" s="261">
        <v>15.0</v>
      </c>
      <c r="H44" s="261">
        <v>13.0</v>
      </c>
      <c r="I44" s="261">
        <v>13.0</v>
      </c>
      <c r="J44" s="261">
        <v>14.0</v>
      </c>
      <c r="K44" s="261">
        <v>14.0</v>
      </c>
      <c r="L44" s="261">
        <v>16.0</v>
      </c>
      <c r="M44" s="261">
        <v>15.0</v>
      </c>
      <c r="N44" s="261">
        <v>15.0</v>
      </c>
      <c r="O44" s="261">
        <v>16.0</v>
      </c>
      <c r="P44" s="261">
        <v>15.0</v>
      </c>
      <c r="Q44" s="261">
        <v>15.0</v>
      </c>
      <c r="R44" s="261">
        <f t="shared" si="1"/>
        <v>176</v>
      </c>
      <c r="S44" s="261"/>
    </row>
    <row r="45" ht="15.75" hidden="1" customHeight="1">
      <c r="B45" s="258" t="s">
        <v>74</v>
      </c>
      <c r="C45" s="259" t="s">
        <v>59</v>
      </c>
      <c r="D45" s="260" t="s">
        <v>159</v>
      </c>
      <c r="E45" s="258" t="s">
        <v>417</v>
      </c>
      <c r="F45" s="261">
        <v>71.0</v>
      </c>
      <c r="G45" s="261">
        <v>70.0</v>
      </c>
      <c r="H45" s="261">
        <v>63.0</v>
      </c>
      <c r="I45" s="261">
        <v>63.0</v>
      </c>
      <c r="J45" s="261">
        <v>69.0</v>
      </c>
      <c r="K45" s="261">
        <v>66.0</v>
      </c>
      <c r="L45" s="261">
        <v>77.0</v>
      </c>
      <c r="M45" s="261">
        <v>73.0</v>
      </c>
      <c r="N45" s="261">
        <v>71.0</v>
      </c>
      <c r="O45" s="261">
        <v>76.0</v>
      </c>
      <c r="P45" s="261">
        <v>71.0</v>
      </c>
      <c r="Q45" s="261">
        <v>73.0</v>
      </c>
      <c r="R45" s="261">
        <f t="shared" si="1"/>
        <v>843</v>
      </c>
      <c r="S45" s="261"/>
    </row>
    <row r="46" ht="15.75" hidden="1" customHeight="1">
      <c r="B46" s="258" t="s">
        <v>74</v>
      </c>
      <c r="C46" s="259" t="s">
        <v>59</v>
      </c>
      <c r="D46" s="260" t="s">
        <v>159</v>
      </c>
      <c r="E46" s="258" t="s">
        <v>418</v>
      </c>
      <c r="F46" s="261">
        <v>32.0</v>
      </c>
      <c r="G46" s="261">
        <v>32.0</v>
      </c>
      <c r="H46" s="261">
        <v>29.0</v>
      </c>
      <c r="I46" s="261">
        <v>29.0</v>
      </c>
      <c r="J46" s="261">
        <v>30.0</v>
      </c>
      <c r="K46" s="261">
        <v>31.0</v>
      </c>
      <c r="L46" s="261">
        <v>36.0</v>
      </c>
      <c r="M46" s="261">
        <v>34.0</v>
      </c>
      <c r="N46" s="261">
        <v>32.0</v>
      </c>
      <c r="O46" s="261">
        <v>36.0</v>
      </c>
      <c r="P46" s="261">
        <v>31.0</v>
      </c>
      <c r="Q46" s="261">
        <v>32.0</v>
      </c>
      <c r="R46" s="261">
        <f t="shared" si="1"/>
        <v>384</v>
      </c>
      <c r="S46" s="261"/>
    </row>
    <row r="47" ht="15.75" hidden="1" customHeight="1">
      <c r="B47" s="258" t="s">
        <v>74</v>
      </c>
      <c r="C47" s="259" t="s">
        <v>59</v>
      </c>
      <c r="D47" s="260" t="s">
        <v>159</v>
      </c>
      <c r="E47" s="258" t="s">
        <v>419</v>
      </c>
      <c r="F47" s="261">
        <v>12.0</v>
      </c>
      <c r="G47" s="261">
        <v>11.0</v>
      </c>
      <c r="H47" s="261">
        <v>9.0</v>
      </c>
      <c r="I47" s="261">
        <v>9.0</v>
      </c>
      <c r="J47" s="261">
        <v>10.0</v>
      </c>
      <c r="K47" s="261">
        <v>11.0</v>
      </c>
      <c r="L47" s="261">
        <v>11.0</v>
      </c>
      <c r="M47" s="261">
        <v>11.0</v>
      </c>
      <c r="N47" s="261">
        <v>12.0</v>
      </c>
      <c r="O47" s="261">
        <v>11.0</v>
      </c>
      <c r="P47" s="261">
        <v>11.0</v>
      </c>
      <c r="Q47" s="261">
        <v>12.0</v>
      </c>
      <c r="R47" s="261">
        <f t="shared" si="1"/>
        <v>130</v>
      </c>
      <c r="S47" s="261"/>
    </row>
    <row r="48" ht="15.75" hidden="1" customHeight="1">
      <c r="B48" s="258" t="s">
        <v>74</v>
      </c>
      <c r="C48" s="259" t="s">
        <v>59</v>
      </c>
      <c r="D48" s="260" t="s">
        <v>159</v>
      </c>
      <c r="E48" s="258" t="s">
        <v>420</v>
      </c>
      <c r="F48" s="261">
        <v>16.0</v>
      </c>
      <c r="G48" s="261">
        <v>16.0</v>
      </c>
      <c r="H48" s="261">
        <v>14.0</v>
      </c>
      <c r="I48" s="261">
        <v>14.0</v>
      </c>
      <c r="J48" s="261">
        <v>15.0</v>
      </c>
      <c r="K48" s="261">
        <v>15.0</v>
      </c>
      <c r="L48" s="261">
        <v>17.0</v>
      </c>
      <c r="M48" s="261">
        <v>16.0</v>
      </c>
      <c r="N48" s="261">
        <v>16.0</v>
      </c>
      <c r="O48" s="261">
        <v>17.0</v>
      </c>
      <c r="P48" s="261">
        <v>15.0</v>
      </c>
      <c r="Q48" s="261">
        <v>16.0</v>
      </c>
      <c r="R48" s="261">
        <f t="shared" si="1"/>
        <v>187</v>
      </c>
      <c r="S48" s="261"/>
    </row>
    <row r="49" ht="15.75" hidden="1" customHeight="1">
      <c r="B49" s="258" t="s">
        <v>74</v>
      </c>
      <c r="C49" s="259" t="s">
        <v>59</v>
      </c>
      <c r="D49" s="260" t="s">
        <v>159</v>
      </c>
      <c r="E49" s="258" t="s">
        <v>421</v>
      </c>
      <c r="F49" s="261">
        <v>17.0</v>
      </c>
      <c r="G49" s="261">
        <v>16.0</v>
      </c>
      <c r="H49" s="261">
        <v>15.0</v>
      </c>
      <c r="I49" s="261">
        <v>15.0</v>
      </c>
      <c r="J49" s="261">
        <v>16.0</v>
      </c>
      <c r="K49" s="261">
        <v>16.0</v>
      </c>
      <c r="L49" s="261">
        <v>18.0</v>
      </c>
      <c r="M49" s="261">
        <v>17.0</v>
      </c>
      <c r="N49" s="261">
        <v>17.0</v>
      </c>
      <c r="O49" s="261">
        <v>18.0</v>
      </c>
      <c r="P49" s="261">
        <v>16.0</v>
      </c>
      <c r="Q49" s="261">
        <v>17.0</v>
      </c>
      <c r="R49" s="261">
        <f t="shared" si="1"/>
        <v>198</v>
      </c>
      <c r="S49" s="261"/>
    </row>
    <row r="50" ht="15.75" hidden="1" customHeight="1">
      <c r="B50" s="258" t="s">
        <v>74</v>
      </c>
      <c r="C50" s="259" t="s">
        <v>59</v>
      </c>
      <c r="D50" s="260" t="s">
        <v>159</v>
      </c>
      <c r="E50" s="258" t="s">
        <v>422</v>
      </c>
      <c r="F50" s="261">
        <v>23.0</v>
      </c>
      <c r="G50" s="261">
        <v>22.0</v>
      </c>
      <c r="H50" s="261">
        <v>20.0</v>
      </c>
      <c r="I50" s="261">
        <v>20.0</v>
      </c>
      <c r="J50" s="261">
        <v>21.0</v>
      </c>
      <c r="K50" s="261">
        <v>22.0</v>
      </c>
      <c r="L50" s="261">
        <v>25.0</v>
      </c>
      <c r="M50" s="261">
        <v>23.0</v>
      </c>
      <c r="N50" s="261">
        <v>23.0</v>
      </c>
      <c r="O50" s="261">
        <v>25.0</v>
      </c>
      <c r="P50" s="261">
        <v>22.0</v>
      </c>
      <c r="Q50" s="261">
        <v>23.0</v>
      </c>
      <c r="R50" s="261">
        <f t="shared" si="1"/>
        <v>269</v>
      </c>
      <c r="S50" s="261"/>
    </row>
    <row r="51" ht="15.75" hidden="1" customHeight="1">
      <c r="B51" s="258" t="s">
        <v>74</v>
      </c>
      <c r="C51" s="259" t="s">
        <v>59</v>
      </c>
      <c r="D51" s="260" t="s">
        <v>159</v>
      </c>
      <c r="E51" s="258" t="s">
        <v>423</v>
      </c>
      <c r="F51" s="261">
        <v>10.0</v>
      </c>
      <c r="G51" s="261">
        <v>10.0</v>
      </c>
      <c r="H51" s="261">
        <v>9.0</v>
      </c>
      <c r="I51" s="261">
        <v>9.0</v>
      </c>
      <c r="J51" s="261">
        <v>9.0</v>
      </c>
      <c r="K51" s="261">
        <v>10.0</v>
      </c>
      <c r="L51" s="261">
        <v>12.0</v>
      </c>
      <c r="M51" s="261">
        <v>10.0</v>
      </c>
      <c r="N51" s="261">
        <v>10.0</v>
      </c>
      <c r="O51" s="261">
        <v>12.0</v>
      </c>
      <c r="P51" s="261">
        <v>10.0</v>
      </c>
      <c r="Q51" s="261">
        <v>10.0</v>
      </c>
      <c r="R51" s="261">
        <f t="shared" si="1"/>
        <v>121</v>
      </c>
      <c r="S51" s="261"/>
    </row>
    <row r="52" ht="15.75" hidden="1" customHeight="1">
      <c r="B52" s="258" t="s">
        <v>74</v>
      </c>
      <c r="C52" s="259" t="s">
        <v>59</v>
      </c>
      <c r="D52" s="260" t="s">
        <v>159</v>
      </c>
      <c r="E52" s="258" t="s">
        <v>424</v>
      </c>
      <c r="F52" s="261">
        <v>29.0</v>
      </c>
      <c r="G52" s="261">
        <v>29.0</v>
      </c>
      <c r="H52" s="261">
        <v>26.0</v>
      </c>
      <c r="I52" s="261">
        <v>26.0</v>
      </c>
      <c r="J52" s="261">
        <v>27.0</v>
      </c>
      <c r="K52" s="261">
        <v>28.0</v>
      </c>
      <c r="L52" s="261">
        <v>31.0</v>
      </c>
      <c r="M52" s="261">
        <v>29.0</v>
      </c>
      <c r="N52" s="261">
        <v>29.0</v>
      </c>
      <c r="O52" s="261">
        <v>31.0</v>
      </c>
      <c r="P52" s="261">
        <v>28.0</v>
      </c>
      <c r="Q52" s="261">
        <v>29.0</v>
      </c>
      <c r="R52" s="261">
        <f t="shared" si="1"/>
        <v>342</v>
      </c>
      <c r="S52" s="261"/>
    </row>
    <row r="53" ht="15.75" hidden="1" customHeight="1">
      <c r="B53" s="258" t="s">
        <v>74</v>
      </c>
      <c r="C53" s="259" t="s">
        <v>59</v>
      </c>
      <c r="D53" s="262" t="s">
        <v>159</v>
      </c>
      <c r="E53" s="258" t="s">
        <v>425</v>
      </c>
      <c r="F53" s="261">
        <v>21.0</v>
      </c>
      <c r="G53" s="261">
        <v>21.0</v>
      </c>
      <c r="H53" s="261">
        <v>19.0</v>
      </c>
      <c r="I53" s="261">
        <v>19.0</v>
      </c>
      <c r="J53" s="261">
        <v>20.0</v>
      </c>
      <c r="K53" s="261">
        <v>20.0</v>
      </c>
      <c r="L53" s="261">
        <v>23.0</v>
      </c>
      <c r="M53" s="261">
        <v>22.0</v>
      </c>
      <c r="N53" s="261">
        <v>21.0</v>
      </c>
      <c r="O53" s="261">
        <v>23.0</v>
      </c>
      <c r="P53" s="261">
        <v>21.0</v>
      </c>
      <c r="Q53" s="261">
        <v>21.0</v>
      </c>
      <c r="R53" s="261">
        <f t="shared" si="1"/>
        <v>251</v>
      </c>
      <c r="S53" s="261"/>
    </row>
    <row r="54" ht="15.75" hidden="1" customHeight="1">
      <c r="B54" s="258" t="s">
        <v>74</v>
      </c>
      <c r="C54" s="259" t="s">
        <v>70</v>
      </c>
      <c r="D54" s="260" t="s">
        <v>116</v>
      </c>
      <c r="E54" s="258" t="s">
        <v>383</v>
      </c>
      <c r="F54" s="261">
        <v>3.0</v>
      </c>
      <c r="G54" s="261">
        <v>6.0</v>
      </c>
      <c r="H54" s="261">
        <v>2.0</v>
      </c>
      <c r="I54" s="261">
        <v>3.0</v>
      </c>
      <c r="J54" s="261">
        <v>8.0</v>
      </c>
      <c r="K54" s="261">
        <v>7.0</v>
      </c>
      <c r="L54" s="261">
        <v>4.0</v>
      </c>
      <c r="M54" s="261">
        <v>4.0</v>
      </c>
      <c r="N54" s="261">
        <v>1.0</v>
      </c>
      <c r="O54" s="261">
        <v>3.0</v>
      </c>
      <c r="P54" s="261">
        <v>2.0</v>
      </c>
      <c r="Q54" s="261">
        <v>0.0</v>
      </c>
      <c r="R54" s="261">
        <f t="shared" si="1"/>
        <v>43</v>
      </c>
      <c r="S54" s="261"/>
    </row>
    <row r="55" ht="15.75" hidden="1" customHeight="1">
      <c r="B55" s="258" t="s">
        <v>74</v>
      </c>
      <c r="C55" s="259" t="s">
        <v>70</v>
      </c>
      <c r="D55" s="260" t="s">
        <v>116</v>
      </c>
      <c r="E55" s="258" t="s">
        <v>384</v>
      </c>
      <c r="F55" s="261">
        <v>1.0</v>
      </c>
      <c r="G55" s="261">
        <v>2.0</v>
      </c>
      <c r="H55" s="261">
        <v>2.0</v>
      </c>
      <c r="I55" s="261">
        <v>6.0</v>
      </c>
      <c r="J55" s="261">
        <v>1.0</v>
      </c>
      <c r="K55" s="261">
        <v>1.0</v>
      </c>
      <c r="L55" s="261">
        <v>3.0</v>
      </c>
      <c r="M55" s="261">
        <v>8.0</v>
      </c>
      <c r="N55" s="261">
        <v>0.0</v>
      </c>
      <c r="O55" s="261">
        <v>3.0</v>
      </c>
      <c r="P55" s="261">
        <v>0.0</v>
      </c>
      <c r="Q55" s="261">
        <v>0.0</v>
      </c>
      <c r="R55" s="261">
        <f t="shared" si="1"/>
        <v>27</v>
      </c>
      <c r="S55" s="261"/>
    </row>
    <row r="56" ht="15.75" hidden="1" customHeight="1">
      <c r="B56" s="258" t="s">
        <v>74</v>
      </c>
      <c r="C56" s="259" t="s">
        <v>70</v>
      </c>
      <c r="D56" s="260" t="s">
        <v>116</v>
      </c>
      <c r="E56" s="258" t="s">
        <v>385</v>
      </c>
      <c r="F56" s="261">
        <v>6.0</v>
      </c>
      <c r="G56" s="261">
        <v>4.0</v>
      </c>
      <c r="H56" s="261">
        <v>5.0</v>
      </c>
      <c r="I56" s="261">
        <v>5.0</v>
      </c>
      <c r="J56" s="261">
        <v>7.0</v>
      </c>
      <c r="K56" s="261">
        <v>12.0</v>
      </c>
      <c r="L56" s="261">
        <v>7.0</v>
      </c>
      <c r="M56" s="261">
        <v>9.0</v>
      </c>
      <c r="N56" s="261">
        <v>5.0</v>
      </c>
      <c r="O56" s="261">
        <v>7.0</v>
      </c>
      <c r="P56" s="261">
        <v>2.0</v>
      </c>
      <c r="Q56" s="261">
        <v>2.0</v>
      </c>
      <c r="R56" s="261">
        <f t="shared" si="1"/>
        <v>71</v>
      </c>
      <c r="S56" s="261"/>
    </row>
    <row r="57" ht="15.75" hidden="1" customHeight="1">
      <c r="B57" s="258" t="s">
        <v>74</v>
      </c>
      <c r="C57" s="259" t="s">
        <v>70</v>
      </c>
      <c r="D57" s="260" t="s">
        <v>116</v>
      </c>
      <c r="E57" s="258" t="s">
        <v>386</v>
      </c>
      <c r="F57" s="261">
        <v>4.0</v>
      </c>
      <c r="G57" s="261">
        <v>3.0</v>
      </c>
      <c r="H57" s="261">
        <v>6.0</v>
      </c>
      <c r="I57" s="261">
        <v>3.0</v>
      </c>
      <c r="J57" s="261">
        <v>3.0</v>
      </c>
      <c r="K57" s="261">
        <v>4.0</v>
      </c>
      <c r="L57" s="261">
        <v>8.0</v>
      </c>
      <c r="M57" s="261">
        <v>5.0</v>
      </c>
      <c r="N57" s="261">
        <v>2.0</v>
      </c>
      <c r="O57" s="261">
        <v>3.0</v>
      </c>
      <c r="P57" s="261">
        <v>2.0</v>
      </c>
      <c r="Q57" s="261">
        <v>2.0</v>
      </c>
      <c r="R57" s="261">
        <f t="shared" si="1"/>
        <v>45</v>
      </c>
      <c r="S57" s="261"/>
    </row>
    <row r="58" ht="15.75" hidden="1" customHeight="1">
      <c r="B58" s="258" t="s">
        <v>74</v>
      </c>
      <c r="C58" s="259" t="s">
        <v>70</v>
      </c>
      <c r="D58" s="260" t="s">
        <v>116</v>
      </c>
      <c r="E58" s="258" t="s">
        <v>387</v>
      </c>
      <c r="F58" s="261">
        <v>1.0</v>
      </c>
      <c r="G58" s="261">
        <v>2.0</v>
      </c>
      <c r="H58" s="261">
        <v>2.0</v>
      </c>
      <c r="I58" s="261">
        <v>1.0</v>
      </c>
      <c r="J58" s="261">
        <v>2.0</v>
      </c>
      <c r="K58" s="261">
        <v>2.0</v>
      </c>
      <c r="L58" s="261">
        <v>3.0</v>
      </c>
      <c r="M58" s="261">
        <v>3.0</v>
      </c>
      <c r="N58" s="261">
        <v>0.0</v>
      </c>
      <c r="O58" s="261">
        <v>1.0</v>
      </c>
      <c r="P58" s="261">
        <v>0.0</v>
      </c>
      <c r="Q58" s="261">
        <v>0.0</v>
      </c>
      <c r="R58" s="261">
        <f t="shared" si="1"/>
        <v>17</v>
      </c>
      <c r="S58" s="261"/>
    </row>
    <row r="59" ht="15.75" hidden="1" customHeight="1">
      <c r="B59" s="258" t="s">
        <v>74</v>
      </c>
      <c r="C59" s="259" t="s">
        <v>70</v>
      </c>
      <c r="D59" s="260" t="s">
        <v>116</v>
      </c>
      <c r="E59" s="258" t="s">
        <v>388</v>
      </c>
      <c r="F59" s="261">
        <v>2.0</v>
      </c>
      <c r="G59" s="261">
        <v>2.0</v>
      </c>
      <c r="H59" s="261">
        <v>3.0</v>
      </c>
      <c r="I59" s="261">
        <v>3.0</v>
      </c>
      <c r="J59" s="261">
        <v>3.0</v>
      </c>
      <c r="K59" s="261">
        <v>4.0</v>
      </c>
      <c r="L59" s="261">
        <v>4.0</v>
      </c>
      <c r="M59" s="261">
        <v>4.0</v>
      </c>
      <c r="N59" s="261">
        <v>2.0</v>
      </c>
      <c r="O59" s="261">
        <v>2.0</v>
      </c>
      <c r="P59" s="261">
        <v>1.0</v>
      </c>
      <c r="Q59" s="261">
        <v>1.0</v>
      </c>
      <c r="R59" s="261">
        <f t="shared" si="1"/>
        <v>31</v>
      </c>
      <c r="S59" s="261"/>
    </row>
    <row r="60" ht="15.75" hidden="1" customHeight="1">
      <c r="B60" s="258" t="s">
        <v>74</v>
      </c>
      <c r="C60" s="259" t="s">
        <v>70</v>
      </c>
      <c r="D60" s="262" t="s">
        <v>116</v>
      </c>
      <c r="E60" s="258" t="s">
        <v>389</v>
      </c>
      <c r="F60" s="261">
        <v>1.0</v>
      </c>
      <c r="G60" s="261">
        <v>0.0</v>
      </c>
      <c r="H60" s="261">
        <v>0.0</v>
      </c>
      <c r="I60" s="261">
        <v>1.0</v>
      </c>
      <c r="J60" s="261">
        <v>0.0</v>
      </c>
      <c r="K60" s="261">
        <v>1.0</v>
      </c>
      <c r="L60" s="261">
        <v>1.0</v>
      </c>
      <c r="M60" s="261">
        <v>1.0</v>
      </c>
      <c r="N60" s="261">
        <v>0.0</v>
      </c>
      <c r="O60" s="261">
        <v>1.0</v>
      </c>
      <c r="P60" s="261">
        <v>0.0</v>
      </c>
      <c r="Q60" s="261">
        <v>0.0</v>
      </c>
      <c r="R60" s="261">
        <f t="shared" si="1"/>
        <v>6</v>
      </c>
      <c r="S60" s="261"/>
    </row>
    <row r="61" ht="15.75" hidden="1" customHeight="1">
      <c r="B61" s="258" t="s">
        <v>74</v>
      </c>
      <c r="C61" s="259" t="s">
        <v>70</v>
      </c>
      <c r="D61" s="260" t="s">
        <v>131</v>
      </c>
      <c r="E61" s="258" t="s">
        <v>390</v>
      </c>
      <c r="F61" s="261">
        <v>2.0</v>
      </c>
      <c r="G61" s="261">
        <v>2.0</v>
      </c>
      <c r="H61" s="261">
        <v>2.0</v>
      </c>
      <c r="I61" s="261">
        <v>2.0</v>
      </c>
      <c r="J61" s="261">
        <v>3.0</v>
      </c>
      <c r="K61" s="261">
        <v>4.0</v>
      </c>
      <c r="L61" s="261">
        <v>3.0</v>
      </c>
      <c r="M61" s="261">
        <v>3.0</v>
      </c>
      <c r="N61" s="261">
        <v>1.0</v>
      </c>
      <c r="O61" s="261">
        <v>2.0</v>
      </c>
      <c r="P61" s="261">
        <v>1.0</v>
      </c>
      <c r="Q61" s="261">
        <v>1.0</v>
      </c>
      <c r="R61" s="261">
        <f t="shared" si="1"/>
        <v>26</v>
      </c>
      <c r="S61" s="261"/>
    </row>
    <row r="62" ht="15.75" hidden="1" customHeight="1">
      <c r="B62" s="258" t="s">
        <v>74</v>
      </c>
      <c r="C62" s="259" t="s">
        <v>70</v>
      </c>
      <c r="D62" s="260" t="s">
        <v>131</v>
      </c>
      <c r="E62" s="258" t="s">
        <v>391</v>
      </c>
      <c r="F62" s="261">
        <v>1.0</v>
      </c>
      <c r="G62" s="261">
        <v>1.0</v>
      </c>
      <c r="H62" s="261">
        <v>1.0</v>
      </c>
      <c r="I62" s="261">
        <v>1.0</v>
      </c>
      <c r="J62" s="261">
        <v>1.0</v>
      </c>
      <c r="K62" s="261">
        <v>3.0</v>
      </c>
      <c r="L62" s="261">
        <v>2.0</v>
      </c>
      <c r="M62" s="261">
        <v>2.0</v>
      </c>
      <c r="N62" s="261">
        <v>0.0</v>
      </c>
      <c r="O62" s="261">
        <v>1.0</v>
      </c>
      <c r="P62" s="261">
        <v>0.0</v>
      </c>
      <c r="Q62" s="261">
        <v>0.0</v>
      </c>
      <c r="R62" s="261">
        <f t="shared" si="1"/>
        <v>13</v>
      </c>
      <c r="S62" s="261"/>
    </row>
    <row r="63" ht="15.75" hidden="1" customHeight="1">
      <c r="B63" s="258" t="s">
        <v>74</v>
      </c>
      <c r="C63" s="259" t="s">
        <v>70</v>
      </c>
      <c r="D63" s="260" t="s">
        <v>131</v>
      </c>
      <c r="E63" s="258" t="s">
        <v>392</v>
      </c>
      <c r="F63" s="261">
        <v>4.0</v>
      </c>
      <c r="G63" s="261">
        <v>4.0</v>
      </c>
      <c r="H63" s="261">
        <v>4.0</v>
      </c>
      <c r="I63" s="261">
        <v>5.0</v>
      </c>
      <c r="J63" s="261">
        <v>5.0</v>
      </c>
      <c r="K63" s="261">
        <v>5.0</v>
      </c>
      <c r="L63" s="261">
        <v>5.0</v>
      </c>
      <c r="M63" s="261">
        <v>12.0</v>
      </c>
      <c r="N63" s="261">
        <v>3.0</v>
      </c>
      <c r="O63" s="261">
        <v>4.0</v>
      </c>
      <c r="P63" s="261">
        <v>3.0</v>
      </c>
      <c r="Q63" s="261">
        <v>2.0</v>
      </c>
      <c r="R63" s="261">
        <f t="shared" si="1"/>
        <v>56</v>
      </c>
      <c r="S63" s="261"/>
    </row>
    <row r="64" ht="15.75" hidden="1" customHeight="1">
      <c r="B64" s="258" t="s">
        <v>74</v>
      </c>
      <c r="C64" s="259" t="s">
        <v>70</v>
      </c>
      <c r="D64" s="260" t="s">
        <v>131</v>
      </c>
      <c r="E64" s="258" t="s">
        <v>393</v>
      </c>
      <c r="F64" s="261">
        <v>7.0</v>
      </c>
      <c r="G64" s="261">
        <v>7.0</v>
      </c>
      <c r="H64" s="261">
        <v>9.0</v>
      </c>
      <c r="I64" s="261">
        <v>7.0</v>
      </c>
      <c r="J64" s="261">
        <v>9.0</v>
      </c>
      <c r="K64" s="261">
        <v>10.0</v>
      </c>
      <c r="L64" s="261">
        <v>10.0</v>
      </c>
      <c r="M64" s="261">
        <v>9.0</v>
      </c>
      <c r="N64" s="261">
        <v>3.0</v>
      </c>
      <c r="O64" s="261">
        <v>5.0</v>
      </c>
      <c r="P64" s="261">
        <v>2.0</v>
      </c>
      <c r="Q64" s="261">
        <v>1.0</v>
      </c>
      <c r="R64" s="261">
        <f t="shared" si="1"/>
        <v>79</v>
      </c>
      <c r="S64" s="261"/>
    </row>
    <row r="65" ht="15.75" hidden="1" customHeight="1">
      <c r="B65" s="258" t="s">
        <v>74</v>
      </c>
      <c r="C65" s="259" t="s">
        <v>70</v>
      </c>
      <c r="D65" s="260" t="s">
        <v>131</v>
      </c>
      <c r="E65" s="258" t="s">
        <v>394</v>
      </c>
      <c r="F65" s="261">
        <v>2.0</v>
      </c>
      <c r="G65" s="261">
        <v>2.0</v>
      </c>
      <c r="H65" s="261">
        <v>2.0</v>
      </c>
      <c r="I65" s="261">
        <v>2.0</v>
      </c>
      <c r="J65" s="261">
        <v>2.0</v>
      </c>
      <c r="K65" s="261">
        <v>5.0</v>
      </c>
      <c r="L65" s="261">
        <v>7.0</v>
      </c>
      <c r="M65" s="261">
        <v>5.0</v>
      </c>
      <c r="N65" s="261">
        <v>1.0</v>
      </c>
      <c r="O65" s="261">
        <v>4.0</v>
      </c>
      <c r="P65" s="261">
        <v>0.0</v>
      </c>
      <c r="Q65" s="261">
        <v>0.0</v>
      </c>
      <c r="R65" s="261">
        <f t="shared" si="1"/>
        <v>32</v>
      </c>
      <c r="S65" s="261"/>
    </row>
    <row r="66" ht="15.75" hidden="1" customHeight="1">
      <c r="B66" s="258" t="s">
        <v>74</v>
      </c>
      <c r="C66" s="259" t="s">
        <v>70</v>
      </c>
      <c r="D66" s="260" t="s">
        <v>131</v>
      </c>
      <c r="E66" s="258" t="s">
        <v>395</v>
      </c>
      <c r="F66" s="261">
        <v>1.0</v>
      </c>
      <c r="G66" s="261">
        <v>1.0</v>
      </c>
      <c r="H66" s="261">
        <v>1.0</v>
      </c>
      <c r="I66" s="261">
        <v>1.0</v>
      </c>
      <c r="J66" s="261">
        <v>1.0</v>
      </c>
      <c r="K66" s="261">
        <v>1.0</v>
      </c>
      <c r="L66" s="261">
        <v>1.0</v>
      </c>
      <c r="M66" s="261">
        <v>1.0</v>
      </c>
      <c r="N66" s="261">
        <v>1.0</v>
      </c>
      <c r="O66" s="261">
        <v>1.0</v>
      </c>
      <c r="P66" s="261">
        <v>1.0</v>
      </c>
      <c r="Q66" s="261">
        <v>1.0</v>
      </c>
      <c r="R66" s="261">
        <f t="shared" si="1"/>
        <v>12</v>
      </c>
      <c r="S66" s="261"/>
    </row>
    <row r="67" ht="15.75" hidden="1" customHeight="1">
      <c r="B67" s="258" t="s">
        <v>74</v>
      </c>
      <c r="C67" s="259" t="s">
        <v>70</v>
      </c>
      <c r="D67" s="262" t="s">
        <v>131</v>
      </c>
      <c r="E67" s="258" t="s">
        <v>396</v>
      </c>
      <c r="F67" s="261">
        <v>2.0</v>
      </c>
      <c r="G67" s="261">
        <v>2.0</v>
      </c>
      <c r="H67" s="261">
        <v>2.0</v>
      </c>
      <c r="I67" s="261">
        <v>5.0</v>
      </c>
      <c r="J67" s="261">
        <v>4.0</v>
      </c>
      <c r="K67" s="261">
        <v>4.0</v>
      </c>
      <c r="L67" s="261">
        <v>3.0</v>
      </c>
      <c r="M67" s="261">
        <v>3.0</v>
      </c>
      <c r="N67" s="261">
        <v>1.0</v>
      </c>
      <c r="O67" s="261">
        <v>2.0</v>
      </c>
      <c r="P67" s="261">
        <v>0.0</v>
      </c>
      <c r="Q67" s="261">
        <v>0.0</v>
      </c>
      <c r="R67" s="261">
        <f t="shared" si="1"/>
        <v>28</v>
      </c>
      <c r="S67" s="261"/>
    </row>
    <row r="68" ht="15.75" hidden="1" customHeight="1">
      <c r="B68" s="258" t="s">
        <v>74</v>
      </c>
      <c r="C68" s="259" t="s">
        <v>70</v>
      </c>
      <c r="D68" s="260" t="s">
        <v>145</v>
      </c>
      <c r="E68" s="258" t="s">
        <v>397</v>
      </c>
      <c r="F68" s="261">
        <v>1.0</v>
      </c>
      <c r="G68" s="261">
        <v>1.0</v>
      </c>
      <c r="H68" s="261">
        <v>1.0</v>
      </c>
      <c r="I68" s="261">
        <v>1.0</v>
      </c>
      <c r="J68" s="261">
        <v>1.0</v>
      </c>
      <c r="K68" s="261">
        <v>0.0</v>
      </c>
      <c r="L68" s="261">
        <v>1.0</v>
      </c>
      <c r="M68" s="261">
        <v>1.0</v>
      </c>
      <c r="N68" s="261">
        <v>1.0</v>
      </c>
      <c r="O68" s="261">
        <v>1.0</v>
      </c>
      <c r="P68" s="261">
        <v>1.0</v>
      </c>
      <c r="Q68" s="261">
        <v>0.0</v>
      </c>
      <c r="R68" s="261">
        <f t="shared" si="1"/>
        <v>10</v>
      </c>
      <c r="S68" s="261"/>
    </row>
    <row r="69" ht="15.75" hidden="1" customHeight="1">
      <c r="B69" s="258" t="s">
        <v>74</v>
      </c>
      <c r="C69" s="259" t="s">
        <v>70</v>
      </c>
      <c r="D69" s="260" t="s">
        <v>145</v>
      </c>
      <c r="E69" s="258" t="s">
        <v>398</v>
      </c>
      <c r="F69" s="261">
        <v>1.0</v>
      </c>
      <c r="G69" s="261">
        <v>0.0</v>
      </c>
      <c r="H69" s="261">
        <v>0.0</v>
      </c>
      <c r="I69" s="261">
        <v>1.0</v>
      </c>
      <c r="J69" s="261">
        <v>0.0</v>
      </c>
      <c r="K69" s="261">
        <v>1.0</v>
      </c>
      <c r="L69" s="261">
        <v>1.0</v>
      </c>
      <c r="M69" s="261">
        <v>2.0</v>
      </c>
      <c r="N69" s="261">
        <v>0.0</v>
      </c>
      <c r="O69" s="261">
        <v>1.0</v>
      </c>
      <c r="P69" s="261">
        <v>0.0</v>
      </c>
      <c r="Q69" s="261">
        <v>0.0</v>
      </c>
      <c r="R69" s="261">
        <f t="shared" si="1"/>
        <v>7</v>
      </c>
      <c r="S69" s="261"/>
    </row>
    <row r="70" ht="15.75" hidden="1" customHeight="1">
      <c r="B70" s="258" t="s">
        <v>74</v>
      </c>
      <c r="C70" s="259" t="s">
        <v>70</v>
      </c>
      <c r="D70" s="260" t="s">
        <v>145</v>
      </c>
      <c r="E70" s="258" t="s">
        <v>399</v>
      </c>
      <c r="F70" s="261">
        <v>4.0</v>
      </c>
      <c r="G70" s="261">
        <v>6.0</v>
      </c>
      <c r="H70" s="261">
        <v>6.0</v>
      </c>
      <c r="I70" s="261">
        <v>6.0</v>
      </c>
      <c r="J70" s="261">
        <v>6.0</v>
      </c>
      <c r="K70" s="261">
        <v>6.0</v>
      </c>
      <c r="L70" s="261">
        <v>6.0</v>
      </c>
      <c r="M70" s="261">
        <v>8.0</v>
      </c>
      <c r="N70" s="261">
        <v>5.0</v>
      </c>
      <c r="O70" s="261">
        <v>6.0</v>
      </c>
      <c r="P70" s="261">
        <v>5.0</v>
      </c>
      <c r="Q70" s="261">
        <v>5.0</v>
      </c>
      <c r="R70" s="261">
        <f t="shared" si="1"/>
        <v>69</v>
      </c>
      <c r="S70" s="261"/>
    </row>
    <row r="71" ht="15.75" hidden="1" customHeight="1">
      <c r="B71" s="258" t="s">
        <v>74</v>
      </c>
      <c r="C71" s="259" t="s">
        <v>70</v>
      </c>
      <c r="D71" s="260" t="s">
        <v>145</v>
      </c>
      <c r="E71" s="258" t="s">
        <v>400</v>
      </c>
      <c r="F71" s="261">
        <v>1.0</v>
      </c>
      <c r="G71" s="261">
        <v>0.0</v>
      </c>
      <c r="H71" s="261">
        <v>0.0</v>
      </c>
      <c r="I71" s="261">
        <v>1.0</v>
      </c>
      <c r="J71" s="261">
        <v>0.0</v>
      </c>
      <c r="K71" s="261">
        <v>1.0</v>
      </c>
      <c r="L71" s="261">
        <v>1.0</v>
      </c>
      <c r="M71" s="261">
        <v>1.0</v>
      </c>
      <c r="N71" s="261">
        <v>0.0</v>
      </c>
      <c r="O71" s="261">
        <v>1.0</v>
      </c>
      <c r="P71" s="261">
        <v>0.0</v>
      </c>
      <c r="Q71" s="261">
        <v>0.0</v>
      </c>
      <c r="R71" s="261">
        <f t="shared" si="1"/>
        <v>6</v>
      </c>
      <c r="S71" s="261"/>
    </row>
    <row r="72" ht="15.75" hidden="1" customHeight="1">
      <c r="B72" s="258" t="s">
        <v>74</v>
      </c>
      <c r="C72" s="259" t="s">
        <v>70</v>
      </c>
      <c r="D72" s="260" t="s">
        <v>145</v>
      </c>
      <c r="E72" s="258" t="s">
        <v>401</v>
      </c>
      <c r="F72" s="261">
        <v>1.0</v>
      </c>
      <c r="G72" s="261">
        <v>0.0</v>
      </c>
      <c r="H72" s="261">
        <v>0.0</v>
      </c>
      <c r="I72" s="261">
        <v>1.0</v>
      </c>
      <c r="J72" s="261">
        <v>0.0</v>
      </c>
      <c r="K72" s="261">
        <v>0.0</v>
      </c>
      <c r="L72" s="261">
        <v>1.0</v>
      </c>
      <c r="M72" s="261">
        <v>0.0</v>
      </c>
      <c r="N72" s="261">
        <v>0.0</v>
      </c>
      <c r="O72" s="261">
        <v>1.0</v>
      </c>
      <c r="P72" s="261">
        <v>0.0</v>
      </c>
      <c r="Q72" s="261">
        <v>0.0</v>
      </c>
      <c r="R72" s="261">
        <f t="shared" si="1"/>
        <v>4</v>
      </c>
      <c r="S72" s="261"/>
    </row>
    <row r="73" ht="15.75" hidden="1" customHeight="1">
      <c r="B73" s="258" t="s">
        <v>74</v>
      </c>
      <c r="C73" s="259" t="s">
        <v>70</v>
      </c>
      <c r="D73" s="260" t="s">
        <v>145</v>
      </c>
      <c r="E73" s="258" t="s">
        <v>402</v>
      </c>
      <c r="F73" s="261">
        <v>25.0</v>
      </c>
      <c r="G73" s="261">
        <v>9.0</v>
      </c>
      <c r="H73" s="261">
        <v>10.0</v>
      </c>
      <c r="I73" s="261">
        <v>23.0</v>
      </c>
      <c r="J73" s="261">
        <v>10.0</v>
      </c>
      <c r="K73" s="261">
        <v>15.0</v>
      </c>
      <c r="L73" s="261">
        <v>15.0</v>
      </c>
      <c r="M73" s="261">
        <v>16.0</v>
      </c>
      <c r="N73" s="261">
        <v>4.0</v>
      </c>
      <c r="O73" s="261">
        <v>7.0</v>
      </c>
      <c r="P73" s="261">
        <v>1.0</v>
      </c>
      <c r="Q73" s="261">
        <v>2.0</v>
      </c>
      <c r="R73" s="261">
        <f t="shared" si="1"/>
        <v>137</v>
      </c>
      <c r="S73" s="261"/>
    </row>
    <row r="74" ht="15.75" hidden="1" customHeight="1">
      <c r="B74" s="258" t="s">
        <v>74</v>
      </c>
      <c r="C74" s="259" t="s">
        <v>70</v>
      </c>
      <c r="D74" s="260" t="s">
        <v>145</v>
      </c>
      <c r="E74" s="258" t="s">
        <v>403</v>
      </c>
      <c r="F74" s="261">
        <v>5.0</v>
      </c>
      <c r="G74" s="261">
        <v>13.0</v>
      </c>
      <c r="H74" s="261">
        <v>13.0</v>
      </c>
      <c r="I74" s="261">
        <v>8.0</v>
      </c>
      <c r="J74" s="261">
        <v>14.0</v>
      </c>
      <c r="K74" s="261">
        <v>14.0</v>
      </c>
      <c r="L74" s="261">
        <v>23.0</v>
      </c>
      <c r="M74" s="261">
        <v>20.0</v>
      </c>
      <c r="N74" s="261">
        <v>5.0</v>
      </c>
      <c r="O74" s="261">
        <v>21.0</v>
      </c>
      <c r="P74" s="261">
        <v>0.0</v>
      </c>
      <c r="Q74" s="261">
        <v>1.0</v>
      </c>
      <c r="R74" s="261">
        <f t="shared" si="1"/>
        <v>137</v>
      </c>
      <c r="S74" s="261"/>
    </row>
    <row r="75" ht="15.75" hidden="1" customHeight="1">
      <c r="B75" s="258" t="s">
        <v>74</v>
      </c>
      <c r="C75" s="259" t="s">
        <v>70</v>
      </c>
      <c r="D75" s="260" t="s">
        <v>145</v>
      </c>
      <c r="E75" s="258" t="s">
        <v>404</v>
      </c>
      <c r="F75" s="261">
        <v>1.0</v>
      </c>
      <c r="G75" s="261">
        <v>0.0</v>
      </c>
      <c r="H75" s="261">
        <v>0.0</v>
      </c>
      <c r="I75" s="261">
        <v>1.0</v>
      </c>
      <c r="J75" s="261">
        <v>1.0</v>
      </c>
      <c r="K75" s="261">
        <v>1.0</v>
      </c>
      <c r="L75" s="261">
        <v>1.0</v>
      </c>
      <c r="M75" s="261">
        <v>1.0</v>
      </c>
      <c r="N75" s="261">
        <v>0.0</v>
      </c>
      <c r="O75" s="261">
        <v>1.0</v>
      </c>
      <c r="P75" s="261">
        <v>0.0</v>
      </c>
      <c r="Q75" s="261">
        <v>0.0</v>
      </c>
      <c r="R75" s="261">
        <f t="shared" si="1"/>
        <v>7</v>
      </c>
      <c r="S75" s="261"/>
    </row>
    <row r="76" ht="15.75" hidden="1" customHeight="1">
      <c r="B76" s="258" t="s">
        <v>74</v>
      </c>
      <c r="C76" s="259" t="s">
        <v>70</v>
      </c>
      <c r="D76" s="260" t="s">
        <v>145</v>
      </c>
      <c r="E76" s="258" t="s">
        <v>405</v>
      </c>
      <c r="F76" s="261">
        <v>1.0</v>
      </c>
      <c r="G76" s="261">
        <v>0.0</v>
      </c>
      <c r="H76" s="261">
        <v>0.0</v>
      </c>
      <c r="I76" s="261">
        <v>1.0</v>
      </c>
      <c r="J76" s="261">
        <v>1.0</v>
      </c>
      <c r="K76" s="261">
        <v>1.0</v>
      </c>
      <c r="L76" s="261">
        <v>1.0</v>
      </c>
      <c r="M76" s="261">
        <v>1.0</v>
      </c>
      <c r="N76" s="261">
        <v>0.0</v>
      </c>
      <c r="O76" s="261">
        <v>1.0</v>
      </c>
      <c r="P76" s="261">
        <v>0.0</v>
      </c>
      <c r="Q76" s="261">
        <v>0.0</v>
      </c>
      <c r="R76" s="261">
        <f t="shared" si="1"/>
        <v>7</v>
      </c>
      <c r="S76" s="261"/>
    </row>
    <row r="77" ht="15.75" hidden="1" customHeight="1">
      <c r="B77" s="258" t="s">
        <v>74</v>
      </c>
      <c r="C77" s="259" t="s">
        <v>70</v>
      </c>
      <c r="D77" s="260" t="s">
        <v>145</v>
      </c>
      <c r="E77" s="258" t="s">
        <v>406</v>
      </c>
      <c r="F77" s="261">
        <v>1.0</v>
      </c>
      <c r="G77" s="261">
        <v>1.0</v>
      </c>
      <c r="H77" s="261">
        <v>1.0</v>
      </c>
      <c r="I77" s="261">
        <v>1.0</v>
      </c>
      <c r="J77" s="261">
        <v>1.0</v>
      </c>
      <c r="K77" s="261">
        <v>2.0</v>
      </c>
      <c r="L77" s="261">
        <v>2.0</v>
      </c>
      <c r="M77" s="261">
        <v>2.0</v>
      </c>
      <c r="N77" s="261">
        <v>0.0</v>
      </c>
      <c r="O77" s="261">
        <v>1.0</v>
      </c>
      <c r="P77" s="261">
        <v>0.0</v>
      </c>
      <c r="Q77" s="261">
        <v>0.0</v>
      </c>
      <c r="R77" s="261">
        <f t="shared" si="1"/>
        <v>12</v>
      </c>
      <c r="S77" s="261"/>
    </row>
    <row r="78" ht="15.75" hidden="1" customHeight="1">
      <c r="B78" s="258" t="s">
        <v>74</v>
      </c>
      <c r="C78" s="259" t="s">
        <v>70</v>
      </c>
      <c r="D78" s="260" t="s">
        <v>145</v>
      </c>
      <c r="E78" s="258" t="s">
        <v>407</v>
      </c>
      <c r="F78" s="261">
        <v>2.0</v>
      </c>
      <c r="G78" s="261">
        <v>6.0</v>
      </c>
      <c r="H78" s="261">
        <v>8.0</v>
      </c>
      <c r="I78" s="261">
        <v>4.0</v>
      </c>
      <c r="J78" s="261">
        <v>8.0</v>
      </c>
      <c r="K78" s="261">
        <v>12.0</v>
      </c>
      <c r="L78" s="261">
        <v>7.0</v>
      </c>
      <c r="M78" s="261">
        <v>10.0</v>
      </c>
      <c r="N78" s="261">
        <v>3.0</v>
      </c>
      <c r="O78" s="261">
        <v>4.0</v>
      </c>
      <c r="P78" s="261">
        <v>0.0</v>
      </c>
      <c r="Q78" s="261">
        <v>1.0</v>
      </c>
      <c r="R78" s="261">
        <f t="shared" si="1"/>
        <v>65</v>
      </c>
      <c r="S78" s="261"/>
    </row>
    <row r="79" ht="15.75" hidden="1" customHeight="1">
      <c r="B79" s="258" t="s">
        <v>74</v>
      </c>
      <c r="C79" s="259" t="s">
        <v>70</v>
      </c>
      <c r="D79" s="260" t="s">
        <v>145</v>
      </c>
      <c r="E79" s="258" t="s">
        <v>408</v>
      </c>
      <c r="F79" s="261">
        <v>1.0</v>
      </c>
      <c r="G79" s="261">
        <v>1.0</v>
      </c>
      <c r="H79" s="261">
        <v>1.0</v>
      </c>
      <c r="I79" s="261">
        <v>1.0</v>
      </c>
      <c r="J79" s="261">
        <v>1.0</v>
      </c>
      <c r="K79" s="261">
        <v>1.0</v>
      </c>
      <c r="L79" s="261">
        <v>1.0</v>
      </c>
      <c r="M79" s="261">
        <v>2.0</v>
      </c>
      <c r="N79" s="261">
        <v>0.0</v>
      </c>
      <c r="O79" s="261">
        <v>1.0</v>
      </c>
      <c r="P79" s="261">
        <v>0.0</v>
      </c>
      <c r="Q79" s="261">
        <v>0.0</v>
      </c>
      <c r="R79" s="261">
        <f t="shared" si="1"/>
        <v>10</v>
      </c>
      <c r="S79" s="261"/>
    </row>
    <row r="80" ht="15.75" hidden="1" customHeight="1">
      <c r="B80" s="258" t="s">
        <v>74</v>
      </c>
      <c r="C80" s="259" t="s">
        <v>70</v>
      </c>
      <c r="D80" s="260" t="s">
        <v>145</v>
      </c>
      <c r="E80" s="258" t="s">
        <v>409</v>
      </c>
      <c r="F80" s="261">
        <v>1.0</v>
      </c>
      <c r="G80" s="261">
        <v>0.0</v>
      </c>
      <c r="H80" s="261">
        <v>1.0</v>
      </c>
      <c r="I80" s="261">
        <v>1.0</v>
      </c>
      <c r="J80" s="261">
        <v>2.0</v>
      </c>
      <c r="K80" s="261">
        <v>2.0</v>
      </c>
      <c r="L80" s="261">
        <v>2.0</v>
      </c>
      <c r="M80" s="261">
        <v>2.0</v>
      </c>
      <c r="N80" s="261">
        <v>0.0</v>
      </c>
      <c r="O80" s="261">
        <v>1.0</v>
      </c>
      <c r="P80" s="261">
        <v>0.0</v>
      </c>
      <c r="Q80" s="261">
        <v>0.0</v>
      </c>
      <c r="R80" s="261">
        <f t="shared" si="1"/>
        <v>12</v>
      </c>
      <c r="S80" s="261"/>
    </row>
    <row r="81" ht="15.75" hidden="1" customHeight="1">
      <c r="B81" s="258" t="s">
        <v>74</v>
      </c>
      <c r="C81" s="259" t="s">
        <v>70</v>
      </c>
      <c r="D81" s="260" t="s">
        <v>145</v>
      </c>
      <c r="E81" s="258" t="s">
        <v>410</v>
      </c>
      <c r="F81" s="261">
        <v>1.0</v>
      </c>
      <c r="G81" s="261">
        <v>5.0</v>
      </c>
      <c r="H81" s="261">
        <v>5.0</v>
      </c>
      <c r="I81" s="261">
        <v>3.0</v>
      </c>
      <c r="J81" s="261">
        <v>8.0</v>
      </c>
      <c r="K81" s="261">
        <v>12.0</v>
      </c>
      <c r="L81" s="261">
        <v>6.0</v>
      </c>
      <c r="M81" s="261">
        <v>6.0</v>
      </c>
      <c r="N81" s="261">
        <v>5.0</v>
      </c>
      <c r="O81" s="261">
        <v>1.0</v>
      </c>
      <c r="P81" s="261">
        <v>10.0</v>
      </c>
      <c r="Q81" s="261">
        <v>1.0</v>
      </c>
      <c r="R81" s="261">
        <f t="shared" si="1"/>
        <v>63</v>
      </c>
      <c r="S81" s="261"/>
    </row>
    <row r="82" ht="15.75" hidden="1" customHeight="1">
      <c r="B82" s="258" t="s">
        <v>74</v>
      </c>
      <c r="C82" s="259" t="s">
        <v>70</v>
      </c>
      <c r="D82" s="260" t="s">
        <v>145</v>
      </c>
      <c r="E82" s="258" t="s">
        <v>411</v>
      </c>
      <c r="F82" s="261">
        <v>1.0</v>
      </c>
      <c r="G82" s="261">
        <v>0.0</v>
      </c>
      <c r="H82" s="261">
        <v>0.0</v>
      </c>
      <c r="I82" s="261">
        <v>1.0</v>
      </c>
      <c r="J82" s="261">
        <v>0.0</v>
      </c>
      <c r="K82" s="261">
        <v>1.0</v>
      </c>
      <c r="L82" s="261">
        <v>1.0</v>
      </c>
      <c r="M82" s="261">
        <v>2.0</v>
      </c>
      <c r="N82" s="261">
        <v>0.0</v>
      </c>
      <c r="O82" s="261">
        <v>1.0</v>
      </c>
      <c r="P82" s="261">
        <v>0.0</v>
      </c>
      <c r="Q82" s="261">
        <v>0.0</v>
      </c>
      <c r="R82" s="261">
        <f t="shared" si="1"/>
        <v>7</v>
      </c>
      <c r="S82" s="261"/>
    </row>
    <row r="83" ht="15.75" hidden="1" customHeight="1">
      <c r="B83" s="258" t="s">
        <v>74</v>
      </c>
      <c r="C83" s="259" t="s">
        <v>70</v>
      </c>
      <c r="D83" s="260" t="s">
        <v>145</v>
      </c>
      <c r="E83" s="258" t="s">
        <v>412</v>
      </c>
      <c r="F83" s="261">
        <v>1.0</v>
      </c>
      <c r="G83" s="261">
        <v>0.0</v>
      </c>
      <c r="H83" s="261">
        <v>0.0</v>
      </c>
      <c r="I83" s="261">
        <v>1.0</v>
      </c>
      <c r="J83" s="261">
        <v>1.0</v>
      </c>
      <c r="K83" s="261">
        <v>1.0</v>
      </c>
      <c r="L83" s="261">
        <v>1.0</v>
      </c>
      <c r="M83" s="261">
        <v>1.0</v>
      </c>
      <c r="N83" s="261">
        <v>0.0</v>
      </c>
      <c r="O83" s="261">
        <v>1.0</v>
      </c>
      <c r="P83" s="261">
        <v>0.0</v>
      </c>
      <c r="Q83" s="261">
        <v>0.0</v>
      </c>
      <c r="R83" s="261">
        <f t="shared" si="1"/>
        <v>7</v>
      </c>
      <c r="S83" s="261"/>
    </row>
    <row r="84" ht="15.75" hidden="1" customHeight="1">
      <c r="B84" s="258" t="s">
        <v>74</v>
      </c>
      <c r="C84" s="259" t="s">
        <v>70</v>
      </c>
      <c r="D84" s="262" t="s">
        <v>145</v>
      </c>
      <c r="E84" s="258" t="s">
        <v>413</v>
      </c>
      <c r="F84" s="261">
        <v>1.0</v>
      </c>
      <c r="G84" s="261">
        <v>0.0</v>
      </c>
      <c r="H84" s="261">
        <v>0.0</v>
      </c>
      <c r="I84" s="261">
        <v>1.0</v>
      </c>
      <c r="J84" s="261">
        <v>0.0</v>
      </c>
      <c r="K84" s="261">
        <v>0.0</v>
      </c>
      <c r="L84" s="261">
        <v>1.0</v>
      </c>
      <c r="M84" s="261">
        <v>0.0</v>
      </c>
      <c r="N84" s="261">
        <v>0.0</v>
      </c>
      <c r="O84" s="261">
        <v>1.0</v>
      </c>
      <c r="P84" s="261">
        <v>0.0</v>
      </c>
      <c r="Q84" s="261">
        <v>0.0</v>
      </c>
      <c r="R84" s="261">
        <f t="shared" si="1"/>
        <v>4</v>
      </c>
      <c r="S84" s="261"/>
    </row>
    <row r="85" ht="15.75" hidden="1" customHeight="1">
      <c r="B85" s="258" t="s">
        <v>74</v>
      </c>
      <c r="C85" s="259" t="s">
        <v>70</v>
      </c>
      <c r="D85" s="260" t="s">
        <v>61</v>
      </c>
      <c r="E85" s="258" t="s">
        <v>62</v>
      </c>
      <c r="F85" s="261">
        <v>4.0</v>
      </c>
      <c r="G85" s="261">
        <v>4.0</v>
      </c>
      <c r="H85" s="261">
        <v>4.0</v>
      </c>
      <c r="I85" s="261">
        <v>3.0</v>
      </c>
      <c r="J85" s="261">
        <v>4.0</v>
      </c>
      <c r="K85" s="261">
        <v>7.0</v>
      </c>
      <c r="L85" s="261">
        <v>5.0</v>
      </c>
      <c r="M85" s="261">
        <v>5.0</v>
      </c>
      <c r="N85" s="261">
        <v>0.0</v>
      </c>
      <c r="O85" s="261">
        <v>3.0</v>
      </c>
      <c r="P85" s="261">
        <v>0.0</v>
      </c>
      <c r="Q85" s="261">
        <v>0.0</v>
      </c>
      <c r="R85" s="261">
        <f t="shared" si="1"/>
        <v>39</v>
      </c>
      <c r="S85" s="261"/>
    </row>
    <row r="86" ht="15.75" hidden="1" customHeight="1">
      <c r="B86" s="258" t="s">
        <v>74</v>
      </c>
      <c r="C86" s="259" t="s">
        <v>70</v>
      </c>
      <c r="D86" s="260" t="s">
        <v>61</v>
      </c>
      <c r="E86" s="258" t="s">
        <v>63</v>
      </c>
      <c r="F86" s="261">
        <v>6.0</v>
      </c>
      <c r="G86" s="261">
        <v>5.0</v>
      </c>
      <c r="H86" s="261">
        <v>6.0</v>
      </c>
      <c r="I86" s="261">
        <v>6.0</v>
      </c>
      <c r="J86" s="261">
        <v>8.0</v>
      </c>
      <c r="K86" s="261">
        <v>12.0</v>
      </c>
      <c r="L86" s="261">
        <v>10.0</v>
      </c>
      <c r="M86" s="261">
        <v>15.0</v>
      </c>
      <c r="N86" s="261">
        <v>12.0</v>
      </c>
      <c r="O86" s="261">
        <v>12.0</v>
      </c>
      <c r="P86" s="261">
        <v>8.0</v>
      </c>
      <c r="Q86" s="261">
        <v>4.0</v>
      </c>
      <c r="R86" s="261">
        <f t="shared" si="1"/>
        <v>104</v>
      </c>
      <c r="S86" s="261"/>
    </row>
    <row r="87" ht="15.75" hidden="1" customHeight="1">
      <c r="B87" s="258" t="s">
        <v>74</v>
      </c>
      <c r="C87" s="259" t="s">
        <v>70</v>
      </c>
      <c r="D87" s="260" t="s">
        <v>61</v>
      </c>
      <c r="E87" s="258" t="s">
        <v>64</v>
      </c>
      <c r="F87" s="261">
        <v>2.0</v>
      </c>
      <c r="G87" s="261">
        <v>2.0</v>
      </c>
      <c r="H87" s="261">
        <v>2.0</v>
      </c>
      <c r="I87" s="261">
        <v>2.0</v>
      </c>
      <c r="J87" s="261">
        <v>2.0</v>
      </c>
      <c r="K87" s="261">
        <v>1.0</v>
      </c>
      <c r="L87" s="261">
        <v>3.0</v>
      </c>
      <c r="M87" s="261">
        <v>2.0</v>
      </c>
      <c r="N87" s="261">
        <v>0.0</v>
      </c>
      <c r="O87" s="261">
        <v>1.0</v>
      </c>
      <c r="P87" s="261">
        <v>0.0</v>
      </c>
      <c r="Q87" s="261">
        <v>0.0</v>
      </c>
      <c r="R87" s="261">
        <f t="shared" si="1"/>
        <v>17</v>
      </c>
      <c r="S87" s="261"/>
    </row>
    <row r="88" ht="15.75" hidden="1" customHeight="1">
      <c r="B88" s="258" t="s">
        <v>74</v>
      </c>
      <c r="C88" s="259" t="s">
        <v>70</v>
      </c>
      <c r="D88" s="260" t="s">
        <v>61</v>
      </c>
      <c r="E88" s="258" t="s">
        <v>65</v>
      </c>
      <c r="F88" s="261">
        <v>1.0</v>
      </c>
      <c r="G88" s="261">
        <v>1.0</v>
      </c>
      <c r="H88" s="261">
        <v>3.0</v>
      </c>
      <c r="I88" s="261">
        <v>3.0</v>
      </c>
      <c r="J88" s="261">
        <v>3.0</v>
      </c>
      <c r="K88" s="261">
        <v>2.0</v>
      </c>
      <c r="L88" s="261">
        <v>3.0</v>
      </c>
      <c r="M88" s="261">
        <v>3.0</v>
      </c>
      <c r="N88" s="261">
        <v>0.0</v>
      </c>
      <c r="O88" s="261">
        <v>1.0</v>
      </c>
      <c r="P88" s="261">
        <v>0.0</v>
      </c>
      <c r="Q88" s="261">
        <v>0.0</v>
      </c>
      <c r="R88" s="261">
        <f t="shared" si="1"/>
        <v>20</v>
      </c>
      <c r="S88" s="261"/>
    </row>
    <row r="89" ht="15.75" hidden="1" customHeight="1">
      <c r="B89" s="258" t="s">
        <v>74</v>
      </c>
      <c r="C89" s="259" t="s">
        <v>70</v>
      </c>
      <c r="D89" s="260" t="s">
        <v>61</v>
      </c>
      <c r="E89" s="258" t="s">
        <v>66</v>
      </c>
      <c r="F89" s="261">
        <v>1.0</v>
      </c>
      <c r="G89" s="261">
        <v>2.0</v>
      </c>
      <c r="H89" s="261">
        <v>1.0</v>
      </c>
      <c r="I89" s="261">
        <v>2.0</v>
      </c>
      <c r="J89" s="261">
        <v>2.0</v>
      </c>
      <c r="K89" s="261">
        <v>2.0</v>
      </c>
      <c r="L89" s="261">
        <v>2.0</v>
      </c>
      <c r="M89" s="261">
        <v>2.0</v>
      </c>
      <c r="N89" s="261">
        <v>0.0</v>
      </c>
      <c r="O89" s="261">
        <v>1.0</v>
      </c>
      <c r="P89" s="261">
        <v>0.0</v>
      </c>
      <c r="Q89" s="261">
        <v>0.0</v>
      </c>
      <c r="R89" s="261">
        <f t="shared" si="1"/>
        <v>15</v>
      </c>
      <c r="S89" s="261"/>
    </row>
    <row r="90" ht="15.75" hidden="1" customHeight="1">
      <c r="B90" s="258" t="s">
        <v>74</v>
      </c>
      <c r="C90" s="259" t="s">
        <v>70</v>
      </c>
      <c r="D90" s="260" t="s">
        <v>61</v>
      </c>
      <c r="E90" s="258" t="s">
        <v>67</v>
      </c>
      <c r="F90" s="261">
        <v>2.0</v>
      </c>
      <c r="G90" s="261">
        <v>2.0</v>
      </c>
      <c r="H90" s="261">
        <v>2.0</v>
      </c>
      <c r="I90" s="261">
        <v>2.0</v>
      </c>
      <c r="J90" s="261">
        <v>2.0</v>
      </c>
      <c r="K90" s="261">
        <v>4.0</v>
      </c>
      <c r="L90" s="261">
        <v>3.0</v>
      </c>
      <c r="M90" s="261">
        <v>3.0</v>
      </c>
      <c r="N90" s="261">
        <v>0.0</v>
      </c>
      <c r="O90" s="261">
        <v>1.0</v>
      </c>
      <c r="P90" s="261">
        <v>0.0</v>
      </c>
      <c r="Q90" s="261">
        <v>0.0</v>
      </c>
      <c r="R90" s="261">
        <f t="shared" si="1"/>
        <v>21</v>
      </c>
      <c r="S90" s="261"/>
    </row>
    <row r="91" ht="15.75" hidden="1" customHeight="1">
      <c r="B91" s="258" t="s">
        <v>74</v>
      </c>
      <c r="C91" s="259" t="s">
        <v>70</v>
      </c>
      <c r="D91" s="260" t="s">
        <v>61</v>
      </c>
      <c r="E91" s="258" t="s">
        <v>68</v>
      </c>
      <c r="F91" s="261">
        <v>2.0</v>
      </c>
      <c r="G91" s="261">
        <v>2.0</v>
      </c>
      <c r="H91" s="261">
        <v>2.0</v>
      </c>
      <c r="I91" s="261">
        <v>3.0</v>
      </c>
      <c r="J91" s="261">
        <v>2.0</v>
      </c>
      <c r="K91" s="261">
        <v>3.0</v>
      </c>
      <c r="L91" s="261">
        <v>3.0</v>
      </c>
      <c r="M91" s="261">
        <v>3.0</v>
      </c>
      <c r="N91" s="261">
        <v>0.0</v>
      </c>
      <c r="O91" s="261">
        <v>2.0</v>
      </c>
      <c r="P91" s="261">
        <v>0.0</v>
      </c>
      <c r="Q91" s="261">
        <v>0.0</v>
      </c>
      <c r="R91" s="261">
        <f t="shared" si="1"/>
        <v>22</v>
      </c>
      <c r="S91" s="261"/>
    </row>
    <row r="92" ht="15.75" hidden="1" customHeight="1">
      <c r="B92" s="258" t="s">
        <v>74</v>
      </c>
      <c r="C92" s="259" t="s">
        <v>70</v>
      </c>
      <c r="D92" s="262" t="s">
        <v>61</v>
      </c>
      <c r="E92" s="258" t="s">
        <v>69</v>
      </c>
      <c r="F92" s="261">
        <v>2.0</v>
      </c>
      <c r="G92" s="261">
        <v>3.0</v>
      </c>
      <c r="H92" s="261">
        <v>2.0</v>
      </c>
      <c r="I92" s="261">
        <v>3.0</v>
      </c>
      <c r="J92" s="261">
        <v>3.0</v>
      </c>
      <c r="K92" s="261">
        <v>4.0</v>
      </c>
      <c r="L92" s="261">
        <v>5.0</v>
      </c>
      <c r="M92" s="261">
        <v>4.0</v>
      </c>
      <c r="N92" s="261">
        <v>0.0</v>
      </c>
      <c r="O92" s="261">
        <v>3.0</v>
      </c>
      <c r="P92" s="261">
        <v>0.0</v>
      </c>
      <c r="Q92" s="261">
        <v>1.0</v>
      </c>
      <c r="R92" s="261">
        <f t="shared" si="1"/>
        <v>30</v>
      </c>
      <c r="S92" s="261"/>
    </row>
    <row r="93" ht="15.75" hidden="1" customHeight="1">
      <c r="B93" s="258" t="s">
        <v>74</v>
      </c>
      <c r="C93" s="259" t="s">
        <v>70</v>
      </c>
      <c r="D93" s="260" t="s">
        <v>159</v>
      </c>
      <c r="E93" s="258" t="s">
        <v>414</v>
      </c>
      <c r="F93" s="261">
        <v>8.0</v>
      </c>
      <c r="G93" s="261">
        <v>7.0</v>
      </c>
      <c r="H93" s="261">
        <v>10.0</v>
      </c>
      <c r="I93" s="261">
        <v>10.0</v>
      </c>
      <c r="J93" s="261">
        <v>10.0</v>
      </c>
      <c r="K93" s="261">
        <v>15.0</v>
      </c>
      <c r="L93" s="261">
        <v>13.0</v>
      </c>
      <c r="M93" s="261">
        <v>13.0</v>
      </c>
      <c r="N93" s="261">
        <v>4.0</v>
      </c>
      <c r="O93" s="261">
        <v>5.0</v>
      </c>
      <c r="P93" s="261">
        <v>3.0</v>
      </c>
      <c r="Q93" s="261">
        <v>0.0</v>
      </c>
      <c r="R93" s="261">
        <f t="shared" si="1"/>
        <v>98</v>
      </c>
      <c r="S93" s="261"/>
    </row>
    <row r="94" ht="15.75" hidden="1" customHeight="1">
      <c r="B94" s="258" t="s">
        <v>74</v>
      </c>
      <c r="C94" s="259" t="s">
        <v>70</v>
      </c>
      <c r="D94" s="260" t="s">
        <v>159</v>
      </c>
      <c r="E94" s="258" t="s">
        <v>415</v>
      </c>
      <c r="F94" s="261">
        <v>2.0</v>
      </c>
      <c r="G94" s="261">
        <v>2.0</v>
      </c>
      <c r="H94" s="261">
        <v>2.0</v>
      </c>
      <c r="I94" s="261">
        <v>4.0</v>
      </c>
      <c r="J94" s="261">
        <v>4.0</v>
      </c>
      <c r="K94" s="261">
        <v>4.0</v>
      </c>
      <c r="L94" s="261">
        <v>2.0</v>
      </c>
      <c r="M94" s="261">
        <v>3.0</v>
      </c>
      <c r="N94" s="261">
        <v>1.0</v>
      </c>
      <c r="O94" s="261">
        <v>1.0</v>
      </c>
      <c r="P94" s="261">
        <v>0.0</v>
      </c>
      <c r="Q94" s="261">
        <v>0.0</v>
      </c>
      <c r="R94" s="261">
        <f t="shared" si="1"/>
        <v>25</v>
      </c>
      <c r="S94" s="261"/>
    </row>
    <row r="95" ht="15.75" hidden="1" customHeight="1">
      <c r="B95" s="258" t="s">
        <v>74</v>
      </c>
      <c r="C95" s="259" t="s">
        <v>70</v>
      </c>
      <c r="D95" s="260" t="s">
        <v>159</v>
      </c>
      <c r="E95" s="258" t="s">
        <v>416</v>
      </c>
      <c r="F95" s="261">
        <v>1.0</v>
      </c>
      <c r="G95" s="261">
        <v>0.0</v>
      </c>
      <c r="H95" s="261">
        <v>1.0</v>
      </c>
      <c r="I95" s="261">
        <v>1.0</v>
      </c>
      <c r="J95" s="261">
        <v>0.0</v>
      </c>
      <c r="K95" s="261">
        <v>0.0</v>
      </c>
      <c r="L95" s="261">
        <v>2.0</v>
      </c>
      <c r="M95" s="261">
        <v>2.0</v>
      </c>
      <c r="N95" s="261">
        <v>0.0</v>
      </c>
      <c r="O95" s="261">
        <v>1.0</v>
      </c>
      <c r="P95" s="261">
        <v>1.0</v>
      </c>
      <c r="Q95" s="261">
        <v>0.0</v>
      </c>
      <c r="R95" s="261">
        <f t="shared" si="1"/>
        <v>9</v>
      </c>
      <c r="S95" s="261"/>
    </row>
    <row r="96" ht="15.75" hidden="1" customHeight="1">
      <c r="B96" s="258" t="s">
        <v>74</v>
      </c>
      <c r="C96" s="259" t="s">
        <v>70</v>
      </c>
      <c r="D96" s="260" t="s">
        <v>159</v>
      </c>
      <c r="E96" s="258" t="s">
        <v>417</v>
      </c>
      <c r="F96" s="261">
        <v>6.0</v>
      </c>
      <c r="G96" s="261">
        <v>6.0</v>
      </c>
      <c r="H96" s="261">
        <v>7.0</v>
      </c>
      <c r="I96" s="261">
        <v>6.0</v>
      </c>
      <c r="J96" s="261">
        <v>8.0</v>
      </c>
      <c r="K96" s="261">
        <v>12.0</v>
      </c>
      <c r="L96" s="261">
        <v>5.0</v>
      </c>
      <c r="M96" s="261">
        <v>8.0</v>
      </c>
      <c r="N96" s="261">
        <v>0.0</v>
      </c>
      <c r="O96" s="261">
        <v>4.0</v>
      </c>
      <c r="P96" s="261">
        <v>0.0</v>
      </c>
      <c r="Q96" s="261">
        <v>1.0</v>
      </c>
      <c r="R96" s="261">
        <f t="shared" si="1"/>
        <v>63</v>
      </c>
      <c r="S96" s="261"/>
    </row>
    <row r="97" ht="15.75" hidden="1" customHeight="1">
      <c r="B97" s="258" t="s">
        <v>74</v>
      </c>
      <c r="C97" s="259" t="s">
        <v>70</v>
      </c>
      <c r="D97" s="260" t="s">
        <v>159</v>
      </c>
      <c r="E97" s="258" t="s">
        <v>418</v>
      </c>
      <c r="F97" s="261">
        <v>2.0</v>
      </c>
      <c r="G97" s="261">
        <v>3.0</v>
      </c>
      <c r="H97" s="261">
        <v>2.0</v>
      </c>
      <c r="I97" s="261">
        <v>2.0</v>
      </c>
      <c r="J97" s="261">
        <v>2.0</v>
      </c>
      <c r="K97" s="261">
        <v>3.0</v>
      </c>
      <c r="L97" s="261">
        <v>5.0</v>
      </c>
      <c r="M97" s="261">
        <v>3.0</v>
      </c>
      <c r="N97" s="261">
        <v>4.0</v>
      </c>
      <c r="O97" s="261">
        <v>1.0</v>
      </c>
      <c r="P97" s="261">
        <v>4.0</v>
      </c>
      <c r="Q97" s="261">
        <v>1.0</v>
      </c>
      <c r="R97" s="261">
        <f t="shared" si="1"/>
        <v>32</v>
      </c>
      <c r="S97" s="261"/>
    </row>
    <row r="98" ht="15.75" hidden="1" customHeight="1">
      <c r="B98" s="258" t="s">
        <v>74</v>
      </c>
      <c r="C98" s="259" t="s">
        <v>70</v>
      </c>
      <c r="D98" s="260" t="s">
        <v>159</v>
      </c>
      <c r="E98" s="258" t="s">
        <v>419</v>
      </c>
      <c r="F98" s="261">
        <v>1.0</v>
      </c>
      <c r="G98" s="261">
        <v>2.0</v>
      </c>
      <c r="H98" s="261">
        <v>2.0</v>
      </c>
      <c r="I98" s="261">
        <v>2.0</v>
      </c>
      <c r="J98" s="261">
        <v>2.0</v>
      </c>
      <c r="K98" s="261">
        <v>2.0</v>
      </c>
      <c r="L98" s="261">
        <v>2.0</v>
      </c>
      <c r="M98" s="261">
        <v>3.0</v>
      </c>
      <c r="N98" s="261">
        <v>0.0</v>
      </c>
      <c r="O98" s="261">
        <v>2.0</v>
      </c>
      <c r="P98" s="261">
        <v>0.0</v>
      </c>
      <c r="Q98" s="261">
        <v>1.0</v>
      </c>
      <c r="R98" s="261">
        <f t="shared" si="1"/>
        <v>19</v>
      </c>
      <c r="S98" s="261"/>
    </row>
    <row r="99" ht="15.75" hidden="1" customHeight="1">
      <c r="B99" s="258" t="s">
        <v>74</v>
      </c>
      <c r="C99" s="259" t="s">
        <v>70</v>
      </c>
      <c r="D99" s="260" t="s">
        <v>159</v>
      </c>
      <c r="E99" s="258" t="s">
        <v>420</v>
      </c>
      <c r="F99" s="261">
        <v>1.0</v>
      </c>
      <c r="G99" s="261">
        <v>0.0</v>
      </c>
      <c r="H99" s="261">
        <v>0.0</v>
      </c>
      <c r="I99" s="261">
        <v>1.0</v>
      </c>
      <c r="J99" s="261">
        <v>1.0</v>
      </c>
      <c r="K99" s="261">
        <v>1.0</v>
      </c>
      <c r="L99" s="261">
        <v>2.0</v>
      </c>
      <c r="M99" s="261">
        <v>3.0</v>
      </c>
      <c r="N99" s="261">
        <v>1.0</v>
      </c>
      <c r="O99" s="261">
        <v>2.0</v>
      </c>
      <c r="P99" s="261">
        <v>0.0</v>
      </c>
      <c r="Q99" s="261">
        <v>1.0</v>
      </c>
      <c r="R99" s="261">
        <f t="shared" si="1"/>
        <v>13</v>
      </c>
      <c r="S99" s="261"/>
    </row>
    <row r="100" ht="15.75" hidden="1" customHeight="1">
      <c r="B100" s="258" t="s">
        <v>74</v>
      </c>
      <c r="C100" s="259" t="s">
        <v>70</v>
      </c>
      <c r="D100" s="260" t="s">
        <v>159</v>
      </c>
      <c r="E100" s="258" t="s">
        <v>421</v>
      </c>
      <c r="F100" s="261">
        <v>1.0</v>
      </c>
      <c r="G100" s="261">
        <v>1.0</v>
      </c>
      <c r="H100" s="261">
        <v>0.0</v>
      </c>
      <c r="I100" s="261">
        <v>1.0</v>
      </c>
      <c r="J100" s="261">
        <v>1.0</v>
      </c>
      <c r="K100" s="261">
        <v>0.0</v>
      </c>
      <c r="L100" s="261">
        <v>3.0</v>
      </c>
      <c r="M100" s="261">
        <v>3.0</v>
      </c>
      <c r="N100" s="261">
        <v>1.0</v>
      </c>
      <c r="O100" s="261">
        <v>2.0</v>
      </c>
      <c r="P100" s="261">
        <v>1.0</v>
      </c>
      <c r="Q100" s="261">
        <v>0.0</v>
      </c>
      <c r="R100" s="261">
        <f t="shared" si="1"/>
        <v>14</v>
      </c>
      <c r="S100" s="261"/>
    </row>
    <row r="101" ht="15.75" hidden="1" customHeight="1">
      <c r="B101" s="258" t="s">
        <v>74</v>
      </c>
      <c r="C101" s="259" t="s">
        <v>70</v>
      </c>
      <c r="D101" s="260" t="s">
        <v>159</v>
      </c>
      <c r="E101" s="258" t="s">
        <v>422</v>
      </c>
      <c r="F101" s="261">
        <v>5.0</v>
      </c>
      <c r="G101" s="261">
        <v>5.0</v>
      </c>
      <c r="H101" s="261">
        <v>3.0</v>
      </c>
      <c r="I101" s="261">
        <v>4.0</v>
      </c>
      <c r="J101" s="261">
        <v>5.0</v>
      </c>
      <c r="K101" s="261">
        <v>2.0</v>
      </c>
      <c r="L101" s="261">
        <v>7.0</v>
      </c>
      <c r="M101" s="261">
        <v>7.0</v>
      </c>
      <c r="N101" s="261">
        <v>1.0</v>
      </c>
      <c r="O101" s="261">
        <v>4.0</v>
      </c>
      <c r="P101" s="261">
        <v>1.0</v>
      </c>
      <c r="Q101" s="261">
        <v>0.0</v>
      </c>
      <c r="R101" s="261">
        <f t="shared" si="1"/>
        <v>44</v>
      </c>
      <c r="S101" s="261"/>
    </row>
    <row r="102" ht="15.75" hidden="1" customHeight="1">
      <c r="B102" s="258" t="s">
        <v>74</v>
      </c>
      <c r="C102" s="259" t="s">
        <v>70</v>
      </c>
      <c r="D102" s="260" t="s">
        <v>159</v>
      </c>
      <c r="E102" s="258" t="s">
        <v>423</v>
      </c>
      <c r="F102" s="261">
        <v>1.0</v>
      </c>
      <c r="G102" s="261">
        <v>0.0</v>
      </c>
      <c r="H102" s="261">
        <v>1.0</v>
      </c>
      <c r="I102" s="261">
        <v>1.0</v>
      </c>
      <c r="J102" s="261">
        <v>1.0</v>
      </c>
      <c r="K102" s="261">
        <v>1.0</v>
      </c>
      <c r="L102" s="261">
        <v>3.0</v>
      </c>
      <c r="M102" s="261">
        <v>3.0</v>
      </c>
      <c r="N102" s="261">
        <v>0.0</v>
      </c>
      <c r="O102" s="261">
        <v>2.0</v>
      </c>
      <c r="P102" s="261">
        <v>1.0</v>
      </c>
      <c r="Q102" s="261">
        <v>1.0</v>
      </c>
      <c r="R102" s="261">
        <f t="shared" si="1"/>
        <v>15</v>
      </c>
      <c r="S102" s="261"/>
    </row>
    <row r="103" ht="15.75" hidden="1" customHeight="1">
      <c r="B103" s="258" t="s">
        <v>74</v>
      </c>
      <c r="C103" s="259" t="s">
        <v>70</v>
      </c>
      <c r="D103" s="260" t="s">
        <v>159</v>
      </c>
      <c r="E103" s="258" t="s">
        <v>424</v>
      </c>
      <c r="F103" s="261">
        <v>4.0</v>
      </c>
      <c r="G103" s="261">
        <v>5.0</v>
      </c>
      <c r="H103" s="261">
        <v>5.0</v>
      </c>
      <c r="I103" s="261">
        <v>5.0</v>
      </c>
      <c r="J103" s="261">
        <v>6.0</v>
      </c>
      <c r="K103" s="261">
        <v>12.0</v>
      </c>
      <c r="L103" s="261">
        <v>5.0</v>
      </c>
      <c r="M103" s="261">
        <v>5.0</v>
      </c>
      <c r="N103" s="261">
        <v>0.0</v>
      </c>
      <c r="O103" s="261">
        <v>4.0</v>
      </c>
      <c r="P103" s="261">
        <v>0.0</v>
      </c>
      <c r="Q103" s="261">
        <v>1.0</v>
      </c>
      <c r="R103" s="261">
        <f t="shared" si="1"/>
        <v>52</v>
      </c>
      <c r="S103" s="261"/>
    </row>
    <row r="104" ht="15.75" hidden="1" customHeight="1">
      <c r="B104" s="258" t="s">
        <v>74</v>
      </c>
      <c r="C104" s="259" t="s">
        <v>70</v>
      </c>
      <c r="D104" s="262" t="s">
        <v>159</v>
      </c>
      <c r="E104" s="258" t="s">
        <v>425</v>
      </c>
      <c r="F104" s="261">
        <v>1.0</v>
      </c>
      <c r="G104" s="261">
        <v>0.0</v>
      </c>
      <c r="H104" s="261">
        <v>1.0</v>
      </c>
      <c r="I104" s="261">
        <v>1.0</v>
      </c>
      <c r="J104" s="261">
        <v>1.0</v>
      </c>
      <c r="K104" s="261">
        <v>0.0</v>
      </c>
      <c r="L104" s="261">
        <v>3.0</v>
      </c>
      <c r="M104" s="261">
        <v>4.0</v>
      </c>
      <c r="N104" s="261">
        <v>3.0</v>
      </c>
      <c r="O104" s="261">
        <v>2.0</v>
      </c>
      <c r="P104" s="261">
        <v>1.0</v>
      </c>
      <c r="Q104" s="261">
        <v>0.0</v>
      </c>
      <c r="R104" s="261">
        <f t="shared" si="1"/>
        <v>17</v>
      </c>
      <c r="S104" s="261"/>
    </row>
    <row r="105" ht="15.75" hidden="1" customHeight="1">
      <c r="B105" s="258" t="s">
        <v>74</v>
      </c>
      <c r="C105" s="259" t="s">
        <v>71</v>
      </c>
      <c r="D105" s="260" t="s">
        <v>116</v>
      </c>
      <c r="E105" s="258" t="s">
        <v>383</v>
      </c>
      <c r="F105" s="261">
        <v>1.0</v>
      </c>
      <c r="G105" s="261">
        <v>0.0</v>
      </c>
      <c r="H105" s="261">
        <v>0.0</v>
      </c>
      <c r="I105" s="261">
        <v>1.0</v>
      </c>
      <c r="J105" s="261">
        <v>0.0</v>
      </c>
      <c r="K105" s="261">
        <v>0.0</v>
      </c>
      <c r="L105" s="261">
        <v>1.0</v>
      </c>
      <c r="M105" s="261">
        <v>1.0</v>
      </c>
      <c r="N105" s="261">
        <v>0.0</v>
      </c>
      <c r="O105" s="261">
        <v>1.0</v>
      </c>
      <c r="P105" s="261">
        <v>0.0</v>
      </c>
      <c r="Q105" s="261">
        <v>0.0</v>
      </c>
      <c r="R105" s="261">
        <f t="shared" si="1"/>
        <v>5</v>
      </c>
      <c r="S105" s="261"/>
    </row>
    <row r="106" ht="15.75" hidden="1" customHeight="1">
      <c r="B106" s="258" t="s">
        <v>74</v>
      </c>
      <c r="C106" s="259" t="s">
        <v>71</v>
      </c>
      <c r="D106" s="260" t="s">
        <v>116</v>
      </c>
      <c r="E106" s="258" t="s">
        <v>384</v>
      </c>
      <c r="F106" s="261">
        <v>1.0</v>
      </c>
      <c r="G106" s="261">
        <v>0.0</v>
      </c>
      <c r="H106" s="261">
        <v>0.0</v>
      </c>
      <c r="I106" s="261">
        <v>1.0</v>
      </c>
      <c r="J106" s="261">
        <v>0.0</v>
      </c>
      <c r="K106" s="261">
        <v>0.0</v>
      </c>
      <c r="L106" s="261">
        <v>1.0</v>
      </c>
      <c r="M106" s="261">
        <v>0.0</v>
      </c>
      <c r="N106" s="261">
        <v>0.0</v>
      </c>
      <c r="O106" s="261">
        <v>1.0</v>
      </c>
      <c r="P106" s="261">
        <v>0.0</v>
      </c>
      <c r="Q106" s="261">
        <v>0.0</v>
      </c>
      <c r="R106" s="261">
        <f t="shared" si="1"/>
        <v>4</v>
      </c>
      <c r="S106" s="261"/>
    </row>
    <row r="107" ht="15.75" hidden="1" customHeight="1">
      <c r="B107" s="258" t="s">
        <v>74</v>
      </c>
      <c r="C107" s="259" t="s">
        <v>71</v>
      </c>
      <c r="D107" s="260" t="s">
        <v>116</v>
      </c>
      <c r="E107" s="258" t="s">
        <v>385</v>
      </c>
      <c r="F107" s="261">
        <v>1.0</v>
      </c>
      <c r="G107" s="261">
        <v>1.0</v>
      </c>
      <c r="H107" s="261">
        <v>1.0</v>
      </c>
      <c r="I107" s="261">
        <v>1.0</v>
      </c>
      <c r="J107" s="261">
        <v>1.0</v>
      </c>
      <c r="K107" s="261">
        <v>1.0</v>
      </c>
      <c r="L107" s="261">
        <v>1.0</v>
      </c>
      <c r="M107" s="261">
        <v>0.0</v>
      </c>
      <c r="N107" s="261">
        <v>1.0</v>
      </c>
      <c r="O107" s="261">
        <v>1.0</v>
      </c>
      <c r="P107" s="261">
        <v>1.0</v>
      </c>
      <c r="Q107" s="261">
        <v>1.0</v>
      </c>
      <c r="R107" s="261">
        <f t="shared" si="1"/>
        <v>11</v>
      </c>
      <c r="S107" s="261"/>
    </row>
    <row r="108" ht="15.75" hidden="1" customHeight="1">
      <c r="B108" s="258" t="s">
        <v>74</v>
      </c>
      <c r="C108" s="259" t="s">
        <v>71</v>
      </c>
      <c r="D108" s="260" t="s">
        <v>116</v>
      </c>
      <c r="E108" s="258" t="s">
        <v>386</v>
      </c>
      <c r="F108" s="261">
        <v>1.0</v>
      </c>
      <c r="G108" s="261">
        <v>0.0</v>
      </c>
      <c r="H108" s="261">
        <v>0.0</v>
      </c>
      <c r="I108" s="261">
        <v>1.0</v>
      </c>
      <c r="J108" s="261">
        <v>0.0</v>
      </c>
      <c r="K108" s="261">
        <v>0.0</v>
      </c>
      <c r="L108" s="261">
        <v>1.0</v>
      </c>
      <c r="M108" s="261">
        <v>0.0</v>
      </c>
      <c r="N108" s="261">
        <v>0.0</v>
      </c>
      <c r="O108" s="261">
        <v>1.0</v>
      </c>
      <c r="P108" s="261">
        <v>0.0</v>
      </c>
      <c r="Q108" s="261">
        <v>0.0</v>
      </c>
      <c r="R108" s="261">
        <f t="shared" si="1"/>
        <v>4</v>
      </c>
      <c r="S108" s="261"/>
    </row>
    <row r="109" ht="15.75" hidden="1" customHeight="1">
      <c r="B109" s="258" t="s">
        <v>74</v>
      </c>
      <c r="C109" s="259" t="s">
        <v>71</v>
      </c>
      <c r="D109" s="260" t="s">
        <v>116</v>
      </c>
      <c r="E109" s="258" t="s">
        <v>387</v>
      </c>
      <c r="F109" s="261">
        <v>1.0</v>
      </c>
      <c r="G109" s="261">
        <v>0.0</v>
      </c>
      <c r="H109" s="261">
        <v>0.0</v>
      </c>
      <c r="I109" s="261">
        <v>1.0</v>
      </c>
      <c r="J109" s="261">
        <v>0.0</v>
      </c>
      <c r="K109" s="261">
        <v>0.0</v>
      </c>
      <c r="L109" s="261">
        <v>1.0</v>
      </c>
      <c r="M109" s="261">
        <v>0.0</v>
      </c>
      <c r="N109" s="261">
        <v>0.0</v>
      </c>
      <c r="O109" s="261">
        <v>1.0</v>
      </c>
      <c r="P109" s="261">
        <v>0.0</v>
      </c>
      <c r="Q109" s="261">
        <v>0.0</v>
      </c>
      <c r="R109" s="261">
        <f t="shared" si="1"/>
        <v>4</v>
      </c>
      <c r="S109" s="261"/>
    </row>
    <row r="110" ht="15.75" hidden="1" customHeight="1">
      <c r="B110" s="258" t="s">
        <v>74</v>
      </c>
      <c r="C110" s="259" t="s">
        <v>71</v>
      </c>
      <c r="D110" s="260" t="s">
        <v>116</v>
      </c>
      <c r="E110" s="258" t="s">
        <v>388</v>
      </c>
      <c r="F110" s="261">
        <v>1.0</v>
      </c>
      <c r="G110" s="261">
        <v>0.0</v>
      </c>
      <c r="H110" s="261">
        <v>0.0</v>
      </c>
      <c r="I110" s="261">
        <v>1.0</v>
      </c>
      <c r="J110" s="261">
        <v>0.0</v>
      </c>
      <c r="K110" s="261">
        <v>0.0</v>
      </c>
      <c r="L110" s="261">
        <v>1.0</v>
      </c>
      <c r="M110" s="261">
        <v>0.0</v>
      </c>
      <c r="N110" s="261">
        <v>0.0</v>
      </c>
      <c r="O110" s="261">
        <v>1.0</v>
      </c>
      <c r="P110" s="261">
        <v>0.0</v>
      </c>
      <c r="Q110" s="261">
        <v>0.0</v>
      </c>
      <c r="R110" s="261">
        <f t="shared" si="1"/>
        <v>4</v>
      </c>
      <c r="S110" s="261"/>
    </row>
    <row r="111" ht="15.75" hidden="1" customHeight="1">
      <c r="B111" s="258" t="s">
        <v>74</v>
      </c>
      <c r="C111" s="259" t="s">
        <v>71</v>
      </c>
      <c r="D111" s="262" t="s">
        <v>116</v>
      </c>
      <c r="E111" s="258" t="s">
        <v>389</v>
      </c>
      <c r="F111" s="261">
        <v>1.0</v>
      </c>
      <c r="G111" s="261">
        <v>0.0</v>
      </c>
      <c r="H111" s="261">
        <v>0.0</v>
      </c>
      <c r="I111" s="261">
        <v>1.0</v>
      </c>
      <c r="J111" s="261">
        <v>0.0</v>
      </c>
      <c r="K111" s="261">
        <v>0.0</v>
      </c>
      <c r="L111" s="261">
        <v>1.0</v>
      </c>
      <c r="M111" s="261">
        <v>0.0</v>
      </c>
      <c r="N111" s="261">
        <v>0.0</v>
      </c>
      <c r="O111" s="261">
        <v>1.0</v>
      </c>
      <c r="P111" s="261">
        <v>0.0</v>
      </c>
      <c r="Q111" s="261">
        <v>0.0</v>
      </c>
      <c r="R111" s="261">
        <f t="shared" si="1"/>
        <v>4</v>
      </c>
      <c r="S111" s="261"/>
    </row>
    <row r="112" ht="15.75" hidden="1" customHeight="1">
      <c r="B112" s="258" t="s">
        <v>74</v>
      </c>
      <c r="C112" s="259" t="s">
        <v>71</v>
      </c>
      <c r="D112" s="260" t="s">
        <v>131</v>
      </c>
      <c r="E112" s="258" t="s">
        <v>390</v>
      </c>
      <c r="F112" s="261">
        <v>1.0</v>
      </c>
      <c r="G112" s="261">
        <v>0.0</v>
      </c>
      <c r="H112" s="261">
        <v>0.0</v>
      </c>
      <c r="I112" s="261">
        <v>1.0</v>
      </c>
      <c r="J112" s="261">
        <v>0.0</v>
      </c>
      <c r="K112" s="261">
        <v>0.0</v>
      </c>
      <c r="L112" s="261">
        <v>1.0</v>
      </c>
      <c r="M112" s="261">
        <v>0.0</v>
      </c>
      <c r="N112" s="261">
        <v>0.0</v>
      </c>
      <c r="O112" s="261">
        <v>1.0</v>
      </c>
      <c r="P112" s="261">
        <v>0.0</v>
      </c>
      <c r="Q112" s="261">
        <v>0.0</v>
      </c>
      <c r="R112" s="261">
        <f t="shared" si="1"/>
        <v>4</v>
      </c>
      <c r="S112" s="261"/>
    </row>
    <row r="113" ht="15.75" hidden="1" customHeight="1">
      <c r="B113" s="258" t="s">
        <v>74</v>
      </c>
      <c r="C113" s="259" t="s">
        <v>71</v>
      </c>
      <c r="D113" s="260" t="s">
        <v>131</v>
      </c>
      <c r="E113" s="258" t="s">
        <v>391</v>
      </c>
      <c r="F113" s="261">
        <v>1.0</v>
      </c>
      <c r="G113" s="261">
        <v>0.0</v>
      </c>
      <c r="H113" s="261">
        <v>0.0</v>
      </c>
      <c r="I113" s="261">
        <v>1.0</v>
      </c>
      <c r="J113" s="261">
        <v>0.0</v>
      </c>
      <c r="K113" s="261">
        <v>0.0</v>
      </c>
      <c r="L113" s="261">
        <v>1.0</v>
      </c>
      <c r="M113" s="261">
        <v>0.0</v>
      </c>
      <c r="N113" s="261">
        <v>0.0</v>
      </c>
      <c r="O113" s="261">
        <v>1.0</v>
      </c>
      <c r="P113" s="261">
        <v>0.0</v>
      </c>
      <c r="Q113" s="261">
        <v>0.0</v>
      </c>
      <c r="R113" s="261">
        <f t="shared" si="1"/>
        <v>4</v>
      </c>
      <c r="S113" s="261"/>
    </row>
    <row r="114" ht="15.75" hidden="1" customHeight="1">
      <c r="B114" s="258" t="s">
        <v>74</v>
      </c>
      <c r="C114" s="259" t="s">
        <v>71</v>
      </c>
      <c r="D114" s="260" t="s">
        <v>131</v>
      </c>
      <c r="E114" s="258" t="s">
        <v>392</v>
      </c>
      <c r="F114" s="261">
        <v>1.0</v>
      </c>
      <c r="G114" s="261">
        <v>0.0</v>
      </c>
      <c r="H114" s="261">
        <v>1.0</v>
      </c>
      <c r="I114" s="261">
        <v>1.0</v>
      </c>
      <c r="J114" s="261">
        <v>0.0</v>
      </c>
      <c r="K114" s="261">
        <v>1.0</v>
      </c>
      <c r="L114" s="261">
        <v>1.0</v>
      </c>
      <c r="M114" s="261">
        <v>0.0</v>
      </c>
      <c r="N114" s="261">
        <v>0.0</v>
      </c>
      <c r="O114" s="261">
        <v>1.0</v>
      </c>
      <c r="P114" s="261">
        <v>0.0</v>
      </c>
      <c r="Q114" s="261">
        <v>0.0</v>
      </c>
      <c r="R114" s="261">
        <f t="shared" si="1"/>
        <v>6</v>
      </c>
      <c r="S114" s="261"/>
    </row>
    <row r="115" ht="15.75" hidden="1" customHeight="1">
      <c r="B115" s="258" t="s">
        <v>74</v>
      </c>
      <c r="C115" s="259" t="s">
        <v>71</v>
      </c>
      <c r="D115" s="260" t="s">
        <v>131</v>
      </c>
      <c r="E115" s="258" t="s">
        <v>393</v>
      </c>
      <c r="F115" s="261">
        <v>1.0</v>
      </c>
      <c r="G115" s="261">
        <v>1.0</v>
      </c>
      <c r="H115" s="261">
        <v>0.0</v>
      </c>
      <c r="I115" s="261">
        <v>1.0</v>
      </c>
      <c r="J115" s="261">
        <v>1.0</v>
      </c>
      <c r="K115" s="261">
        <v>0.0</v>
      </c>
      <c r="L115" s="261">
        <v>1.0</v>
      </c>
      <c r="M115" s="261">
        <v>1.0</v>
      </c>
      <c r="N115" s="261">
        <v>1.0</v>
      </c>
      <c r="O115" s="261">
        <v>1.0</v>
      </c>
      <c r="P115" s="261">
        <v>0.0</v>
      </c>
      <c r="Q115" s="261">
        <v>0.0</v>
      </c>
      <c r="R115" s="261">
        <f t="shared" si="1"/>
        <v>8</v>
      </c>
      <c r="S115" s="261"/>
    </row>
    <row r="116" ht="15.75" hidden="1" customHeight="1">
      <c r="B116" s="258" t="s">
        <v>74</v>
      </c>
      <c r="C116" s="259" t="s">
        <v>71</v>
      </c>
      <c r="D116" s="260" t="s">
        <v>131</v>
      </c>
      <c r="E116" s="258" t="s">
        <v>394</v>
      </c>
      <c r="F116" s="261">
        <v>1.0</v>
      </c>
      <c r="G116" s="261">
        <v>0.0</v>
      </c>
      <c r="H116" s="261">
        <v>0.0</v>
      </c>
      <c r="I116" s="261">
        <v>1.0</v>
      </c>
      <c r="J116" s="261">
        <v>0.0</v>
      </c>
      <c r="K116" s="261">
        <v>0.0</v>
      </c>
      <c r="L116" s="261">
        <v>1.0</v>
      </c>
      <c r="M116" s="261">
        <v>0.0</v>
      </c>
      <c r="N116" s="261">
        <v>0.0</v>
      </c>
      <c r="O116" s="261">
        <v>1.0</v>
      </c>
      <c r="P116" s="261">
        <v>0.0</v>
      </c>
      <c r="Q116" s="261">
        <v>0.0</v>
      </c>
      <c r="R116" s="261">
        <f t="shared" si="1"/>
        <v>4</v>
      </c>
      <c r="S116" s="261"/>
    </row>
    <row r="117" ht="15.75" hidden="1" customHeight="1">
      <c r="B117" s="258" t="s">
        <v>74</v>
      </c>
      <c r="C117" s="259" t="s">
        <v>71</v>
      </c>
      <c r="D117" s="260" t="s">
        <v>131</v>
      </c>
      <c r="E117" s="258" t="s">
        <v>395</v>
      </c>
      <c r="F117" s="261">
        <v>1.0</v>
      </c>
      <c r="G117" s="261">
        <v>0.0</v>
      </c>
      <c r="H117" s="261">
        <v>0.0</v>
      </c>
      <c r="I117" s="261">
        <v>1.0</v>
      </c>
      <c r="J117" s="261">
        <v>0.0</v>
      </c>
      <c r="K117" s="261">
        <v>0.0</v>
      </c>
      <c r="L117" s="261">
        <v>1.0</v>
      </c>
      <c r="M117" s="261">
        <v>0.0</v>
      </c>
      <c r="N117" s="261">
        <v>0.0</v>
      </c>
      <c r="O117" s="261">
        <v>1.0</v>
      </c>
      <c r="P117" s="261">
        <v>0.0</v>
      </c>
      <c r="Q117" s="261">
        <v>0.0</v>
      </c>
      <c r="R117" s="261">
        <f t="shared" si="1"/>
        <v>4</v>
      </c>
      <c r="S117" s="261"/>
    </row>
    <row r="118" ht="15.75" hidden="1" customHeight="1">
      <c r="B118" s="258" t="s">
        <v>74</v>
      </c>
      <c r="C118" s="259" t="s">
        <v>71</v>
      </c>
      <c r="D118" s="262" t="s">
        <v>131</v>
      </c>
      <c r="E118" s="258" t="s">
        <v>396</v>
      </c>
      <c r="F118" s="261">
        <v>1.0</v>
      </c>
      <c r="G118" s="261">
        <v>0.0</v>
      </c>
      <c r="H118" s="261">
        <v>0.0</v>
      </c>
      <c r="I118" s="261">
        <v>1.0</v>
      </c>
      <c r="J118" s="261">
        <v>0.0</v>
      </c>
      <c r="K118" s="261">
        <v>0.0</v>
      </c>
      <c r="L118" s="261">
        <v>1.0</v>
      </c>
      <c r="M118" s="261">
        <v>0.0</v>
      </c>
      <c r="N118" s="261">
        <v>0.0</v>
      </c>
      <c r="O118" s="261">
        <v>1.0</v>
      </c>
      <c r="P118" s="261">
        <v>0.0</v>
      </c>
      <c r="Q118" s="261">
        <v>0.0</v>
      </c>
      <c r="R118" s="261">
        <f t="shared" si="1"/>
        <v>4</v>
      </c>
      <c r="S118" s="261"/>
    </row>
    <row r="119" ht="15.75" hidden="1" customHeight="1">
      <c r="B119" s="258" t="s">
        <v>74</v>
      </c>
      <c r="C119" s="259" t="s">
        <v>71</v>
      </c>
      <c r="D119" s="260" t="s">
        <v>145</v>
      </c>
      <c r="E119" s="258" t="s">
        <v>397</v>
      </c>
      <c r="F119" s="261">
        <v>1.0</v>
      </c>
      <c r="G119" s="261">
        <v>0.0</v>
      </c>
      <c r="H119" s="261">
        <v>1.0</v>
      </c>
      <c r="I119" s="261">
        <v>1.0</v>
      </c>
      <c r="J119" s="261">
        <v>1.0</v>
      </c>
      <c r="K119" s="261">
        <v>1.0</v>
      </c>
      <c r="L119" s="261">
        <v>1.0</v>
      </c>
      <c r="M119" s="261">
        <v>0.0</v>
      </c>
      <c r="N119" s="261">
        <v>0.0</v>
      </c>
      <c r="O119" s="261">
        <v>1.0</v>
      </c>
      <c r="P119" s="261">
        <v>0.0</v>
      </c>
      <c r="Q119" s="261">
        <v>0.0</v>
      </c>
      <c r="R119" s="261">
        <f t="shared" si="1"/>
        <v>7</v>
      </c>
      <c r="S119" s="261"/>
    </row>
    <row r="120" ht="15.75" hidden="1" customHeight="1">
      <c r="B120" s="258" t="s">
        <v>74</v>
      </c>
      <c r="C120" s="259" t="s">
        <v>71</v>
      </c>
      <c r="D120" s="260" t="s">
        <v>145</v>
      </c>
      <c r="E120" s="258" t="s">
        <v>398</v>
      </c>
      <c r="F120" s="261">
        <v>1.0</v>
      </c>
      <c r="G120" s="261">
        <v>0.0</v>
      </c>
      <c r="H120" s="261">
        <v>0.0</v>
      </c>
      <c r="I120" s="261">
        <v>1.0</v>
      </c>
      <c r="J120" s="261">
        <v>0.0</v>
      </c>
      <c r="K120" s="261">
        <v>0.0</v>
      </c>
      <c r="L120" s="261">
        <v>1.0</v>
      </c>
      <c r="M120" s="261">
        <v>0.0</v>
      </c>
      <c r="N120" s="261">
        <v>0.0</v>
      </c>
      <c r="O120" s="261">
        <v>1.0</v>
      </c>
      <c r="P120" s="261">
        <v>0.0</v>
      </c>
      <c r="Q120" s="261">
        <v>0.0</v>
      </c>
      <c r="R120" s="261">
        <f t="shared" si="1"/>
        <v>4</v>
      </c>
      <c r="S120" s="261"/>
    </row>
    <row r="121" ht="15.75" hidden="1" customHeight="1">
      <c r="B121" s="258" t="s">
        <v>74</v>
      </c>
      <c r="C121" s="259" t="s">
        <v>71</v>
      </c>
      <c r="D121" s="260" t="s">
        <v>145</v>
      </c>
      <c r="E121" s="258" t="s">
        <v>399</v>
      </c>
      <c r="F121" s="261">
        <v>1.0</v>
      </c>
      <c r="G121" s="261">
        <v>0.0</v>
      </c>
      <c r="H121" s="261">
        <v>0.0</v>
      </c>
      <c r="I121" s="261">
        <v>1.0</v>
      </c>
      <c r="J121" s="261">
        <v>0.0</v>
      </c>
      <c r="K121" s="261">
        <v>0.0</v>
      </c>
      <c r="L121" s="261">
        <v>1.0</v>
      </c>
      <c r="M121" s="261">
        <v>0.0</v>
      </c>
      <c r="N121" s="261">
        <v>0.0</v>
      </c>
      <c r="O121" s="261">
        <v>1.0</v>
      </c>
      <c r="P121" s="261">
        <v>0.0</v>
      </c>
      <c r="Q121" s="261">
        <v>0.0</v>
      </c>
      <c r="R121" s="261">
        <f t="shared" si="1"/>
        <v>4</v>
      </c>
      <c r="S121" s="261"/>
    </row>
    <row r="122" ht="15.75" hidden="1" customHeight="1">
      <c r="B122" s="258" t="s">
        <v>74</v>
      </c>
      <c r="C122" s="259" t="s">
        <v>71</v>
      </c>
      <c r="D122" s="260" t="s">
        <v>145</v>
      </c>
      <c r="E122" s="258" t="s">
        <v>400</v>
      </c>
      <c r="F122" s="261">
        <v>1.0</v>
      </c>
      <c r="G122" s="261">
        <v>0.0</v>
      </c>
      <c r="H122" s="261">
        <v>0.0</v>
      </c>
      <c r="I122" s="261">
        <v>1.0</v>
      </c>
      <c r="J122" s="261">
        <v>0.0</v>
      </c>
      <c r="K122" s="261">
        <v>0.0</v>
      </c>
      <c r="L122" s="261">
        <v>1.0</v>
      </c>
      <c r="M122" s="261">
        <v>0.0</v>
      </c>
      <c r="N122" s="261">
        <v>0.0</v>
      </c>
      <c r="O122" s="261">
        <v>1.0</v>
      </c>
      <c r="P122" s="261">
        <v>0.0</v>
      </c>
      <c r="Q122" s="261">
        <v>0.0</v>
      </c>
      <c r="R122" s="261">
        <f t="shared" si="1"/>
        <v>4</v>
      </c>
      <c r="S122" s="261"/>
    </row>
    <row r="123" ht="15.75" hidden="1" customHeight="1">
      <c r="B123" s="258" t="s">
        <v>74</v>
      </c>
      <c r="C123" s="259" t="s">
        <v>71</v>
      </c>
      <c r="D123" s="260" t="s">
        <v>145</v>
      </c>
      <c r="E123" s="258" t="s">
        <v>401</v>
      </c>
      <c r="F123" s="261">
        <v>1.0</v>
      </c>
      <c r="G123" s="261">
        <v>0.0</v>
      </c>
      <c r="H123" s="261">
        <v>0.0</v>
      </c>
      <c r="I123" s="261">
        <v>1.0</v>
      </c>
      <c r="J123" s="261">
        <v>0.0</v>
      </c>
      <c r="K123" s="261">
        <v>1.0</v>
      </c>
      <c r="L123" s="261">
        <v>1.0</v>
      </c>
      <c r="M123" s="261">
        <v>0.0</v>
      </c>
      <c r="N123" s="261">
        <v>1.0</v>
      </c>
      <c r="O123" s="261">
        <v>1.0</v>
      </c>
      <c r="P123" s="261">
        <v>0.0</v>
      </c>
      <c r="Q123" s="261">
        <v>1.0</v>
      </c>
      <c r="R123" s="261">
        <f t="shared" si="1"/>
        <v>7</v>
      </c>
      <c r="S123" s="261"/>
    </row>
    <row r="124" ht="15.75" hidden="1" customHeight="1">
      <c r="B124" s="258" t="s">
        <v>74</v>
      </c>
      <c r="C124" s="259" t="s">
        <v>71</v>
      </c>
      <c r="D124" s="260" t="s">
        <v>145</v>
      </c>
      <c r="E124" s="258" t="s">
        <v>402</v>
      </c>
      <c r="F124" s="261">
        <v>2.0</v>
      </c>
      <c r="G124" s="261">
        <v>2.0</v>
      </c>
      <c r="H124" s="261">
        <v>1.0</v>
      </c>
      <c r="I124" s="261">
        <v>1.0</v>
      </c>
      <c r="J124" s="261">
        <v>0.0</v>
      </c>
      <c r="K124" s="261">
        <v>0.0</v>
      </c>
      <c r="L124" s="261">
        <v>2.0</v>
      </c>
      <c r="M124" s="261">
        <v>0.0</v>
      </c>
      <c r="N124" s="261">
        <v>1.0</v>
      </c>
      <c r="O124" s="261">
        <v>2.0</v>
      </c>
      <c r="P124" s="261">
        <v>2.0</v>
      </c>
      <c r="Q124" s="261">
        <v>1.0</v>
      </c>
      <c r="R124" s="261">
        <f t="shared" si="1"/>
        <v>14</v>
      </c>
      <c r="S124" s="261"/>
    </row>
    <row r="125" ht="15.75" hidden="1" customHeight="1">
      <c r="B125" s="258" t="s">
        <v>74</v>
      </c>
      <c r="C125" s="259" t="s">
        <v>71</v>
      </c>
      <c r="D125" s="260" t="s">
        <v>145</v>
      </c>
      <c r="E125" s="258" t="s">
        <v>403</v>
      </c>
      <c r="F125" s="261">
        <v>1.0</v>
      </c>
      <c r="G125" s="261">
        <v>2.0</v>
      </c>
      <c r="H125" s="261">
        <v>1.0</v>
      </c>
      <c r="I125" s="261">
        <v>2.0</v>
      </c>
      <c r="J125" s="261">
        <v>3.0</v>
      </c>
      <c r="K125" s="261">
        <v>1.0</v>
      </c>
      <c r="L125" s="261">
        <v>2.0</v>
      </c>
      <c r="M125" s="261">
        <v>2.0</v>
      </c>
      <c r="N125" s="261">
        <v>2.0</v>
      </c>
      <c r="O125" s="261">
        <v>2.0</v>
      </c>
      <c r="P125" s="261">
        <v>2.0</v>
      </c>
      <c r="Q125" s="261">
        <v>2.0</v>
      </c>
      <c r="R125" s="261">
        <f t="shared" si="1"/>
        <v>22</v>
      </c>
      <c r="S125" s="261"/>
    </row>
    <row r="126" ht="15.75" hidden="1" customHeight="1">
      <c r="B126" s="258" t="s">
        <v>74</v>
      </c>
      <c r="C126" s="259" t="s">
        <v>71</v>
      </c>
      <c r="D126" s="260" t="s">
        <v>145</v>
      </c>
      <c r="E126" s="258" t="s">
        <v>404</v>
      </c>
      <c r="F126" s="261">
        <v>1.0</v>
      </c>
      <c r="G126" s="261">
        <v>0.0</v>
      </c>
      <c r="H126" s="261">
        <v>0.0</v>
      </c>
      <c r="I126" s="261">
        <v>1.0</v>
      </c>
      <c r="J126" s="261">
        <v>0.0</v>
      </c>
      <c r="K126" s="261">
        <v>0.0</v>
      </c>
      <c r="L126" s="261">
        <v>1.0</v>
      </c>
      <c r="M126" s="261">
        <v>0.0</v>
      </c>
      <c r="N126" s="261">
        <v>0.0</v>
      </c>
      <c r="O126" s="261">
        <v>1.0</v>
      </c>
      <c r="P126" s="261">
        <v>0.0</v>
      </c>
      <c r="Q126" s="261">
        <v>0.0</v>
      </c>
      <c r="R126" s="261">
        <f t="shared" si="1"/>
        <v>4</v>
      </c>
      <c r="S126" s="261"/>
    </row>
    <row r="127" ht="15.75" hidden="1" customHeight="1">
      <c r="B127" s="258" t="s">
        <v>74</v>
      </c>
      <c r="C127" s="259" t="s">
        <v>71</v>
      </c>
      <c r="D127" s="260" t="s">
        <v>145</v>
      </c>
      <c r="E127" s="258" t="s">
        <v>405</v>
      </c>
      <c r="F127" s="261">
        <v>1.0</v>
      </c>
      <c r="G127" s="261">
        <v>0.0</v>
      </c>
      <c r="H127" s="261">
        <v>0.0</v>
      </c>
      <c r="I127" s="261">
        <v>1.0</v>
      </c>
      <c r="J127" s="261">
        <v>0.0</v>
      </c>
      <c r="K127" s="261">
        <v>0.0</v>
      </c>
      <c r="L127" s="261">
        <v>1.0</v>
      </c>
      <c r="M127" s="261">
        <v>0.0</v>
      </c>
      <c r="N127" s="261">
        <v>0.0</v>
      </c>
      <c r="O127" s="261">
        <v>1.0</v>
      </c>
      <c r="P127" s="261">
        <v>0.0</v>
      </c>
      <c r="Q127" s="261">
        <v>0.0</v>
      </c>
      <c r="R127" s="261">
        <f t="shared" si="1"/>
        <v>4</v>
      </c>
      <c r="S127" s="261"/>
    </row>
    <row r="128" ht="15.75" hidden="1" customHeight="1">
      <c r="B128" s="258" t="s">
        <v>74</v>
      </c>
      <c r="C128" s="259" t="s">
        <v>71</v>
      </c>
      <c r="D128" s="260" t="s">
        <v>145</v>
      </c>
      <c r="E128" s="258" t="s">
        <v>406</v>
      </c>
      <c r="F128" s="261">
        <v>1.0</v>
      </c>
      <c r="G128" s="261">
        <v>0.0</v>
      </c>
      <c r="H128" s="261">
        <v>0.0</v>
      </c>
      <c r="I128" s="261">
        <v>1.0</v>
      </c>
      <c r="J128" s="261">
        <v>0.0</v>
      </c>
      <c r="K128" s="261">
        <v>0.0</v>
      </c>
      <c r="L128" s="261">
        <v>1.0</v>
      </c>
      <c r="M128" s="261">
        <v>0.0</v>
      </c>
      <c r="N128" s="261">
        <v>0.0</v>
      </c>
      <c r="O128" s="261">
        <v>1.0</v>
      </c>
      <c r="P128" s="261">
        <v>0.0</v>
      </c>
      <c r="Q128" s="261">
        <v>0.0</v>
      </c>
      <c r="R128" s="261">
        <f t="shared" si="1"/>
        <v>4</v>
      </c>
      <c r="S128" s="261"/>
    </row>
    <row r="129" ht="15.75" hidden="1" customHeight="1">
      <c r="B129" s="258" t="s">
        <v>74</v>
      </c>
      <c r="C129" s="259" t="s">
        <v>71</v>
      </c>
      <c r="D129" s="260" t="s">
        <v>145</v>
      </c>
      <c r="E129" s="258" t="s">
        <v>407</v>
      </c>
      <c r="F129" s="261">
        <v>1.0</v>
      </c>
      <c r="G129" s="261">
        <v>0.0</v>
      </c>
      <c r="H129" s="261">
        <v>0.0</v>
      </c>
      <c r="I129" s="261">
        <v>1.0</v>
      </c>
      <c r="J129" s="261">
        <v>0.0</v>
      </c>
      <c r="K129" s="261">
        <v>0.0</v>
      </c>
      <c r="L129" s="261">
        <v>1.0</v>
      </c>
      <c r="M129" s="261">
        <v>0.0</v>
      </c>
      <c r="N129" s="261">
        <v>0.0</v>
      </c>
      <c r="O129" s="261">
        <v>1.0</v>
      </c>
      <c r="P129" s="261">
        <v>0.0</v>
      </c>
      <c r="Q129" s="261">
        <v>0.0</v>
      </c>
      <c r="R129" s="261">
        <f t="shared" si="1"/>
        <v>4</v>
      </c>
      <c r="S129" s="261"/>
    </row>
    <row r="130" ht="15.75" hidden="1" customHeight="1">
      <c r="B130" s="258" t="s">
        <v>74</v>
      </c>
      <c r="C130" s="259" t="s">
        <v>71</v>
      </c>
      <c r="D130" s="260" t="s">
        <v>145</v>
      </c>
      <c r="E130" s="258" t="s">
        <v>408</v>
      </c>
      <c r="F130" s="261">
        <v>1.0</v>
      </c>
      <c r="G130" s="261">
        <v>0.0</v>
      </c>
      <c r="H130" s="261">
        <v>0.0</v>
      </c>
      <c r="I130" s="261">
        <v>1.0</v>
      </c>
      <c r="J130" s="261">
        <v>0.0</v>
      </c>
      <c r="K130" s="261">
        <v>1.0</v>
      </c>
      <c r="L130" s="261">
        <v>1.0</v>
      </c>
      <c r="M130" s="261">
        <v>0.0</v>
      </c>
      <c r="N130" s="261">
        <v>0.0</v>
      </c>
      <c r="O130" s="261">
        <v>1.0</v>
      </c>
      <c r="P130" s="261">
        <v>1.0</v>
      </c>
      <c r="Q130" s="261">
        <v>1.0</v>
      </c>
      <c r="R130" s="261">
        <f t="shared" si="1"/>
        <v>7</v>
      </c>
      <c r="S130" s="261"/>
    </row>
    <row r="131" ht="15.75" hidden="1" customHeight="1">
      <c r="B131" s="258" t="s">
        <v>74</v>
      </c>
      <c r="C131" s="259" t="s">
        <v>71</v>
      </c>
      <c r="D131" s="260" t="s">
        <v>145</v>
      </c>
      <c r="E131" s="258" t="s">
        <v>409</v>
      </c>
      <c r="F131" s="261">
        <v>1.0</v>
      </c>
      <c r="G131" s="261">
        <v>0.0</v>
      </c>
      <c r="H131" s="261">
        <v>0.0</v>
      </c>
      <c r="I131" s="261">
        <v>1.0</v>
      </c>
      <c r="J131" s="261">
        <v>0.0</v>
      </c>
      <c r="K131" s="261">
        <v>0.0</v>
      </c>
      <c r="L131" s="261">
        <v>1.0</v>
      </c>
      <c r="M131" s="261">
        <v>1.0</v>
      </c>
      <c r="N131" s="261">
        <v>0.0</v>
      </c>
      <c r="O131" s="261">
        <v>1.0</v>
      </c>
      <c r="P131" s="261">
        <v>0.0</v>
      </c>
      <c r="Q131" s="261">
        <v>0.0</v>
      </c>
      <c r="R131" s="261">
        <f t="shared" si="1"/>
        <v>5</v>
      </c>
      <c r="S131" s="261"/>
    </row>
    <row r="132" ht="15.75" hidden="1" customHeight="1">
      <c r="B132" s="258" t="s">
        <v>74</v>
      </c>
      <c r="C132" s="259" t="s">
        <v>71</v>
      </c>
      <c r="D132" s="260" t="s">
        <v>145</v>
      </c>
      <c r="E132" s="258" t="s">
        <v>410</v>
      </c>
      <c r="F132" s="261">
        <v>1.0</v>
      </c>
      <c r="G132" s="261">
        <v>0.0</v>
      </c>
      <c r="H132" s="261">
        <v>1.0</v>
      </c>
      <c r="I132" s="261">
        <v>1.0</v>
      </c>
      <c r="J132" s="261">
        <v>0.0</v>
      </c>
      <c r="K132" s="261">
        <v>0.0</v>
      </c>
      <c r="L132" s="261">
        <v>1.0</v>
      </c>
      <c r="M132" s="261">
        <v>1.0</v>
      </c>
      <c r="N132" s="261">
        <v>0.0</v>
      </c>
      <c r="O132" s="261">
        <v>1.0</v>
      </c>
      <c r="P132" s="261">
        <v>0.0</v>
      </c>
      <c r="Q132" s="261">
        <v>0.0</v>
      </c>
      <c r="R132" s="261">
        <f t="shared" si="1"/>
        <v>6</v>
      </c>
      <c r="S132" s="261"/>
    </row>
    <row r="133" ht="15.75" hidden="1" customHeight="1">
      <c r="B133" s="258" t="s">
        <v>74</v>
      </c>
      <c r="C133" s="259" t="s">
        <v>71</v>
      </c>
      <c r="D133" s="260" t="s">
        <v>145</v>
      </c>
      <c r="E133" s="258" t="s">
        <v>411</v>
      </c>
      <c r="F133" s="261">
        <v>1.0</v>
      </c>
      <c r="G133" s="261">
        <v>0.0</v>
      </c>
      <c r="H133" s="261">
        <v>0.0</v>
      </c>
      <c r="I133" s="261">
        <v>1.0</v>
      </c>
      <c r="J133" s="261">
        <v>0.0</v>
      </c>
      <c r="K133" s="261">
        <v>0.0</v>
      </c>
      <c r="L133" s="261">
        <v>1.0</v>
      </c>
      <c r="M133" s="261">
        <v>0.0</v>
      </c>
      <c r="N133" s="261">
        <v>0.0</v>
      </c>
      <c r="O133" s="261">
        <v>1.0</v>
      </c>
      <c r="P133" s="261">
        <v>0.0</v>
      </c>
      <c r="Q133" s="261">
        <v>0.0</v>
      </c>
      <c r="R133" s="261">
        <f t="shared" si="1"/>
        <v>4</v>
      </c>
      <c r="S133" s="261"/>
    </row>
    <row r="134" ht="15.75" hidden="1" customHeight="1">
      <c r="B134" s="258" t="s">
        <v>74</v>
      </c>
      <c r="C134" s="259" t="s">
        <v>71</v>
      </c>
      <c r="D134" s="260" t="s">
        <v>145</v>
      </c>
      <c r="E134" s="258" t="s">
        <v>412</v>
      </c>
      <c r="F134" s="261">
        <v>1.0</v>
      </c>
      <c r="G134" s="261">
        <v>0.0</v>
      </c>
      <c r="H134" s="261">
        <v>0.0</v>
      </c>
      <c r="I134" s="261">
        <v>1.0</v>
      </c>
      <c r="J134" s="261">
        <v>0.0</v>
      </c>
      <c r="K134" s="261">
        <v>0.0</v>
      </c>
      <c r="L134" s="261">
        <v>1.0</v>
      </c>
      <c r="M134" s="261">
        <v>0.0</v>
      </c>
      <c r="N134" s="261">
        <v>0.0</v>
      </c>
      <c r="O134" s="261">
        <v>1.0</v>
      </c>
      <c r="P134" s="261">
        <v>0.0</v>
      </c>
      <c r="Q134" s="261">
        <v>0.0</v>
      </c>
      <c r="R134" s="261">
        <f t="shared" si="1"/>
        <v>4</v>
      </c>
      <c r="S134" s="261"/>
    </row>
    <row r="135" ht="15.75" hidden="1" customHeight="1">
      <c r="B135" s="258" t="s">
        <v>74</v>
      </c>
      <c r="C135" s="259" t="s">
        <v>71</v>
      </c>
      <c r="D135" s="262" t="s">
        <v>145</v>
      </c>
      <c r="E135" s="258" t="s">
        <v>413</v>
      </c>
      <c r="F135" s="261">
        <v>1.0</v>
      </c>
      <c r="G135" s="261">
        <v>0.0</v>
      </c>
      <c r="H135" s="261">
        <v>0.0</v>
      </c>
      <c r="I135" s="261">
        <v>1.0</v>
      </c>
      <c r="J135" s="261">
        <v>0.0</v>
      </c>
      <c r="K135" s="261">
        <v>0.0</v>
      </c>
      <c r="L135" s="261">
        <v>1.0</v>
      </c>
      <c r="M135" s="261">
        <v>0.0</v>
      </c>
      <c r="N135" s="261">
        <v>0.0</v>
      </c>
      <c r="O135" s="261">
        <v>1.0</v>
      </c>
      <c r="P135" s="261">
        <v>0.0</v>
      </c>
      <c r="Q135" s="261">
        <v>0.0</v>
      </c>
      <c r="R135" s="261">
        <f t="shared" si="1"/>
        <v>4</v>
      </c>
      <c r="S135" s="261"/>
    </row>
    <row r="136" ht="15.75" hidden="1" customHeight="1">
      <c r="B136" s="258" t="s">
        <v>74</v>
      </c>
      <c r="C136" s="259" t="s">
        <v>71</v>
      </c>
      <c r="D136" s="260" t="s">
        <v>61</v>
      </c>
      <c r="E136" s="258" t="s">
        <v>62</v>
      </c>
      <c r="F136" s="261">
        <v>2.0</v>
      </c>
      <c r="G136" s="261">
        <v>1.0</v>
      </c>
      <c r="H136" s="261">
        <v>1.0</v>
      </c>
      <c r="I136" s="261">
        <v>1.0</v>
      </c>
      <c r="J136" s="261">
        <v>0.0</v>
      </c>
      <c r="K136" s="261">
        <v>0.0</v>
      </c>
      <c r="L136" s="261">
        <v>1.0</v>
      </c>
      <c r="M136" s="261">
        <v>0.0</v>
      </c>
      <c r="N136" s="261">
        <v>0.0</v>
      </c>
      <c r="O136" s="261">
        <v>1.0</v>
      </c>
      <c r="P136" s="261">
        <v>0.0</v>
      </c>
      <c r="Q136" s="261">
        <v>0.0</v>
      </c>
      <c r="R136" s="261">
        <f t="shared" si="1"/>
        <v>7</v>
      </c>
      <c r="S136" s="261"/>
    </row>
    <row r="137" ht="15.75" hidden="1" customHeight="1">
      <c r="B137" s="258" t="s">
        <v>74</v>
      </c>
      <c r="C137" s="259" t="s">
        <v>71</v>
      </c>
      <c r="D137" s="260" t="s">
        <v>61</v>
      </c>
      <c r="E137" s="258" t="s">
        <v>63</v>
      </c>
      <c r="F137" s="261">
        <v>2.0</v>
      </c>
      <c r="G137" s="261">
        <v>1.0</v>
      </c>
      <c r="H137" s="261">
        <v>1.0</v>
      </c>
      <c r="I137" s="261">
        <v>1.0</v>
      </c>
      <c r="J137" s="261">
        <v>1.0</v>
      </c>
      <c r="K137" s="261">
        <v>1.0</v>
      </c>
      <c r="L137" s="261">
        <v>1.0</v>
      </c>
      <c r="M137" s="261">
        <v>0.0</v>
      </c>
      <c r="N137" s="261">
        <v>0.0</v>
      </c>
      <c r="O137" s="261">
        <v>1.0</v>
      </c>
      <c r="P137" s="261">
        <v>0.0</v>
      </c>
      <c r="Q137" s="261">
        <v>0.0</v>
      </c>
      <c r="R137" s="261">
        <f t="shared" si="1"/>
        <v>9</v>
      </c>
      <c r="S137" s="261"/>
    </row>
    <row r="138" ht="15.75" hidden="1" customHeight="1">
      <c r="B138" s="258" t="s">
        <v>74</v>
      </c>
      <c r="C138" s="259" t="s">
        <v>71</v>
      </c>
      <c r="D138" s="260" t="s">
        <v>61</v>
      </c>
      <c r="E138" s="258" t="s">
        <v>64</v>
      </c>
      <c r="F138" s="261">
        <v>1.0</v>
      </c>
      <c r="G138" s="261">
        <v>0.0</v>
      </c>
      <c r="H138" s="261">
        <v>0.0</v>
      </c>
      <c r="I138" s="261">
        <v>1.0</v>
      </c>
      <c r="J138" s="261">
        <v>0.0</v>
      </c>
      <c r="K138" s="261">
        <v>0.0</v>
      </c>
      <c r="L138" s="261">
        <v>1.0</v>
      </c>
      <c r="M138" s="261">
        <v>0.0</v>
      </c>
      <c r="N138" s="261">
        <v>0.0</v>
      </c>
      <c r="O138" s="261">
        <v>1.0</v>
      </c>
      <c r="P138" s="261">
        <v>0.0</v>
      </c>
      <c r="Q138" s="261">
        <v>0.0</v>
      </c>
      <c r="R138" s="261">
        <f t="shared" si="1"/>
        <v>4</v>
      </c>
      <c r="S138" s="261"/>
    </row>
    <row r="139" ht="15.75" hidden="1" customHeight="1">
      <c r="B139" s="258" t="s">
        <v>74</v>
      </c>
      <c r="C139" s="259" t="s">
        <v>71</v>
      </c>
      <c r="D139" s="260" t="s">
        <v>61</v>
      </c>
      <c r="E139" s="258" t="s">
        <v>65</v>
      </c>
      <c r="F139" s="261">
        <v>1.0</v>
      </c>
      <c r="G139" s="261">
        <v>1.0</v>
      </c>
      <c r="H139" s="261">
        <v>1.0</v>
      </c>
      <c r="I139" s="261">
        <v>1.0</v>
      </c>
      <c r="J139" s="261">
        <v>1.0</v>
      </c>
      <c r="K139" s="261">
        <v>1.0</v>
      </c>
      <c r="L139" s="261">
        <v>1.0</v>
      </c>
      <c r="M139" s="261">
        <v>1.0</v>
      </c>
      <c r="N139" s="261">
        <v>1.0</v>
      </c>
      <c r="O139" s="261">
        <v>1.0</v>
      </c>
      <c r="P139" s="261">
        <v>1.0</v>
      </c>
      <c r="Q139" s="261">
        <v>1.0</v>
      </c>
      <c r="R139" s="261">
        <f t="shared" si="1"/>
        <v>12</v>
      </c>
      <c r="S139" s="261"/>
    </row>
    <row r="140" ht="15.75" hidden="1" customHeight="1">
      <c r="B140" s="258" t="s">
        <v>74</v>
      </c>
      <c r="C140" s="259" t="s">
        <v>71</v>
      </c>
      <c r="D140" s="260" t="s">
        <v>61</v>
      </c>
      <c r="E140" s="258" t="s">
        <v>66</v>
      </c>
      <c r="F140" s="261">
        <v>1.0</v>
      </c>
      <c r="G140" s="261">
        <v>0.0</v>
      </c>
      <c r="H140" s="261">
        <v>0.0</v>
      </c>
      <c r="I140" s="261">
        <v>1.0</v>
      </c>
      <c r="J140" s="261">
        <v>0.0</v>
      </c>
      <c r="K140" s="261">
        <v>0.0</v>
      </c>
      <c r="L140" s="261">
        <v>1.0</v>
      </c>
      <c r="M140" s="261">
        <v>0.0</v>
      </c>
      <c r="N140" s="261">
        <v>0.0</v>
      </c>
      <c r="O140" s="261">
        <v>1.0</v>
      </c>
      <c r="P140" s="261">
        <v>0.0</v>
      </c>
      <c r="Q140" s="261">
        <v>0.0</v>
      </c>
      <c r="R140" s="261">
        <f t="shared" si="1"/>
        <v>4</v>
      </c>
      <c r="S140" s="261"/>
    </row>
    <row r="141" ht="15.75" hidden="1" customHeight="1">
      <c r="B141" s="258" t="s">
        <v>74</v>
      </c>
      <c r="C141" s="259" t="s">
        <v>71</v>
      </c>
      <c r="D141" s="260" t="s">
        <v>61</v>
      </c>
      <c r="E141" s="258" t="s">
        <v>67</v>
      </c>
      <c r="F141" s="261">
        <v>3.0</v>
      </c>
      <c r="G141" s="261">
        <v>5.0</v>
      </c>
      <c r="H141" s="261">
        <v>5.0</v>
      </c>
      <c r="I141" s="261">
        <v>6.0</v>
      </c>
      <c r="J141" s="261">
        <v>7.0</v>
      </c>
      <c r="K141" s="261">
        <v>7.0</v>
      </c>
      <c r="L141" s="261">
        <v>7.0</v>
      </c>
      <c r="M141" s="261">
        <v>8.0</v>
      </c>
      <c r="N141" s="261">
        <v>8.0</v>
      </c>
      <c r="O141" s="261">
        <v>8.0</v>
      </c>
      <c r="P141" s="261">
        <v>8.0</v>
      </c>
      <c r="Q141" s="261">
        <v>8.0</v>
      </c>
      <c r="R141" s="261">
        <f t="shared" si="1"/>
        <v>80</v>
      </c>
      <c r="S141" s="261"/>
    </row>
    <row r="142" ht="15.75" hidden="1" customHeight="1">
      <c r="B142" s="258" t="s">
        <v>74</v>
      </c>
      <c r="C142" s="259" t="s">
        <v>71</v>
      </c>
      <c r="D142" s="260" t="s">
        <v>61</v>
      </c>
      <c r="E142" s="258" t="s">
        <v>68</v>
      </c>
      <c r="F142" s="261">
        <v>1.0</v>
      </c>
      <c r="G142" s="261">
        <v>0.0</v>
      </c>
      <c r="H142" s="261">
        <v>0.0</v>
      </c>
      <c r="I142" s="261">
        <v>1.0</v>
      </c>
      <c r="J142" s="261">
        <v>0.0</v>
      </c>
      <c r="K142" s="261">
        <v>0.0</v>
      </c>
      <c r="L142" s="261">
        <v>1.0</v>
      </c>
      <c r="M142" s="261">
        <v>0.0</v>
      </c>
      <c r="N142" s="261">
        <v>0.0</v>
      </c>
      <c r="O142" s="261">
        <v>1.0</v>
      </c>
      <c r="P142" s="261">
        <v>0.0</v>
      </c>
      <c r="Q142" s="261">
        <v>0.0</v>
      </c>
      <c r="R142" s="261">
        <f t="shared" si="1"/>
        <v>4</v>
      </c>
      <c r="S142" s="261"/>
    </row>
    <row r="143" ht="15.75" hidden="1" customHeight="1">
      <c r="B143" s="258" t="s">
        <v>74</v>
      </c>
      <c r="C143" s="259" t="s">
        <v>71</v>
      </c>
      <c r="D143" s="262" t="s">
        <v>61</v>
      </c>
      <c r="E143" s="258" t="s">
        <v>69</v>
      </c>
      <c r="F143" s="261">
        <v>1.0</v>
      </c>
      <c r="G143" s="261">
        <v>0.0</v>
      </c>
      <c r="H143" s="261">
        <v>0.0</v>
      </c>
      <c r="I143" s="261">
        <v>1.0</v>
      </c>
      <c r="J143" s="261">
        <v>0.0</v>
      </c>
      <c r="K143" s="261">
        <v>0.0</v>
      </c>
      <c r="L143" s="261">
        <v>1.0</v>
      </c>
      <c r="M143" s="261">
        <v>0.0</v>
      </c>
      <c r="N143" s="261">
        <v>0.0</v>
      </c>
      <c r="O143" s="261">
        <v>1.0</v>
      </c>
      <c r="P143" s="261">
        <v>0.0</v>
      </c>
      <c r="Q143" s="261">
        <v>0.0</v>
      </c>
      <c r="R143" s="261">
        <f t="shared" si="1"/>
        <v>4</v>
      </c>
      <c r="S143" s="261"/>
    </row>
    <row r="144" ht="15.75" hidden="1" customHeight="1">
      <c r="B144" s="258" t="s">
        <v>74</v>
      </c>
      <c r="C144" s="259" t="s">
        <v>71</v>
      </c>
      <c r="D144" s="260" t="s">
        <v>159</v>
      </c>
      <c r="E144" s="258" t="s">
        <v>414</v>
      </c>
      <c r="F144" s="261">
        <v>1.0</v>
      </c>
      <c r="G144" s="261">
        <v>0.0</v>
      </c>
      <c r="H144" s="261">
        <v>0.0</v>
      </c>
      <c r="I144" s="261">
        <v>1.0</v>
      </c>
      <c r="J144" s="261">
        <v>1.0</v>
      </c>
      <c r="K144" s="261">
        <v>0.0</v>
      </c>
      <c r="L144" s="261">
        <v>1.0</v>
      </c>
      <c r="M144" s="261">
        <v>0.0</v>
      </c>
      <c r="N144" s="261">
        <v>0.0</v>
      </c>
      <c r="O144" s="261">
        <v>1.0</v>
      </c>
      <c r="P144" s="261">
        <v>0.0</v>
      </c>
      <c r="Q144" s="261">
        <v>0.0</v>
      </c>
      <c r="R144" s="261">
        <f t="shared" si="1"/>
        <v>5</v>
      </c>
      <c r="S144" s="261"/>
    </row>
    <row r="145" ht="15.75" hidden="1" customHeight="1">
      <c r="B145" s="258" t="s">
        <v>74</v>
      </c>
      <c r="C145" s="259" t="s">
        <v>71</v>
      </c>
      <c r="D145" s="260" t="s">
        <v>159</v>
      </c>
      <c r="E145" s="258" t="s">
        <v>415</v>
      </c>
      <c r="F145" s="261">
        <v>1.0</v>
      </c>
      <c r="G145" s="261">
        <v>1.0</v>
      </c>
      <c r="H145" s="261">
        <v>1.0</v>
      </c>
      <c r="I145" s="261">
        <v>1.0</v>
      </c>
      <c r="J145" s="261">
        <v>1.0</v>
      </c>
      <c r="K145" s="261">
        <v>0.0</v>
      </c>
      <c r="L145" s="261">
        <v>1.0</v>
      </c>
      <c r="M145" s="261">
        <v>0.0</v>
      </c>
      <c r="N145" s="261">
        <v>0.0</v>
      </c>
      <c r="O145" s="261">
        <v>1.0</v>
      </c>
      <c r="P145" s="261">
        <v>0.0</v>
      </c>
      <c r="Q145" s="261">
        <v>0.0</v>
      </c>
      <c r="R145" s="261">
        <f t="shared" si="1"/>
        <v>7</v>
      </c>
      <c r="S145" s="261"/>
    </row>
    <row r="146" ht="15.75" hidden="1" customHeight="1">
      <c r="B146" s="258" t="s">
        <v>74</v>
      </c>
      <c r="C146" s="259" t="s">
        <v>71</v>
      </c>
      <c r="D146" s="260" t="s">
        <v>159</v>
      </c>
      <c r="E146" s="258" t="s">
        <v>416</v>
      </c>
      <c r="F146" s="261">
        <v>1.0</v>
      </c>
      <c r="G146" s="261">
        <v>1.0</v>
      </c>
      <c r="H146" s="261">
        <v>1.0</v>
      </c>
      <c r="I146" s="261">
        <v>1.0</v>
      </c>
      <c r="J146" s="261">
        <v>0.0</v>
      </c>
      <c r="K146" s="261">
        <v>0.0</v>
      </c>
      <c r="L146" s="261">
        <v>1.0</v>
      </c>
      <c r="M146" s="261">
        <v>0.0</v>
      </c>
      <c r="N146" s="261">
        <v>0.0</v>
      </c>
      <c r="O146" s="261">
        <v>1.0</v>
      </c>
      <c r="P146" s="261">
        <v>0.0</v>
      </c>
      <c r="Q146" s="261">
        <v>0.0</v>
      </c>
      <c r="R146" s="261">
        <f t="shared" si="1"/>
        <v>6</v>
      </c>
      <c r="S146" s="261"/>
    </row>
    <row r="147" ht="15.75" hidden="1" customHeight="1">
      <c r="B147" s="258" t="s">
        <v>74</v>
      </c>
      <c r="C147" s="259" t="s">
        <v>71</v>
      </c>
      <c r="D147" s="260" t="s">
        <v>159</v>
      </c>
      <c r="E147" s="258" t="s">
        <v>417</v>
      </c>
      <c r="F147" s="261">
        <v>4.0</v>
      </c>
      <c r="G147" s="261">
        <v>4.0</v>
      </c>
      <c r="H147" s="261">
        <v>2.0</v>
      </c>
      <c r="I147" s="261">
        <v>2.0</v>
      </c>
      <c r="J147" s="261">
        <v>2.0</v>
      </c>
      <c r="K147" s="261">
        <v>2.0</v>
      </c>
      <c r="L147" s="261">
        <v>2.0</v>
      </c>
      <c r="M147" s="261">
        <v>2.0</v>
      </c>
      <c r="N147" s="261">
        <v>0.0</v>
      </c>
      <c r="O147" s="261">
        <v>1.0</v>
      </c>
      <c r="P147" s="261">
        <v>0.0</v>
      </c>
      <c r="Q147" s="261">
        <v>0.0</v>
      </c>
      <c r="R147" s="261">
        <f t="shared" si="1"/>
        <v>21</v>
      </c>
      <c r="S147" s="261"/>
    </row>
    <row r="148" ht="15.75" hidden="1" customHeight="1">
      <c r="B148" s="258" t="s">
        <v>74</v>
      </c>
      <c r="C148" s="259" t="s">
        <v>71</v>
      </c>
      <c r="D148" s="260" t="s">
        <v>159</v>
      </c>
      <c r="E148" s="258" t="s">
        <v>418</v>
      </c>
      <c r="F148" s="261">
        <v>1.0</v>
      </c>
      <c r="G148" s="261">
        <v>1.0</v>
      </c>
      <c r="H148" s="261">
        <v>0.0</v>
      </c>
      <c r="I148" s="261">
        <v>1.0</v>
      </c>
      <c r="J148" s="261">
        <v>0.0</v>
      </c>
      <c r="K148" s="261">
        <v>0.0</v>
      </c>
      <c r="L148" s="261">
        <v>1.0</v>
      </c>
      <c r="M148" s="261">
        <v>0.0</v>
      </c>
      <c r="N148" s="261">
        <v>0.0</v>
      </c>
      <c r="O148" s="261">
        <v>1.0</v>
      </c>
      <c r="P148" s="261">
        <v>1.0</v>
      </c>
      <c r="Q148" s="261">
        <v>0.0</v>
      </c>
      <c r="R148" s="261">
        <f t="shared" si="1"/>
        <v>6</v>
      </c>
      <c r="S148" s="261"/>
    </row>
    <row r="149" ht="15.75" hidden="1" customHeight="1">
      <c r="B149" s="258" t="s">
        <v>74</v>
      </c>
      <c r="C149" s="259" t="s">
        <v>71</v>
      </c>
      <c r="D149" s="260" t="s">
        <v>159</v>
      </c>
      <c r="E149" s="258" t="s">
        <v>419</v>
      </c>
      <c r="F149" s="261">
        <v>1.0</v>
      </c>
      <c r="G149" s="261">
        <v>2.0</v>
      </c>
      <c r="H149" s="261">
        <v>4.0</v>
      </c>
      <c r="I149" s="261">
        <v>4.0</v>
      </c>
      <c r="J149" s="261">
        <v>6.0</v>
      </c>
      <c r="K149" s="261">
        <v>6.0</v>
      </c>
      <c r="L149" s="261">
        <v>6.0</v>
      </c>
      <c r="M149" s="261">
        <v>6.0</v>
      </c>
      <c r="N149" s="261">
        <v>7.0</v>
      </c>
      <c r="O149" s="261">
        <v>7.0</v>
      </c>
      <c r="P149" s="261">
        <v>8.0</v>
      </c>
      <c r="Q149" s="261">
        <v>8.0</v>
      </c>
      <c r="R149" s="261">
        <f t="shared" si="1"/>
        <v>65</v>
      </c>
      <c r="S149" s="261"/>
    </row>
    <row r="150" ht="15.75" hidden="1" customHeight="1">
      <c r="B150" s="258" t="s">
        <v>74</v>
      </c>
      <c r="C150" s="259" t="s">
        <v>71</v>
      </c>
      <c r="D150" s="260" t="s">
        <v>159</v>
      </c>
      <c r="E150" s="258" t="s">
        <v>420</v>
      </c>
      <c r="F150" s="261">
        <v>1.0</v>
      </c>
      <c r="G150" s="261">
        <v>0.0</v>
      </c>
      <c r="H150" s="261">
        <v>1.0</v>
      </c>
      <c r="I150" s="261">
        <v>1.0</v>
      </c>
      <c r="J150" s="261">
        <v>0.0</v>
      </c>
      <c r="K150" s="261">
        <v>0.0</v>
      </c>
      <c r="L150" s="261">
        <v>1.0</v>
      </c>
      <c r="M150" s="261">
        <v>0.0</v>
      </c>
      <c r="N150" s="261">
        <v>1.0</v>
      </c>
      <c r="O150" s="261">
        <v>1.0</v>
      </c>
      <c r="P150" s="261">
        <v>0.0</v>
      </c>
      <c r="Q150" s="261">
        <v>0.0</v>
      </c>
      <c r="R150" s="261">
        <f t="shared" si="1"/>
        <v>6</v>
      </c>
      <c r="S150" s="261"/>
    </row>
    <row r="151" ht="15.75" hidden="1" customHeight="1">
      <c r="B151" s="258" t="s">
        <v>74</v>
      </c>
      <c r="C151" s="259" t="s">
        <v>71</v>
      </c>
      <c r="D151" s="260" t="s">
        <v>159</v>
      </c>
      <c r="E151" s="258" t="s">
        <v>421</v>
      </c>
      <c r="F151" s="261">
        <v>1.0</v>
      </c>
      <c r="G151" s="261">
        <v>1.0</v>
      </c>
      <c r="H151" s="261">
        <v>0.0</v>
      </c>
      <c r="I151" s="261">
        <v>1.0</v>
      </c>
      <c r="J151" s="261">
        <v>0.0</v>
      </c>
      <c r="K151" s="261">
        <v>0.0</v>
      </c>
      <c r="L151" s="261">
        <v>1.0</v>
      </c>
      <c r="M151" s="261">
        <v>1.0</v>
      </c>
      <c r="N151" s="261">
        <v>0.0</v>
      </c>
      <c r="O151" s="261">
        <v>1.0</v>
      </c>
      <c r="P151" s="261">
        <v>0.0</v>
      </c>
      <c r="Q151" s="261">
        <v>0.0</v>
      </c>
      <c r="R151" s="261">
        <f t="shared" si="1"/>
        <v>6</v>
      </c>
      <c r="S151" s="261"/>
    </row>
    <row r="152" ht="15.75" hidden="1" customHeight="1">
      <c r="B152" s="258" t="s">
        <v>74</v>
      </c>
      <c r="C152" s="259" t="s">
        <v>71</v>
      </c>
      <c r="D152" s="260" t="s">
        <v>159</v>
      </c>
      <c r="E152" s="258" t="s">
        <v>422</v>
      </c>
      <c r="F152" s="261">
        <v>1.0</v>
      </c>
      <c r="G152" s="261">
        <v>4.0</v>
      </c>
      <c r="H152" s="261">
        <v>5.0</v>
      </c>
      <c r="I152" s="261">
        <v>5.0</v>
      </c>
      <c r="J152" s="261">
        <v>5.0</v>
      </c>
      <c r="K152" s="261">
        <v>6.0</v>
      </c>
      <c r="L152" s="261">
        <v>6.0</v>
      </c>
      <c r="M152" s="261">
        <v>6.0</v>
      </c>
      <c r="N152" s="261">
        <v>7.0</v>
      </c>
      <c r="O152" s="261">
        <v>8.0</v>
      </c>
      <c r="P152" s="261">
        <v>7.0</v>
      </c>
      <c r="Q152" s="261">
        <v>7.0</v>
      </c>
      <c r="R152" s="261">
        <f t="shared" si="1"/>
        <v>67</v>
      </c>
      <c r="S152" s="261"/>
    </row>
    <row r="153" ht="15.75" hidden="1" customHeight="1">
      <c r="B153" s="258" t="s">
        <v>74</v>
      </c>
      <c r="C153" s="259" t="s">
        <v>71</v>
      </c>
      <c r="D153" s="260" t="s">
        <v>159</v>
      </c>
      <c r="E153" s="258" t="s">
        <v>423</v>
      </c>
      <c r="F153" s="261">
        <v>1.0</v>
      </c>
      <c r="G153" s="261">
        <v>0.0</v>
      </c>
      <c r="H153" s="261">
        <v>0.0</v>
      </c>
      <c r="I153" s="261">
        <v>1.0</v>
      </c>
      <c r="J153" s="261">
        <v>0.0</v>
      </c>
      <c r="K153" s="261">
        <v>0.0</v>
      </c>
      <c r="L153" s="261">
        <v>1.0</v>
      </c>
      <c r="M153" s="261">
        <v>0.0</v>
      </c>
      <c r="N153" s="261">
        <v>0.0</v>
      </c>
      <c r="O153" s="261">
        <v>1.0</v>
      </c>
      <c r="P153" s="261">
        <v>0.0</v>
      </c>
      <c r="Q153" s="261">
        <v>0.0</v>
      </c>
      <c r="R153" s="261">
        <f t="shared" si="1"/>
        <v>4</v>
      </c>
      <c r="S153" s="261"/>
    </row>
    <row r="154" ht="15.75" hidden="1" customHeight="1">
      <c r="B154" s="258" t="s">
        <v>74</v>
      </c>
      <c r="C154" s="259" t="s">
        <v>71</v>
      </c>
      <c r="D154" s="260" t="s">
        <v>159</v>
      </c>
      <c r="E154" s="258" t="s">
        <v>424</v>
      </c>
      <c r="F154" s="261">
        <v>3.0</v>
      </c>
      <c r="G154" s="261">
        <v>1.0</v>
      </c>
      <c r="H154" s="261">
        <v>1.0</v>
      </c>
      <c r="I154" s="261">
        <v>1.0</v>
      </c>
      <c r="J154" s="261">
        <v>0.0</v>
      </c>
      <c r="K154" s="261">
        <v>0.0</v>
      </c>
      <c r="L154" s="261">
        <v>1.0</v>
      </c>
      <c r="M154" s="261">
        <v>0.0</v>
      </c>
      <c r="N154" s="261">
        <v>0.0</v>
      </c>
      <c r="O154" s="261">
        <v>1.0</v>
      </c>
      <c r="P154" s="261">
        <v>0.0</v>
      </c>
      <c r="Q154" s="261">
        <v>0.0</v>
      </c>
      <c r="R154" s="261">
        <f t="shared" si="1"/>
        <v>8</v>
      </c>
      <c r="S154" s="261"/>
    </row>
    <row r="155" ht="15.75" hidden="1" customHeight="1">
      <c r="B155" s="258" t="s">
        <v>74</v>
      </c>
      <c r="C155" s="259" t="s">
        <v>71</v>
      </c>
      <c r="D155" s="262" t="s">
        <v>159</v>
      </c>
      <c r="E155" s="258" t="s">
        <v>425</v>
      </c>
      <c r="F155" s="261">
        <v>1.0</v>
      </c>
      <c r="G155" s="261">
        <v>0.0</v>
      </c>
      <c r="H155" s="261">
        <v>0.0</v>
      </c>
      <c r="I155" s="261">
        <v>1.0</v>
      </c>
      <c r="J155" s="261">
        <v>0.0</v>
      </c>
      <c r="K155" s="261">
        <v>1.0</v>
      </c>
      <c r="L155" s="261">
        <v>1.0</v>
      </c>
      <c r="M155" s="261">
        <v>0.0</v>
      </c>
      <c r="N155" s="261">
        <v>0.0</v>
      </c>
      <c r="O155" s="261">
        <v>1.0</v>
      </c>
      <c r="P155" s="261">
        <v>0.0</v>
      </c>
      <c r="Q155" s="261">
        <v>1.0</v>
      </c>
      <c r="R155" s="261">
        <f t="shared" si="1"/>
        <v>6</v>
      </c>
      <c r="S155" s="261"/>
    </row>
    <row r="156" ht="15.75" hidden="1" customHeight="1">
      <c r="B156" s="258" t="s">
        <v>74</v>
      </c>
      <c r="C156" s="259" t="s">
        <v>72</v>
      </c>
      <c r="D156" s="260" t="s">
        <v>116</v>
      </c>
      <c r="E156" s="258" t="s">
        <v>383</v>
      </c>
      <c r="F156" s="261">
        <v>1.0</v>
      </c>
      <c r="G156" s="261">
        <v>0.0</v>
      </c>
      <c r="H156" s="261">
        <v>0.0</v>
      </c>
      <c r="I156" s="261">
        <v>1.0</v>
      </c>
      <c r="J156" s="261">
        <v>0.0</v>
      </c>
      <c r="K156" s="261">
        <v>0.0</v>
      </c>
      <c r="L156" s="261">
        <v>1.0</v>
      </c>
      <c r="M156" s="261">
        <v>0.0</v>
      </c>
      <c r="N156" s="261">
        <v>0.0</v>
      </c>
      <c r="O156" s="261">
        <v>1.0</v>
      </c>
      <c r="P156" s="261">
        <v>0.0</v>
      </c>
      <c r="Q156" s="261">
        <v>0.0</v>
      </c>
      <c r="R156" s="261">
        <f t="shared" si="1"/>
        <v>4</v>
      </c>
      <c r="S156" s="261"/>
    </row>
    <row r="157" ht="15.75" hidden="1" customHeight="1">
      <c r="B157" s="258" t="s">
        <v>74</v>
      </c>
      <c r="C157" s="259" t="s">
        <v>72</v>
      </c>
      <c r="D157" s="260" t="s">
        <v>116</v>
      </c>
      <c r="E157" s="258" t="s">
        <v>384</v>
      </c>
      <c r="F157" s="261">
        <v>1.0</v>
      </c>
      <c r="G157" s="261">
        <v>0.0</v>
      </c>
      <c r="H157" s="261">
        <v>0.0</v>
      </c>
      <c r="I157" s="261">
        <v>1.0</v>
      </c>
      <c r="J157" s="261">
        <v>0.0</v>
      </c>
      <c r="K157" s="261">
        <v>0.0</v>
      </c>
      <c r="L157" s="261">
        <v>1.0</v>
      </c>
      <c r="M157" s="261">
        <v>0.0</v>
      </c>
      <c r="N157" s="261">
        <v>0.0</v>
      </c>
      <c r="O157" s="261">
        <v>1.0</v>
      </c>
      <c r="P157" s="261">
        <v>0.0</v>
      </c>
      <c r="Q157" s="261">
        <v>0.0</v>
      </c>
      <c r="R157" s="261">
        <f t="shared" si="1"/>
        <v>4</v>
      </c>
      <c r="S157" s="261"/>
    </row>
    <row r="158" ht="15.75" hidden="1" customHeight="1">
      <c r="B158" s="258" t="s">
        <v>74</v>
      </c>
      <c r="C158" s="259" t="s">
        <v>72</v>
      </c>
      <c r="D158" s="260" t="s">
        <v>116</v>
      </c>
      <c r="E158" s="258" t="s">
        <v>385</v>
      </c>
      <c r="F158" s="261">
        <v>1.0</v>
      </c>
      <c r="G158" s="261">
        <v>1.0</v>
      </c>
      <c r="H158" s="261">
        <v>1.0</v>
      </c>
      <c r="I158" s="261">
        <v>1.0</v>
      </c>
      <c r="J158" s="261">
        <v>0.0</v>
      </c>
      <c r="K158" s="261">
        <v>0.0</v>
      </c>
      <c r="L158" s="261">
        <v>1.0</v>
      </c>
      <c r="M158" s="261">
        <v>0.0</v>
      </c>
      <c r="N158" s="261">
        <v>0.0</v>
      </c>
      <c r="O158" s="261">
        <v>1.0</v>
      </c>
      <c r="P158" s="261">
        <v>0.0</v>
      </c>
      <c r="Q158" s="261">
        <v>0.0</v>
      </c>
      <c r="R158" s="261">
        <f t="shared" si="1"/>
        <v>6</v>
      </c>
      <c r="S158" s="261"/>
    </row>
    <row r="159" ht="15.75" hidden="1" customHeight="1">
      <c r="B159" s="258" t="s">
        <v>74</v>
      </c>
      <c r="C159" s="259" t="s">
        <v>72</v>
      </c>
      <c r="D159" s="260" t="s">
        <v>116</v>
      </c>
      <c r="E159" s="258" t="s">
        <v>386</v>
      </c>
      <c r="F159" s="261">
        <v>1.0</v>
      </c>
      <c r="G159" s="261">
        <v>0.0</v>
      </c>
      <c r="H159" s="261">
        <v>0.0</v>
      </c>
      <c r="I159" s="261">
        <v>1.0</v>
      </c>
      <c r="J159" s="261">
        <v>0.0</v>
      </c>
      <c r="K159" s="261">
        <v>0.0</v>
      </c>
      <c r="L159" s="261">
        <v>1.0</v>
      </c>
      <c r="M159" s="261">
        <v>0.0</v>
      </c>
      <c r="N159" s="261">
        <v>0.0</v>
      </c>
      <c r="O159" s="261">
        <v>1.0</v>
      </c>
      <c r="P159" s="261">
        <v>1.0</v>
      </c>
      <c r="Q159" s="261">
        <v>0.0</v>
      </c>
      <c r="R159" s="261">
        <f t="shared" si="1"/>
        <v>5</v>
      </c>
      <c r="S159" s="261"/>
    </row>
    <row r="160" ht="15.75" hidden="1" customHeight="1">
      <c r="B160" s="258" t="s">
        <v>74</v>
      </c>
      <c r="C160" s="259" t="s">
        <v>72</v>
      </c>
      <c r="D160" s="260" t="s">
        <v>116</v>
      </c>
      <c r="E160" s="258" t="s">
        <v>387</v>
      </c>
      <c r="F160" s="261">
        <v>1.0</v>
      </c>
      <c r="G160" s="261">
        <v>0.0</v>
      </c>
      <c r="H160" s="261">
        <v>0.0</v>
      </c>
      <c r="I160" s="261">
        <v>1.0</v>
      </c>
      <c r="J160" s="261">
        <v>0.0</v>
      </c>
      <c r="K160" s="261">
        <v>0.0</v>
      </c>
      <c r="L160" s="261">
        <v>1.0</v>
      </c>
      <c r="M160" s="261">
        <v>0.0</v>
      </c>
      <c r="N160" s="261">
        <v>0.0</v>
      </c>
      <c r="O160" s="261">
        <v>1.0</v>
      </c>
      <c r="P160" s="261">
        <v>0.0</v>
      </c>
      <c r="Q160" s="261">
        <v>0.0</v>
      </c>
      <c r="R160" s="261">
        <f t="shared" si="1"/>
        <v>4</v>
      </c>
      <c r="S160" s="261"/>
    </row>
    <row r="161" ht="15.75" hidden="1" customHeight="1">
      <c r="B161" s="258" t="s">
        <v>74</v>
      </c>
      <c r="C161" s="259" t="s">
        <v>72</v>
      </c>
      <c r="D161" s="260" t="s">
        <v>116</v>
      </c>
      <c r="E161" s="258" t="s">
        <v>388</v>
      </c>
      <c r="F161" s="261">
        <v>1.0</v>
      </c>
      <c r="G161" s="261">
        <v>0.0</v>
      </c>
      <c r="H161" s="261">
        <v>0.0</v>
      </c>
      <c r="I161" s="261">
        <v>1.0</v>
      </c>
      <c r="J161" s="261">
        <v>0.0</v>
      </c>
      <c r="K161" s="261">
        <v>0.0</v>
      </c>
      <c r="L161" s="261">
        <v>1.0</v>
      </c>
      <c r="M161" s="261">
        <v>0.0</v>
      </c>
      <c r="N161" s="261">
        <v>0.0</v>
      </c>
      <c r="O161" s="261">
        <v>1.0</v>
      </c>
      <c r="P161" s="261">
        <v>0.0</v>
      </c>
      <c r="Q161" s="261">
        <v>0.0</v>
      </c>
      <c r="R161" s="261">
        <f t="shared" si="1"/>
        <v>4</v>
      </c>
      <c r="S161" s="261"/>
    </row>
    <row r="162" ht="15.75" hidden="1" customHeight="1">
      <c r="B162" s="258" t="s">
        <v>74</v>
      </c>
      <c r="C162" s="259" t="s">
        <v>72</v>
      </c>
      <c r="D162" s="262" t="s">
        <v>116</v>
      </c>
      <c r="E162" s="258" t="s">
        <v>389</v>
      </c>
      <c r="F162" s="261">
        <v>1.0</v>
      </c>
      <c r="G162" s="261">
        <v>0.0</v>
      </c>
      <c r="H162" s="261">
        <v>0.0</v>
      </c>
      <c r="I162" s="261">
        <v>1.0</v>
      </c>
      <c r="J162" s="261">
        <v>0.0</v>
      </c>
      <c r="K162" s="261">
        <v>0.0</v>
      </c>
      <c r="L162" s="261">
        <v>1.0</v>
      </c>
      <c r="M162" s="261">
        <v>0.0</v>
      </c>
      <c r="N162" s="261">
        <v>0.0</v>
      </c>
      <c r="O162" s="261">
        <v>1.0</v>
      </c>
      <c r="P162" s="261">
        <v>0.0</v>
      </c>
      <c r="Q162" s="261">
        <v>0.0</v>
      </c>
      <c r="R162" s="261">
        <f t="shared" si="1"/>
        <v>4</v>
      </c>
      <c r="S162" s="261"/>
    </row>
    <row r="163" ht="15.75" hidden="1" customHeight="1">
      <c r="B163" s="258" t="s">
        <v>74</v>
      </c>
      <c r="C163" s="259" t="s">
        <v>72</v>
      </c>
      <c r="D163" s="260" t="s">
        <v>131</v>
      </c>
      <c r="E163" s="258" t="s">
        <v>390</v>
      </c>
      <c r="F163" s="261">
        <v>1.0</v>
      </c>
      <c r="G163" s="261">
        <v>0.0</v>
      </c>
      <c r="H163" s="261">
        <v>0.0</v>
      </c>
      <c r="I163" s="261">
        <v>1.0</v>
      </c>
      <c r="J163" s="261">
        <v>0.0</v>
      </c>
      <c r="K163" s="261">
        <v>0.0</v>
      </c>
      <c r="L163" s="261">
        <v>1.0</v>
      </c>
      <c r="M163" s="261">
        <v>0.0</v>
      </c>
      <c r="N163" s="261">
        <v>0.0</v>
      </c>
      <c r="O163" s="261">
        <v>1.0</v>
      </c>
      <c r="P163" s="261">
        <v>0.0</v>
      </c>
      <c r="Q163" s="261">
        <v>0.0</v>
      </c>
      <c r="R163" s="261">
        <f t="shared" si="1"/>
        <v>4</v>
      </c>
      <c r="S163" s="261"/>
    </row>
    <row r="164" ht="15.75" hidden="1" customHeight="1">
      <c r="B164" s="258" t="s">
        <v>74</v>
      </c>
      <c r="C164" s="259" t="s">
        <v>72</v>
      </c>
      <c r="D164" s="260" t="s">
        <v>131</v>
      </c>
      <c r="E164" s="258" t="s">
        <v>391</v>
      </c>
      <c r="F164" s="261">
        <v>1.0</v>
      </c>
      <c r="G164" s="261">
        <v>0.0</v>
      </c>
      <c r="H164" s="261">
        <v>0.0</v>
      </c>
      <c r="I164" s="261">
        <v>1.0</v>
      </c>
      <c r="J164" s="261">
        <v>0.0</v>
      </c>
      <c r="K164" s="261">
        <v>0.0</v>
      </c>
      <c r="L164" s="261">
        <v>1.0</v>
      </c>
      <c r="M164" s="261">
        <v>0.0</v>
      </c>
      <c r="N164" s="261">
        <v>0.0</v>
      </c>
      <c r="O164" s="261">
        <v>1.0</v>
      </c>
      <c r="P164" s="261">
        <v>0.0</v>
      </c>
      <c r="Q164" s="261">
        <v>0.0</v>
      </c>
      <c r="R164" s="261">
        <f t="shared" si="1"/>
        <v>4</v>
      </c>
      <c r="S164" s="261"/>
    </row>
    <row r="165" ht="15.75" hidden="1" customHeight="1">
      <c r="B165" s="258" t="s">
        <v>74</v>
      </c>
      <c r="C165" s="259" t="s">
        <v>72</v>
      </c>
      <c r="D165" s="260" t="s">
        <v>131</v>
      </c>
      <c r="E165" s="258" t="s">
        <v>392</v>
      </c>
      <c r="F165" s="261">
        <v>1.0</v>
      </c>
      <c r="G165" s="261">
        <v>0.0</v>
      </c>
      <c r="H165" s="261">
        <v>0.0</v>
      </c>
      <c r="I165" s="261">
        <v>1.0</v>
      </c>
      <c r="J165" s="261">
        <v>0.0</v>
      </c>
      <c r="K165" s="261">
        <v>0.0</v>
      </c>
      <c r="L165" s="261">
        <v>1.0</v>
      </c>
      <c r="M165" s="261">
        <v>0.0</v>
      </c>
      <c r="N165" s="261">
        <v>0.0</v>
      </c>
      <c r="O165" s="261">
        <v>1.0</v>
      </c>
      <c r="P165" s="261">
        <v>0.0</v>
      </c>
      <c r="Q165" s="261">
        <v>0.0</v>
      </c>
      <c r="R165" s="261">
        <f t="shared" si="1"/>
        <v>4</v>
      </c>
      <c r="S165" s="261"/>
    </row>
    <row r="166" ht="15.75" hidden="1" customHeight="1">
      <c r="B166" s="258" t="s">
        <v>74</v>
      </c>
      <c r="C166" s="259" t="s">
        <v>72</v>
      </c>
      <c r="D166" s="260" t="s">
        <v>131</v>
      </c>
      <c r="E166" s="258" t="s">
        <v>393</v>
      </c>
      <c r="F166" s="261">
        <v>1.0</v>
      </c>
      <c r="G166" s="261">
        <v>1.0</v>
      </c>
      <c r="H166" s="261">
        <v>0.0</v>
      </c>
      <c r="I166" s="261">
        <v>1.0</v>
      </c>
      <c r="J166" s="261">
        <v>0.0</v>
      </c>
      <c r="K166" s="261">
        <v>0.0</v>
      </c>
      <c r="L166" s="261">
        <v>1.0</v>
      </c>
      <c r="M166" s="261">
        <v>0.0</v>
      </c>
      <c r="N166" s="261">
        <v>0.0</v>
      </c>
      <c r="O166" s="261">
        <v>1.0</v>
      </c>
      <c r="P166" s="261">
        <v>0.0</v>
      </c>
      <c r="Q166" s="261">
        <v>0.0</v>
      </c>
      <c r="R166" s="261">
        <f t="shared" si="1"/>
        <v>5</v>
      </c>
      <c r="S166" s="261"/>
    </row>
    <row r="167" ht="15.75" hidden="1" customHeight="1">
      <c r="B167" s="258" t="s">
        <v>74</v>
      </c>
      <c r="C167" s="259" t="s">
        <v>72</v>
      </c>
      <c r="D167" s="260" t="s">
        <v>131</v>
      </c>
      <c r="E167" s="258" t="s">
        <v>394</v>
      </c>
      <c r="F167" s="261">
        <v>1.0</v>
      </c>
      <c r="G167" s="261">
        <v>0.0</v>
      </c>
      <c r="H167" s="261">
        <v>0.0</v>
      </c>
      <c r="I167" s="261">
        <v>1.0</v>
      </c>
      <c r="J167" s="261">
        <v>0.0</v>
      </c>
      <c r="K167" s="261">
        <v>0.0</v>
      </c>
      <c r="L167" s="261">
        <v>1.0</v>
      </c>
      <c r="M167" s="261">
        <v>0.0</v>
      </c>
      <c r="N167" s="261">
        <v>0.0</v>
      </c>
      <c r="O167" s="261">
        <v>1.0</v>
      </c>
      <c r="P167" s="261">
        <v>0.0</v>
      </c>
      <c r="Q167" s="261">
        <v>0.0</v>
      </c>
      <c r="R167" s="261">
        <f t="shared" si="1"/>
        <v>4</v>
      </c>
      <c r="S167" s="261"/>
    </row>
    <row r="168" ht="15.75" hidden="1" customHeight="1">
      <c r="B168" s="258" t="s">
        <v>74</v>
      </c>
      <c r="C168" s="259" t="s">
        <v>72</v>
      </c>
      <c r="D168" s="260" t="s">
        <v>131</v>
      </c>
      <c r="E168" s="258" t="s">
        <v>395</v>
      </c>
      <c r="F168" s="261">
        <v>1.0</v>
      </c>
      <c r="G168" s="261">
        <v>0.0</v>
      </c>
      <c r="H168" s="261">
        <v>0.0</v>
      </c>
      <c r="I168" s="261">
        <v>1.0</v>
      </c>
      <c r="J168" s="261">
        <v>0.0</v>
      </c>
      <c r="K168" s="261">
        <v>0.0</v>
      </c>
      <c r="L168" s="261">
        <v>1.0</v>
      </c>
      <c r="M168" s="261">
        <v>0.0</v>
      </c>
      <c r="N168" s="261">
        <v>0.0</v>
      </c>
      <c r="O168" s="261">
        <v>1.0</v>
      </c>
      <c r="P168" s="261">
        <v>0.0</v>
      </c>
      <c r="Q168" s="261">
        <v>0.0</v>
      </c>
      <c r="R168" s="261">
        <f t="shared" si="1"/>
        <v>4</v>
      </c>
      <c r="S168" s="261"/>
    </row>
    <row r="169" ht="15.75" hidden="1" customHeight="1">
      <c r="B169" s="258" t="s">
        <v>74</v>
      </c>
      <c r="C169" s="259" t="s">
        <v>72</v>
      </c>
      <c r="D169" s="262" t="s">
        <v>131</v>
      </c>
      <c r="E169" s="258" t="s">
        <v>396</v>
      </c>
      <c r="F169" s="261">
        <v>1.0</v>
      </c>
      <c r="G169" s="261">
        <v>0.0</v>
      </c>
      <c r="H169" s="261">
        <v>1.0</v>
      </c>
      <c r="I169" s="261">
        <v>1.0</v>
      </c>
      <c r="J169" s="261">
        <v>1.0</v>
      </c>
      <c r="K169" s="261">
        <v>1.0</v>
      </c>
      <c r="L169" s="261">
        <v>1.0</v>
      </c>
      <c r="M169" s="261">
        <v>1.0</v>
      </c>
      <c r="N169" s="261">
        <v>0.0</v>
      </c>
      <c r="O169" s="261">
        <v>1.0</v>
      </c>
      <c r="P169" s="261">
        <v>1.0</v>
      </c>
      <c r="Q169" s="261">
        <v>0.0</v>
      </c>
      <c r="R169" s="261">
        <f t="shared" si="1"/>
        <v>9</v>
      </c>
      <c r="S169" s="261"/>
    </row>
    <row r="170" ht="15.75" hidden="1" customHeight="1">
      <c r="B170" s="258" t="s">
        <v>74</v>
      </c>
      <c r="C170" s="259" t="s">
        <v>72</v>
      </c>
      <c r="D170" s="260" t="s">
        <v>145</v>
      </c>
      <c r="E170" s="258" t="s">
        <v>397</v>
      </c>
      <c r="F170" s="261">
        <v>1.0</v>
      </c>
      <c r="G170" s="261">
        <v>0.0</v>
      </c>
      <c r="H170" s="261">
        <v>0.0</v>
      </c>
      <c r="I170" s="261">
        <v>1.0</v>
      </c>
      <c r="J170" s="261">
        <v>0.0</v>
      </c>
      <c r="K170" s="261">
        <v>0.0</v>
      </c>
      <c r="L170" s="261">
        <v>1.0</v>
      </c>
      <c r="M170" s="261">
        <v>0.0</v>
      </c>
      <c r="N170" s="261">
        <v>0.0</v>
      </c>
      <c r="O170" s="261">
        <v>1.0</v>
      </c>
      <c r="P170" s="261">
        <v>0.0</v>
      </c>
      <c r="Q170" s="261">
        <v>0.0</v>
      </c>
      <c r="R170" s="261">
        <f t="shared" si="1"/>
        <v>4</v>
      </c>
      <c r="S170" s="261"/>
    </row>
    <row r="171" ht="15.75" hidden="1" customHeight="1">
      <c r="B171" s="258" t="s">
        <v>74</v>
      </c>
      <c r="C171" s="259" t="s">
        <v>72</v>
      </c>
      <c r="D171" s="260" t="s">
        <v>145</v>
      </c>
      <c r="E171" s="258" t="s">
        <v>398</v>
      </c>
      <c r="F171" s="261">
        <v>1.0</v>
      </c>
      <c r="G171" s="261">
        <v>0.0</v>
      </c>
      <c r="H171" s="261">
        <v>0.0</v>
      </c>
      <c r="I171" s="261">
        <v>1.0</v>
      </c>
      <c r="J171" s="261">
        <v>0.0</v>
      </c>
      <c r="K171" s="261">
        <v>0.0</v>
      </c>
      <c r="L171" s="261">
        <v>1.0</v>
      </c>
      <c r="M171" s="261">
        <v>0.0</v>
      </c>
      <c r="N171" s="261">
        <v>0.0</v>
      </c>
      <c r="O171" s="261">
        <v>1.0</v>
      </c>
      <c r="P171" s="261">
        <v>0.0</v>
      </c>
      <c r="Q171" s="261">
        <v>0.0</v>
      </c>
      <c r="R171" s="261">
        <f t="shared" si="1"/>
        <v>4</v>
      </c>
      <c r="S171" s="261"/>
    </row>
    <row r="172" ht="15.75" hidden="1" customHeight="1">
      <c r="B172" s="258" t="s">
        <v>74</v>
      </c>
      <c r="C172" s="259" t="s">
        <v>72</v>
      </c>
      <c r="D172" s="260" t="s">
        <v>145</v>
      </c>
      <c r="E172" s="258" t="s">
        <v>399</v>
      </c>
      <c r="F172" s="261">
        <v>1.0</v>
      </c>
      <c r="G172" s="261">
        <v>0.0</v>
      </c>
      <c r="H172" s="261">
        <v>0.0</v>
      </c>
      <c r="I172" s="261">
        <v>1.0</v>
      </c>
      <c r="J172" s="261">
        <v>0.0</v>
      </c>
      <c r="K172" s="261">
        <v>0.0</v>
      </c>
      <c r="L172" s="261">
        <v>1.0</v>
      </c>
      <c r="M172" s="261">
        <v>0.0</v>
      </c>
      <c r="N172" s="261">
        <v>1.0</v>
      </c>
      <c r="O172" s="261">
        <v>1.0</v>
      </c>
      <c r="P172" s="261">
        <v>0.0</v>
      </c>
      <c r="Q172" s="261">
        <v>0.0</v>
      </c>
      <c r="R172" s="261">
        <f t="shared" si="1"/>
        <v>5</v>
      </c>
      <c r="S172" s="261"/>
    </row>
    <row r="173" ht="15.75" hidden="1" customHeight="1">
      <c r="B173" s="258" t="s">
        <v>74</v>
      </c>
      <c r="C173" s="259" t="s">
        <v>72</v>
      </c>
      <c r="D173" s="260" t="s">
        <v>145</v>
      </c>
      <c r="E173" s="258" t="s">
        <v>400</v>
      </c>
      <c r="F173" s="261">
        <v>1.0</v>
      </c>
      <c r="G173" s="261">
        <v>0.0</v>
      </c>
      <c r="H173" s="261">
        <v>0.0</v>
      </c>
      <c r="I173" s="261">
        <v>1.0</v>
      </c>
      <c r="J173" s="261">
        <v>0.0</v>
      </c>
      <c r="K173" s="261">
        <v>0.0</v>
      </c>
      <c r="L173" s="261">
        <v>1.0</v>
      </c>
      <c r="M173" s="261">
        <v>0.0</v>
      </c>
      <c r="N173" s="261">
        <v>0.0</v>
      </c>
      <c r="O173" s="261">
        <v>1.0</v>
      </c>
      <c r="P173" s="261">
        <v>0.0</v>
      </c>
      <c r="Q173" s="261">
        <v>0.0</v>
      </c>
      <c r="R173" s="261">
        <f t="shared" si="1"/>
        <v>4</v>
      </c>
      <c r="S173" s="261"/>
    </row>
    <row r="174" ht="15.75" hidden="1" customHeight="1">
      <c r="B174" s="258" t="s">
        <v>74</v>
      </c>
      <c r="C174" s="259" t="s">
        <v>72</v>
      </c>
      <c r="D174" s="260" t="s">
        <v>145</v>
      </c>
      <c r="E174" s="258" t="s">
        <v>401</v>
      </c>
      <c r="F174" s="261">
        <v>1.0</v>
      </c>
      <c r="G174" s="261">
        <v>0.0</v>
      </c>
      <c r="H174" s="261">
        <v>0.0</v>
      </c>
      <c r="I174" s="261">
        <v>1.0</v>
      </c>
      <c r="J174" s="261">
        <v>0.0</v>
      </c>
      <c r="K174" s="261">
        <v>0.0</v>
      </c>
      <c r="L174" s="261">
        <v>1.0</v>
      </c>
      <c r="M174" s="261">
        <v>0.0</v>
      </c>
      <c r="N174" s="261">
        <v>0.0</v>
      </c>
      <c r="O174" s="261">
        <v>1.0</v>
      </c>
      <c r="P174" s="261">
        <v>0.0</v>
      </c>
      <c r="Q174" s="261">
        <v>0.0</v>
      </c>
      <c r="R174" s="261">
        <f t="shared" si="1"/>
        <v>4</v>
      </c>
      <c r="S174" s="261"/>
    </row>
    <row r="175" ht="15.75" hidden="1" customHeight="1">
      <c r="B175" s="258" t="s">
        <v>74</v>
      </c>
      <c r="C175" s="259" t="s">
        <v>72</v>
      </c>
      <c r="D175" s="260" t="s">
        <v>145</v>
      </c>
      <c r="E175" s="258" t="s">
        <v>402</v>
      </c>
      <c r="F175" s="261">
        <v>1.0</v>
      </c>
      <c r="G175" s="261">
        <v>1.0</v>
      </c>
      <c r="H175" s="261">
        <v>1.0</v>
      </c>
      <c r="I175" s="261">
        <v>1.0</v>
      </c>
      <c r="J175" s="261">
        <v>0.0</v>
      </c>
      <c r="K175" s="261">
        <v>1.0</v>
      </c>
      <c r="L175" s="261">
        <v>1.0</v>
      </c>
      <c r="M175" s="261">
        <v>1.0</v>
      </c>
      <c r="N175" s="261">
        <v>0.0</v>
      </c>
      <c r="O175" s="261">
        <v>1.0</v>
      </c>
      <c r="P175" s="261">
        <v>1.0</v>
      </c>
      <c r="Q175" s="261">
        <v>1.0</v>
      </c>
      <c r="R175" s="261">
        <f t="shared" si="1"/>
        <v>10</v>
      </c>
      <c r="S175" s="261"/>
    </row>
    <row r="176" ht="15.75" hidden="1" customHeight="1">
      <c r="B176" s="258" t="s">
        <v>74</v>
      </c>
      <c r="C176" s="259" t="s">
        <v>72</v>
      </c>
      <c r="D176" s="260" t="s">
        <v>145</v>
      </c>
      <c r="E176" s="258" t="s">
        <v>403</v>
      </c>
      <c r="F176" s="261">
        <v>1.0</v>
      </c>
      <c r="G176" s="261">
        <v>0.0</v>
      </c>
      <c r="H176" s="261">
        <v>0.0</v>
      </c>
      <c r="I176" s="261">
        <v>1.0</v>
      </c>
      <c r="J176" s="261">
        <v>1.0</v>
      </c>
      <c r="K176" s="261">
        <v>0.0</v>
      </c>
      <c r="L176" s="261">
        <v>1.0</v>
      </c>
      <c r="M176" s="261">
        <v>0.0</v>
      </c>
      <c r="N176" s="261">
        <v>0.0</v>
      </c>
      <c r="O176" s="261">
        <v>1.0</v>
      </c>
      <c r="P176" s="261">
        <v>0.0</v>
      </c>
      <c r="Q176" s="261">
        <v>0.0</v>
      </c>
      <c r="R176" s="261">
        <f t="shared" si="1"/>
        <v>5</v>
      </c>
      <c r="S176" s="261"/>
    </row>
    <row r="177" ht="15.75" hidden="1" customHeight="1">
      <c r="B177" s="258" t="s">
        <v>74</v>
      </c>
      <c r="C177" s="259" t="s">
        <v>72</v>
      </c>
      <c r="D177" s="260" t="s">
        <v>145</v>
      </c>
      <c r="E177" s="258" t="s">
        <v>404</v>
      </c>
      <c r="F177" s="261">
        <v>1.0</v>
      </c>
      <c r="G177" s="261">
        <v>0.0</v>
      </c>
      <c r="H177" s="261">
        <v>0.0</v>
      </c>
      <c r="I177" s="261">
        <v>1.0</v>
      </c>
      <c r="J177" s="261">
        <v>0.0</v>
      </c>
      <c r="K177" s="261">
        <v>0.0</v>
      </c>
      <c r="L177" s="261">
        <v>1.0</v>
      </c>
      <c r="M177" s="261">
        <v>0.0</v>
      </c>
      <c r="N177" s="261">
        <v>0.0</v>
      </c>
      <c r="O177" s="261">
        <v>1.0</v>
      </c>
      <c r="P177" s="261">
        <v>0.0</v>
      </c>
      <c r="Q177" s="261">
        <v>0.0</v>
      </c>
      <c r="R177" s="261">
        <f t="shared" si="1"/>
        <v>4</v>
      </c>
      <c r="S177" s="261"/>
    </row>
    <row r="178" ht="15.75" hidden="1" customHeight="1">
      <c r="B178" s="258" t="s">
        <v>74</v>
      </c>
      <c r="C178" s="259" t="s">
        <v>72</v>
      </c>
      <c r="D178" s="260" t="s">
        <v>145</v>
      </c>
      <c r="E178" s="258" t="s">
        <v>405</v>
      </c>
      <c r="F178" s="261">
        <v>1.0</v>
      </c>
      <c r="G178" s="261">
        <v>0.0</v>
      </c>
      <c r="H178" s="261">
        <v>0.0</v>
      </c>
      <c r="I178" s="261">
        <v>1.0</v>
      </c>
      <c r="J178" s="261">
        <v>0.0</v>
      </c>
      <c r="K178" s="261">
        <v>0.0</v>
      </c>
      <c r="L178" s="261">
        <v>1.0</v>
      </c>
      <c r="M178" s="261">
        <v>0.0</v>
      </c>
      <c r="N178" s="261">
        <v>0.0</v>
      </c>
      <c r="O178" s="261">
        <v>1.0</v>
      </c>
      <c r="P178" s="261">
        <v>0.0</v>
      </c>
      <c r="Q178" s="261">
        <v>0.0</v>
      </c>
      <c r="R178" s="261">
        <f t="shared" si="1"/>
        <v>4</v>
      </c>
      <c r="S178" s="261"/>
    </row>
    <row r="179" ht="15.75" hidden="1" customHeight="1">
      <c r="B179" s="258" t="s">
        <v>74</v>
      </c>
      <c r="C179" s="259" t="s">
        <v>72</v>
      </c>
      <c r="D179" s="260" t="s">
        <v>145</v>
      </c>
      <c r="E179" s="258" t="s">
        <v>406</v>
      </c>
      <c r="F179" s="261">
        <v>1.0</v>
      </c>
      <c r="G179" s="261">
        <v>1.0</v>
      </c>
      <c r="H179" s="261">
        <v>1.0</v>
      </c>
      <c r="I179" s="261">
        <v>1.0</v>
      </c>
      <c r="J179" s="261">
        <v>0.0</v>
      </c>
      <c r="K179" s="261">
        <v>0.0</v>
      </c>
      <c r="L179" s="261">
        <v>1.0</v>
      </c>
      <c r="M179" s="261">
        <v>0.0</v>
      </c>
      <c r="N179" s="261">
        <v>0.0</v>
      </c>
      <c r="O179" s="261">
        <v>1.0</v>
      </c>
      <c r="P179" s="261">
        <v>1.0</v>
      </c>
      <c r="Q179" s="261">
        <v>0.0</v>
      </c>
      <c r="R179" s="261">
        <f t="shared" si="1"/>
        <v>7</v>
      </c>
      <c r="S179" s="261"/>
    </row>
    <row r="180" ht="15.75" hidden="1" customHeight="1">
      <c r="B180" s="258" t="s">
        <v>74</v>
      </c>
      <c r="C180" s="259" t="s">
        <v>72</v>
      </c>
      <c r="D180" s="260" t="s">
        <v>145</v>
      </c>
      <c r="E180" s="258" t="s">
        <v>407</v>
      </c>
      <c r="F180" s="261">
        <v>1.0</v>
      </c>
      <c r="G180" s="261">
        <v>0.0</v>
      </c>
      <c r="H180" s="261">
        <v>0.0</v>
      </c>
      <c r="I180" s="261">
        <v>1.0</v>
      </c>
      <c r="J180" s="261">
        <v>0.0</v>
      </c>
      <c r="K180" s="261">
        <v>0.0</v>
      </c>
      <c r="L180" s="261">
        <v>1.0</v>
      </c>
      <c r="M180" s="261">
        <v>0.0</v>
      </c>
      <c r="N180" s="261">
        <v>0.0</v>
      </c>
      <c r="O180" s="261">
        <v>1.0</v>
      </c>
      <c r="P180" s="261">
        <v>0.0</v>
      </c>
      <c r="Q180" s="261">
        <v>0.0</v>
      </c>
      <c r="R180" s="261">
        <f t="shared" si="1"/>
        <v>4</v>
      </c>
      <c r="S180" s="261"/>
    </row>
    <row r="181" ht="15.75" hidden="1" customHeight="1">
      <c r="B181" s="258" t="s">
        <v>74</v>
      </c>
      <c r="C181" s="259" t="s">
        <v>72</v>
      </c>
      <c r="D181" s="260" t="s">
        <v>145</v>
      </c>
      <c r="E181" s="258" t="s">
        <v>408</v>
      </c>
      <c r="F181" s="261">
        <v>1.0</v>
      </c>
      <c r="G181" s="261">
        <v>0.0</v>
      </c>
      <c r="H181" s="261">
        <v>0.0</v>
      </c>
      <c r="I181" s="261">
        <v>1.0</v>
      </c>
      <c r="J181" s="261">
        <v>0.0</v>
      </c>
      <c r="K181" s="261">
        <v>0.0</v>
      </c>
      <c r="L181" s="261">
        <v>1.0</v>
      </c>
      <c r="M181" s="261">
        <v>0.0</v>
      </c>
      <c r="N181" s="261">
        <v>0.0</v>
      </c>
      <c r="O181" s="261">
        <v>1.0</v>
      </c>
      <c r="P181" s="261">
        <v>0.0</v>
      </c>
      <c r="Q181" s="261">
        <v>0.0</v>
      </c>
      <c r="R181" s="261">
        <f t="shared" si="1"/>
        <v>4</v>
      </c>
      <c r="S181" s="261"/>
    </row>
    <row r="182" ht="15.75" hidden="1" customHeight="1">
      <c r="B182" s="258" t="s">
        <v>74</v>
      </c>
      <c r="C182" s="259" t="s">
        <v>72</v>
      </c>
      <c r="D182" s="260" t="s">
        <v>145</v>
      </c>
      <c r="E182" s="258" t="s">
        <v>409</v>
      </c>
      <c r="F182" s="261">
        <v>1.0</v>
      </c>
      <c r="G182" s="261">
        <v>0.0</v>
      </c>
      <c r="H182" s="261">
        <v>0.0</v>
      </c>
      <c r="I182" s="261">
        <v>1.0</v>
      </c>
      <c r="J182" s="261">
        <v>0.0</v>
      </c>
      <c r="K182" s="261">
        <v>0.0</v>
      </c>
      <c r="L182" s="261">
        <v>1.0</v>
      </c>
      <c r="M182" s="261">
        <v>0.0</v>
      </c>
      <c r="N182" s="261">
        <v>0.0</v>
      </c>
      <c r="O182" s="261">
        <v>1.0</v>
      </c>
      <c r="P182" s="261">
        <v>0.0</v>
      </c>
      <c r="Q182" s="261">
        <v>0.0</v>
      </c>
      <c r="R182" s="261">
        <f t="shared" si="1"/>
        <v>4</v>
      </c>
      <c r="S182" s="261"/>
    </row>
    <row r="183" ht="15.75" hidden="1" customHeight="1">
      <c r="B183" s="258" t="s">
        <v>74</v>
      </c>
      <c r="C183" s="259" t="s">
        <v>72</v>
      </c>
      <c r="D183" s="260" t="s">
        <v>145</v>
      </c>
      <c r="E183" s="258" t="s">
        <v>410</v>
      </c>
      <c r="F183" s="261">
        <v>1.0</v>
      </c>
      <c r="G183" s="261">
        <v>0.0</v>
      </c>
      <c r="H183" s="261">
        <v>0.0</v>
      </c>
      <c r="I183" s="261">
        <v>1.0</v>
      </c>
      <c r="J183" s="261">
        <v>0.0</v>
      </c>
      <c r="K183" s="261">
        <v>0.0</v>
      </c>
      <c r="L183" s="261">
        <v>1.0</v>
      </c>
      <c r="M183" s="261">
        <v>0.0</v>
      </c>
      <c r="N183" s="261">
        <v>0.0</v>
      </c>
      <c r="O183" s="261">
        <v>1.0</v>
      </c>
      <c r="P183" s="261">
        <v>0.0</v>
      </c>
      <c r="Q183" s="261">
        <v>0.0</v>
      </c>
      <c r="R183" s="261">
        <f t="shared" si="1"/>
        <v>4</v>
      </c>
      <c r="S183" s="261"/>
    </row>
    <row r="184" ht="15.75" hidden="1" customHeight="1">
      <c r="B184" s="258" t="s">
        <v>74</v>
      </c>
      <c r="C184" s="259" t="s">
        <v>72</v>
      </c>
      <c r="D184" s="260" t="s">
        <v>145</v>
      </c>
      <c r="E184" s="258" t="s">
        <v>411</v>
      </c>
      <c r="F184" s="261">
        <v>1.0</v>
      </c>
      <c r="G184" s="261">
        <v>0.0</v>
      </c>
      <c r="H184" s="261">
        <v>0.0</v>
      </c>
      <c r="I184" s="261">
        <v>1.0</v>
      </c>
      <c r="J184" s="261">
        <v>0.0</v>
      </c>
      <c r="K184" s="261">
        <v>0.0</v>
      </c>
      <c r="L184" s="261">
        <v>1.0</v>
      </c>
      <c r="M184" s="261">
        <v>0.0</v>
      </c>
      <c r="N184" s="261">
        <v>0.0</v>
      </c>
      <c r="O184" s="261">
        <v>1.0</v>
      </c>
      <c r="P184" s="261">
        <v>0.0</v>
      </c>
      <c r="Q184" s="261">
        <v>0.0</v>
      </c>
      <c r="R184" s="261">
        <f t="shared" si="1"/>
        <v>4</v>
      </c>
      <c r="S184" s="261"/>
    </row>
    <row r="185" ht="15.75" hidden="1" customHeight="1">
      <c r="B185" s="258" t="s">
        <v>74</v>
      </c>
      <c r="C185" s="259" t="s">
        <v>72</v>
      </c>
      <c r="D185" s="260" t="s">
        <v>145</v>
      </c>
      <c r="E185" s="258" t="s">
        <v>412</v>
      </c>
      <c r="F185" s="261">
        <v>1.0</v>
      </c>
      <c r="G185" s="261">
        <v>0.0</v>
      </c>
      <c r="H185" s="261">
        <v>0.0</v>
      </c>
      <c r="I185" s="261">
        <v>1.0</v>
      </c>
      <c r="J185" s="261">
        <v>0.0</v>
      </c>
      <c r="K185" s="261">
        <v>0.0</v>
      </c>
      <c r="L185" s="261">
        <v>1.0</v>
      </c>
      <c r="M185" s="261">
        <v>0.0</v>
      </c>
      <c r="N185" s="261">
        <v>0.0</v>
      </c>
      <c r="O185" s="261">
        <v>1.0</v>
      </c>
      <c r="P185" s="261">
        <v>0.0</v>
      </c>
      <c r="Q185" s="261">
        <v>0.0</v>
      </c>
      <c r="R185" s="261">
        <f t="shared" si="1"/>
        <v>4</v>
      </c>
      <c r="S185" s="261"/>
    </row>
    <row r="186" ht="15.75" hidden="1" customHeight="1">
      <c r="B186" s="258" t="s">
        <v>74</v>
      </c>
      <c r="C186" s="259" t="s">
        <v>72</v>
      </c>
      <c r="D186" s="262" t="s">
        <v>145</v>
      </c>
      <c r="E186" s="258" t="s">
        <v>413</v>
      </c>
      <c r="F186" s="261">
        <v>1.0</v>
      </c>
      <c r="G186" s="261">
        <v>0.0</v>
      </c>
      <c r="H186" s="261">
        <v>0.0</v>
      </c>
      <c r="I186" s="261">
        <v>1.0</v>
      </c>
      <c r="J186" s="261">
        <v>0.0</v>
      </c>
      <c r="K186" s="261">
        <v>0.0</v>
      </c>
      <c r="L186" s="261">
        <v>1.0</v>
      </c>
      <c r="M186" s="261">
        <v>0.0</v>
      </c>
      <c r="N186" s="261">
        <v>0.0</v>
      </c>
      <c r="O186" s="261">
        <v>1.0</v>
      </c>
      <c r="P186" s="261">
        <v>0.0</v>
      </c>
      <c r="Q186" s="261">
        <v>0.0</v>
      </c>
      <c r="R186" s="261">
        <f t="shared" si="1"/>
        <v>4</v>
      </c>
      <c r="S186" s="261"/>
    </row>
    <row r="187" ht="15.75" hidden="1" customHeight="1">
      <c r="B187" s="258" t="s">
        <v>74</v>
      </c>
      <c r="C187" s="259" t="s">
        <v>72</v>
      </c>
      <c r="D187" s="260" t="s">
        <v>61</v>
      </c>
      <c r="E187" s="258" t="s">
        <v>62</v>
      </c>
      <c r="F187" s="261">
        <v>1.0</v>
      </c>
      <c r="G187" s="261">
        <v>0.0</v>
      </c>
      <c r="H187" s="261">
        <v>0.0</v>
      </c>
      <c r="I187" s="261">
        <v>1.0</v>
      </c>
      <c r="J187" s="261">
        <v>0.0</v>
      </c>
      <c r="K187" s="261">
        <v>0.0</v>
      </c>
      <c r="L187" s="261">
        <v>1.0</v>
      </c>
      <c r="M187" s="261">
        <v>0.0</v>
      </c>
      <c r="N187" s="261">
        <v>0.0</v>
      </c>
      <c r="O187" s="261">
        <v>1.0</v>
      </c>
      <c r="P187" s="261">
        <v>0.0</v>
      </c>
      <c r="Q187" s="261">
        <v>0.0</v>
      </c>
      <c r="R187" s="261">
        <f t="shared" si="1"/>
        <v>4</v>
      </c>
      <c r="S187" s="261"/>
    </row>
    <row r="188" ht="15.75" hidden="1" customHeight="1">
      <c r="B188" s="258" t="s">
        <v>74</v>
      </c>
      <c r="C188" s="259" t="s">
        <v>72</v>
      </c>
      <c r="D188" s="260" t="s">
        <v>61</v>
      </c>
      <c r="E188" s="258" t="s">
        <v>63</v>
      </c>
      <c r="F188" s="261">
        <v>1.0</v>
      </c>
      <c r="G188" s="261">
        <v>1.0</v>
      </c>
      <c r="H188" s="261">
        <v>1.0</v>
      </c>
      <c r="I188" s="261">
        <v>1.0</v>
      </c>
      <c r="J188" s="261">
        <v>1.0</v>
      </c>
      <c r="K188" s="261">
        <v>1.0</v>
      </c>
      <c r="L188" s="261">
        <v>1.0</v>
      </c>
      <c r="M188" s="261">
        <v>1.0</v>
      </c>
      <c r="N188" s="261">
        <v>0.0</v>
      </c>
      <c r="O188" s="261">
        <v>1.0</v>
      </c>
      <c r="P188" s="261">
        <v>1.0</v>
      </c>
      <c r="Q188" s="261">
        <v>0.0</v>
      </c>
      <c r="R188" s="261">
        <f t="shared" si="1"/>
        <v>10</v>
      </c>
      <c r="S188" s="261"/>
    </row>
    <row r="189" ht="15.75" hidden="1" customHeight="1">
      <c r="B189" s="258" t="s">
        <v>74</v>
      </c>
      <c r="C189" s="259" t="s">
        <v>72</v>
      </c>
      <c r="D189" s="260" t="s">
        <v>61</v>
      </c>
      <c r="E189" s="258" t="s">
        <v>64</v>
      </c>
      <c r="F189" s="261">
        <v>1.0</v>
      </c>
      <c r="G189" s="261">
        <v>0.0</v>
      </c>
      <c r="H189" s="261">
        <v>0.0</v>
      </c>
      <c r="I189" s="261">
        <v>1.0</v>
      </c>
      <c r="J189" s="261">
        <v>0.0</v>
      </c>
      <c r="K189" s="261">
        <v>0.0</v>
      </c>
      <c r="L189" s="261">
        <v>1.0</v>
      </c>
      <c r="M189" s="261">
        <v>0.0</v>
      </c>
      <c r="N189" s="261">
        <v>0.0</v>
      </c>
      <c r="O189" s="261">
        <v>1.0</v>
      </c>
      <c r="P189" s="261">
        <v>0.0</v>
      </c>
      <c r="Q189" s="261">
        <v>0.0</v>
      </c>
      <c r="R189" s="261">
        <f t="shared" si="1"/>
        <v>4</v>
      </c>
      <c r="S189" s="261"/>
    </row>
    <row r="190" ht="15.75" hidden="1" customHeight="1">
      <c r="B190" s="258" t="s">
        <v>74</v>
      </c>
      <c r="C190" s="259" t="s">
        <v>72</v>
      </c>
      <c r="D190" s="260" t="s">
        <v>61</v>
      </c>
      <c r="E190" s="258" t="s">
        <v>65</v>
      </c>
      <c r="F190" s="261">
        <v>1.0</v>
      </c>
      <c r="G190" s="261">
        <v>0.0</v>
      </c>
      <c r="H190" s="261">
        <v>0.0</v>
      </c>
      <c r="I190" s="261">
        <v>1.0</v>
      </c>
      <c r="J190" s="261">
        <v>0.0</v>
      </c>
      <c r="K190" s="261">
        <v>0.0</v>
      </c>
      <c r="L190" s="261">
        <v>1.0</v>
      </c>
      <c r="M190" s="261">
        <v>0.0</v>
      </c>
      <c r="N190" s="261">
        <v>0.0</v>
      </c>
      <c r="O190" s="261">
        <v>1.0</v>
      </c>
      <c r="P190" s="261">
        <v>0.0</v>
      </c>
      <c r="Q190" s="261">
        <v>0.0</v>
      </c>
      <c r="R190" s="261">
        <f t="shared" si="1"/>
        <v>4</v>
      </c>
      <c r="S190" s="261"/>
    </row>
    <row r="191" ht="15.75" hidden="1" customHeight="1">
      <c r="B191" s="258" t="s">
        <v>74</v>
      </c>
      <c r="C191" s="259" t="s">
        <v>72</v>
      </c>
      <c r="D191" s="260" t="s">
        <v>61</v>
      </c>
      <c r="E191" s="258" t="s">
        <v>66</v>
      </c>
      <c r="F191" s="261">
        <v>1.0</v>
      </c>
      <c r="G191" s="261">
        <v>0.0</v>
      </c>
      <c r="H191" s="261">
        <v>0.0</v>
      </c>
      <c r="I191" s="261">
        <v>1.0</v>
      </c>
      <c r="J191" s="261">
        <v>0.0</v>
      </c>
      <c r="K191" s="261">
        <v>0.0</v>
      </c>
      <c r="L191" s="261">
        <v>1.0</v>
      </c>
      <c r="M191" s="261">
        <v>0.0</v>
      </c>
      <c r="N191" s="261">
        <v>0.0</v>
      </c>
      <c r="O191" s="261">
        <v>1.0</v>
      </c>
      <c r="P191" s="261">
        <v>0.0</v>
      </c>
      <c r="Q191" s="261">
        <v>0.0</v>
      </c>
      <c r="R191" s="261">
        <f t="shared" si="1"/>
        <v>4</v>
      </c>
      <c r="S191" s="261"/>
    </row>
    <row r="192" ht="15.75" hidden="1" customHeight="1">
      <c r="B192" s="258" t="s">
        <v>74</v>
      </c>
      <c r="C192" s="259" t="s">
        <v>72</v>
      </c>
      <c r="D192" s="260" t="s">
        <v>61</v>
      </c>
      <c r="E192" s="258" t="s">
        <v>67</v>
      </c>
      <c r="F192" s="261">
        <v>1.0</v>
      </c>
      <c r="G192" s="261">
        <v>0.0</v>
      </c>
      <c r="H192" s="261">
        <v>0.0</v>
      </c>
      <c r="I192" s="261">
        <v>1.0</v>
      </c>
      <c r="J192" s="261">
        <v>0.0</v>
      </c>
      <c r="K192" s="261">
        <v>0.0</v>
      </c>
      <c r="L192" s="261">
        <v>1.0</v>
      </c>
      <c r="M192" s="261">
        <v>0.0</v>
      </c>
      <c r="N192" s="261">
        <v>0.0</v>
      </c>
      <c r="O192" s="261">
        <v>1.0</v>
      </c>
      <c r="P192" s="261">
        <v>0.0</v>
      </c>
      <c r="Q192" s="261">
        <v>0.0</v>
      </c>
      <c r="R192" s="261">
        <f t="shared" si="1"/>
        <v>4</v>
      </c>
      <c r="S192" s="261"/>
    </row>
    <row r="193" ht="15.75" hidden="1" customHeight="1">
      <c r="B193" s="258" t="s">
        <v>74</v>
      </c>
      <c r="C193" s="259" t="s">
        <v>72</v>
      </c>
      <c r="D193" s="260" t="s">
        <v>61</v>
      </c>
      <c r="E193" s="258" t="s">
        <v>68</v>
      </c>
      <c r="F193" s="261">
        <v>1.0</v>
      </c>
      <c r="G193" s="261">
        <v>0.0</v>
      </c>
      <c r="H193" s="261">
        <v>0.0</v>
      </c>
      <c r="I193" s="261">
        <v>1.0</v>
      </c>
      <c r="J193" s="261">
        <v>0.0</v>
      </c>
      <c r="K193" s="261">
        <v>0.0</v>
      </c>
      <c r="L193" s="261">
        <v>1.0</v>
      </c>
      <c r="M193" s="261">
        <v>0.0</v>
      </c>
      <c r="N193" s="261">
        <v>0.0</v>
      </c>
      <c r="O193" s="261">
        <v>1.0</v>
      </c>
      <c r="P193" s="261">
        <v>0.0</v>
      </c>
      <c r="Q193" s="261">
        <v>0.0</v>
      </c>
      <c r="R193" s="261">
        <f t="shared" si="1"/>
        <v>4</v>
      </c>
      <c r="S193" s="261"/>
    </row>
    <row r="194" ht="15.75" hidden="1" customHeight="1">
      <c r="B194" s="258" t="s">
        <v>74</v>
      </c>
      <c r="C194" s="259" t="s">
        <v>72</v>
      </c>
      <c r="D194" s="262" t="s">
        <v>61</v>
      </c>
      <c r="E194" s="258" t="s">
        <v>69</v>
      </c>
      <c r="F194" s="261">
        <v>1.0</v>
      </c>
      <c r="G194" s="261">
        <v>0.0</v>
      </c>
      <c r="H194" s="261">
        <v>0.0</v>
      </c>
      <c r="I194" s="261">
        <v>1.0</v>
      </c>
      <c r="J194" s="261">
        <v>0.0</v>
      </c>
      <c r="K194" s="261">
        <v>0.0</v>
      </c>
      <c r="L194" s="261">
        <v>1.0</v>
      </c>
      <c r="M194" s="261">
        <v>0.0</v>
      </c>
      <c r="N194" s="261">
        <v>0.0</v>
      </c>
      <c r="O194" s="261">
        <v>1.0</v>
      </c>
      <c r="P194" s="261">
        <v>0.0</v>
      </c>
      <c r="Q194" s="261">
        <v>0.0</v>
      </c>
      <c r="R194" s="261">
        <f t="shared" si="1"/>
        <v>4</v>
      </c>
      <c r="S194" s="261"/>
    </row>
    <row r="195" ht="15.75" hidden="1" customHeight="1">
      <c r="B195" s="258" t="s">
        <v>74</v>
      </c>
      <c r="C195" s="259" t="s">
        <v>72</v>
      </c>
      <c r="D195" s="260" t="s">
        <v>159</v>
      </c>
      <c r="E195" s="258" t="s">
        <v>414</v>
      </c>
      <c r="F195" s="261">
        <v>1.0</v>
      </c>
      <c r="G195" s="261">
        <v>1.0</v>
      </c>
      <c r="H195" s="261">
        <v>1.0</v>
      </c>
      <c r="I195" s="261">
        <v>1.0</v>
      </c>
      <c r="J195" s="261">
        <v>0.0</v>
      </c>
      <c r="K195" s="261">
        <v>0.0</v>
      </c>
      <c r="L195" s="261">
        <v>1.0</v>
      </c>
      <c r="M195" s="261">
        <v>1.0</v>
      </c>
      <c r="N195" s="261">
        <v>1.0</v>
      </c>
      <c r="O195" s="261">
        <v>1.0</v>
      </c>
      <c r="P195" s="261">
        <v>1.0</v>
      </c>
      <c r="Q195" s="261">
        <v>0.0</v>
      </c>
      <c r="R195" s="261">
        <f t="shared" si="1"/>
        <v>9</v>
      </c>
      <c r="S195" s="261"/>
    </row>
    <row r="196" ht="15.75" hidden="1" customHeight="1">
      <c r="B196" s="258" t="s">
        <v>74</v>
      </c>
      <c r="C196" s="259" t="s">
        <v>72</v>
      </c>
      <c r="D196" s="260" t="s">
        <v>159</v>
      </c>
      <c r="E196" s="258" t="s">
        <v>415</v>
      </c>
      <c r="F196" s="261">
        <v>1.0</v>
      </c>
      <c r="G196" s="261">
        <v>0.0</v>
      </c>
      <c r="H196" s="261">
        <v>0.0</v>
      </c>
      <c r="I196" s="261">
        <v>1.0</v>
      </c>
      <c r="J196" s="261">
        <v>0.0</v>
      </c>
      <c r="K196" s="261">
        <v>0.0</v>
      </c>
      <c r="L196" s="261">
        <v>1.0</v>
      </c>
      <c r="M196" s="261">
        <v>0.0</v>
      </c>
      <c r="N196" s="261">
        <v>0.0</v>
      </c>
      <c r="O196" s="261">
        <v>1.0</v>
      </c>
      <c r="P196" s="261">
        <v>0.0</v>
      </c>
      <c r="Q196" s="261">
        <v>0.0</v>
      </c>
      <c r="R196" s="261">
        <f t="shared" si="1"/>
        <v>4</v>
      </c>
      <c r="S196" s="261"/>
    </row>
    <row r="197" ht="15.75" hidden="1" customHeight="1">
      <c r="B197" s="258" t="s">
        <v>74</v>
      </c>
      <c r="C197" s="259" t="s">
        <v>72</v>
      </c>
      <c r="D197" s="260" t="s">
        <v>159</v>
      </c>
      <c r="E197" s="258" t="s">
        <v>416</v>
      </c>
      <c r="F197" s="261">
        <v>1.0</v>
      </c>
      <c r="G197" s="261">
        <v>0.0</v>
      </c>
      <c r="H197" s="261">
        <v>0.0</v>
      </c>
      <c r="I197" s="261">
        <v>1.0</v>
      </c>
      <c r="J197" s="261">
        <v>1.0</v>
      </c>
      <c r="K197" s="261">
        <v>0.0</v>
      </c>
      <c r="L197" s="261">
        <v>1.0</v>
      </c>
      <c r="M197" s="261">
        <v>0.0</v>
      </c>
      <c r="N197" s="261">
        <v>0.0</v>
      </c>
      <c r="O197" s="261">
        <v>1.0</v>
      </c>
      <c r="P197" s="261">
        <v>0.0</v>
      </c>
      <c r="Q197" s="261">
        <v>0.0</v>
      </c>
      <c r="R197" s="261">
        <f t="shared" si="1"/>
        <v>5</v>
      </c>
      <c r="S197" s="261"/>
    </row>
    <row r="198" ht="15.75" hidden="1" customHeight="1">
      <c r="B198" s="258" t="s">
        <v>74</v>
      </c>
      <c r="C198" s="259" t="s">
        <v>72</v>
      </c>
      <c r="D198" s="260" t="s">
        <v>159</v>
      </c>
      <c r="E198" s="258" t="s">
        <v>417</v>
      </c>
      <c r="F198" s="261">
        <v>1.0</v>
      </c>
      <c r="G198" s="261">
        <v>1.0</v>
      </c>
      <c r="H198" s="261">
        <v>0.0</v>
      </c>
      <c r="I198" s="261">
        <v>1.0</v>
      </c>
      <c r="J198" s="261">
        <v>0.0</v>
      </c>
      <c r="K198" s="261">
        <v>0.0</v>
      </c>
      <c r="L198" s="261">
        <v>1.0</v>
      </c>
      <c r="M198" s="261">
        <v>0.0</v>
      </c>
      <c r="N198" s="261">
        <v>0.0</v>
      </c>
      <c r="O198" s="261">
        <v>1.0</v>
      </c>
      <c r="P198" s="261">
        <v>0.0</v>
      </c>
      <c r="Q198" s="261">
        <v>0.0</v>
      </c>
      <c r="R198" s="261">
        <f t="shared" si="1"/>
        <v>5</v>
      </c>
      <c r="S198" s="261"/>
    </row>
    <row r="199" ht="15.75" hidden="1" customHeight="1">
      <c r="B199" s="258" t="s">
        <v>74</v>
      </c>
      <c r="C199" s="259" t="s">
        <v>72</v>
      </c>
      <c r="D199" s="260" t="s">
        <v>159</v>
      </c>
      <c r="E199" s="258" t="s">
        <v>418</v>
      </c>
      <c r="F199" s="261">
        <v>1.0</v>
      </c>
      <c r="G199" s="261">
        <v>0.0</v>
      </c>
      <c r="H199" s="261">
        <v>0.0</v>
      </c>
      <c r="I199" s="261">
        <v>1.0</v>
      </c>
      <c r="J199" s="261">
        <v>0.0</v>
      </c>
      <c r="K199" s="261">
        <v>0.0</v>
      </c>
      <c r="L199" s="261">
        <v>1.0</v>
      </c>
      <c r="M199" s="261">
        <v>0.0</v>
      </c>
      <c r="N199" s="261">
        <v>0.0</v>
      </c>
      <c r="O199" s="261">
        <v>1.0</v>
      </c>
      <c r="P199" s="261">
        <v>0.0</v>
      </c>
      <c r="Q199" s="261">
        <v>0.0</v>
      </c>
      <c r="R199" s="261">
        <f t="shared" si="1"/>
        <v>4</v>
      </c>
      <c r="S199" s="261"/>
    </row>
    <row r="200" ht="15.75" hidden="1" customHeight="1">
      <c r="B200" s="258" t="s">
        <v>74</v>
      </c>
      <c r="C200" s="259" t="s">
        <v>72</v>
      </c>
      <c r="D200" s="260" t="s">
        <v>159</v>
      </c>
      <c r="E200" s="258" t="s">
        <v>419</v>
      </c>
      <c r="F200" s="261">
        <v>1.0</v>
      </c>
      <c r="G200" s="261">
        <v>0.0</v>
      </c>
      <c r="H200" s="261">
        <v>0.0</v>
      </c>
      <c r="I200" s="261">
        <v>1.0</v>
      </c>
      <c r="J200" s="261">
        <v>0.0</v>
      </c>
      <c r="K200" s="261">
        <v>0.0</v>
      </c>
      <c r="L200" s="261">
        <v>1.0</v>
      </c>
      <c r="M200" s="261">
        <v>0.0</v>
      </c>
      <c r="N200" s="261">
        <v>0.0</v>
      </c>
      <c r="O200" s="261">
        <v>1.0</v>
      </c>
      <c r="P200" s="261">
        <v>0.0</v>
      </c>
      <c r="Q200" s="261">
        <v>0.0</v>
      </c>
      <c r="R200" s="261">
        <f t="shared" si="1"/>
        <v>4</v>
      </c>
      <c r="S200" s="261"/>
    </row>
    <row r="201" ht="15.75" hidden="1" customHeight="1">
      <c r="B201" s="258" t="s">
        <v>74</v>
      </c>
      <c r="C201" s="259" t="s">
        <v>72</v>
      </c>
      <c r="D201" s="260" t="s">
        <v>159</v>
      </c>
      <c r="E201" s="258" t="s">
        <v>420</v>
      </c>
      <c r="F201" s="261">
        <v>1.0</v>
      </c>
      <c r="G201" s="261">
        <v>0.0</v>
      </c>
      <c r="H201" s="261">
        <v>0.0</v>
      </c>
      <c r="I201" s="261">
        <v>1.0</v>
      </c>
      <c r="J201" s="261">
        <v>0.0</v>
      </c>
      <c r="K201" s="261">
        <v>0.0</v>
      </c>
      <c r="L201" s="261">
        <v>1.0</v>
      </c>
      <c r="M201" s="261">
        <v>0.0</v>
      </c>
      <c r="N201" s="261">
        <v>0.0</v>
      </c>
      <c r="O201" s="261">
        <v>1.0</v>
      </c>
      <c r="P201" s="261">
        <v>0.0</v>
      </c>
      <c r="Q201" s="261">
        <v>0.0</v>
      </c>
      <c r="R201" s="261">
        <f t="shared" si="1"/>
        <v>4</v>
      </c>
      <c r="S201" s="261"/>
    </row>
    <row r="202" ht="15.75" hidden="1" customHeight="1">
      <c r="B202" s="258" t="s">
        <v>74</v>
      </c>
      <c r="C202" s="259" t="s">
        <v>72</v>
      </c>
      <c r="D202" s="260" t="s">
        <v>159</v>
      </c>
      <c r="E202" s="258" t="s">
        <v>421</v>
      </c>
      <c r="F202" s="261">
        <v>1.0</v>
      </c>
      <c r="G202" s="261">
        <v>0.0</v>
      </c>
      <c r="H202" s="261">
        <v>0.0</v>
      </c>
      <c r="I202" s="261">
        <v>1.0</v>
      </c>
      <c r="J202" s="261">
        <v>0.0</v>
      </c>
      <c r="K202" s="261">
        <v>1.0</v>
      </c>
      <c r="L202" s="261">
        <v>1.0</v>
      </c>
      <c r="M202" s="261">
        <v>0.0</v>
      </c>
      <c r="N202" s="261">
        <v>0.0</v>
      </c>
      <c r="O202" s="261">
        <v>1.0</v>
      </c>
      <c r="P202" s="261">
        <v>0.0</v>
      </c>
      <c r="Q202" s="261">
        <v>0.0</v>
      </c>
      <c r="R202" s="261">
        <f t="shared" si="1"/>
        <v>5</v>
      </c>
      <c r="S202" s="261"/>
    </row>
    <row r="203" ht="15.75" hidden="1" customHeight="1">
      <c r="B203" s="258" t="s">
        <v>74</v>
      </c>
      <c r="C203" s="259" t="s">
        <v>72</v>
      </c>
      <c r="D203" s="260" t="s">
        <v>159</v>
      </c>
      <c r="E203" s="258" t="s">
        <v>422</v>
      </c>
      <c r="F203" s="261">
        <v>1.0</v>
      </c>
      <c r="G203" s="261">
        <v>0.0</v>
      </c>
      <c r="H203" s="261">
        <v>0.0</v>
      </c>
      <c r="I203" s="261">
        <v>1.0</v>
      </c>
      <c r="J203" s="261">
        <v>0.0</v>
      </c>
      <c r="K203" s="261">
        <v>0.0</v>
      </c>
      <c r="L203" s="261">
        <v>1.0</v>
      </c>
      <c r="M203" s="261">
        <v>0.0</v>
      </c>
      <c r="N203" s="261">
        <v>0.0</v>
      </c>
      <c r="O203" s="261">
        <v>1.0</v>
      </c>
      <c r="P203" s="261">
        <v>0.0</v>
      </c>
      <c r="Q203" s="261">
        <v>0.0</v>
      </c>
      <c r="R203" s="261">
        <f t="shared" si="1"/>
        <v>4</v>
      </c>
      <c r="S203" s="261"/>
    </row>
    <row r="204" ht="15.75" hidden="1" customHeight="1">
      <c r="B204" s="258" t="s">
        <v>74</v>
      </c>
      <c r="C204" s="259" t="s">
        <v>72</v>
      </c>
      <c r="D204" s="260" t="s">
        <v>159</v>
      </c>
      <c r="E204" s="258" t="s">
        <v>423</v>
      </c>
      <c r="F204" s="261">
        <v>1.0</v>
      </c>
      <c r="G204" s="261">
        <v>0.0</v>
      </c>
      <c r="H204" s="261">
        <v>0.0</v>
      </c>
      <c r="I204" s="261">
        <v>1.0</v>
      </c>
      <c r="J204" s="261">
        <v>0.0</v>
      </c>
      <c r="K204" s="261">
        <v>0.0</v>
      </c>
      <c r="L204" s="261">
        <v>1.0</v>
      </c>
      <c r="M204" s="261">
        <v>0.0</v>
      </c>
      <c r="N204" s="261">
        <v>0.0</v>
      </c>
      <c r="O204" s="261">
        <v>1.0</v>
      </c>
      <c r="P204" s="261">
        <v>0.0</v>
      </c>
      <c r="Q204" s="261">
        <v>0.0</v>
      </c>
      <c r="R204" s="261">
        <f t="shared" si="1"/>
        <v>4</v>
      </c>
      <c r="S204" s="261"/>
    </row>
    <row r="205" ht="15.75" hidden="1" customHeight="1">
      <c r="B205" s="258" t="s">
        <v>74</v>
      </c>
      <c r="C205" s="259" t="s">
        <v>72</v>
      </c>
      <c r="D205" s="260" t="s">
        <v>159</v>
      </c>
      <c r="E205" s="258" t="s">
        <v>424</v>
      </c>
      <c r="F205" s="261">
        <v>1.0</v>
      </c>
      <c r="G205" s="261">
        <v>0.0</v>
      </c>
      <c r="H205" s="261">
        <v>1.0</v>
      </c>
      <c r="I205" s="261">
        <v>1.0</v>
      </c>
      <c r="J205" s="261">
        <v>0.0</v>
      </c>
      <c r="K205" s="261">
        <v>0.0</v>
      </c>
      <c r="L205" s="261">
        <v>1.0</v>
      </c>
      <c r="M205" s="261">
        <v>0.0</v>
      </c>
      <c r="N205" s="261">
        <v>0.0</v>
      </c>
      <c r="O205" s="261">
        <v>1.0</v>
      </c>
      <c r="P205" s="261">
        <v>0.0</v>
      </c>
      <c r="Q205" s="261">
        <v>1.0</v>
      </c>
      <c r="R205" s="261">
        <f t="shared" si="1"/>
        <v>6</v>
      </c>
      <c r="S205" s="261"/>
    </row>
    <row r="206" ht="15.75" hidden="1" customHeight="1">
      <c r="B206" s="258" t="s">
        <v>74</v>
      </c>
      <c r="C206" s="259" t="s">
        <v>72</v>
      </c>
      <c r="D206" s="262" t="s">
        <v>159</v>
      </c>
      <c r="E206" s="258" t="s">
        <v>425</v>
      </c>
      <c r="F206" s="261">
        <v>1.0</v>
      </c>
      <c r="G206" s="261">
        <v>0.0</v>
      </c>
      <c r="H206" s="261">
        <v>0.0</v>
      </c>
      <c r="I206" s="261">
        <v>1.0</v>
      </c>
      <c r="J206" s="261">
        <v>0.0</v>
      </c>
      <c r="K206" s="261">
        <v>0.0</v>
      </c>
      <c r="L206" s="261">
        <v>1.0</v>
      </c>
      <c r="M206" s="261">
        <v>0.0</v>
      </c>
      <c r="N206" s="261">
        <v>0.0</v>
      </c>
      <c r="O206" s="261">
        <v>1.0</v>
      </c>
      <c r="P206" s="261">
        <v>0.0</v>
      </c>
      <c r="Q206" s="261">
        <v>0.0</v>
      </c>
      <c r="R206" s="261">
        <f t="shared" si="1"/>
        <v>4</v>
      </c>
      <c r="S206" s="261"/>
    </row>
    <row r="207" ht="15.75" hidden="1" customHeight="1">
      <c r="B207" s="258" t="s">
        <v>76</v>
      </c>
      <c r="C207" s="259" t="s">
        <v>59</v>
      </c>
      <c r="D207" s="260" t="s">
        <v>116</v>
      </c>
      <c r="E207" s="258" t="s">
        <v>383</v>
      </c>
      <c r="F207" s="261">
        <v>1.0</v>
      </c>
      <c r="G207" s="261">
        <v>0.0</v>
      </c>
      <c r="H207" s="261">
        <v>1.0</v>
      </c>
      <c r="I207" s="261">
        <v>1.0</v>
      </c>
      <c r="J207" s="261">
        <v>1.0</v>
      </c>
      <c r="K207" s="261">
        <v>1.0</v>
      </c>
      <c r="L207" s="261">
        <v>1.0</v>
      </c>
      <c r="M207" s="261">
        <v>0.0</v>
      </c>
      <c r="N207" s="261">
        <v>0.0</v>
      </c>
      <c r="O207" s="261">
        <v>1.0</v>
      </c>
      <c r="P207" s="261">
        <v>0.0</v>
      </c>
      <c r="Q207" s="261">
        <v>1.0</v>
      </c>
      <c r="R207" s="261">
        <f t="shared" si="1"/>
        <v>8</v>
      </c>
      <c r="S207" s="261"/>
    </row>
    <row r="208" ht="15.75" hidden="1" customHeight="1">
      <c r="B208" s="258" t="s">
        <v>76</v>
      </c>
      <c r="C208" s="259" t="s">
        <v>59</v>
      </c>
      <c r="D208" s="260" t="s">
        <v>116</v>
      </c>
      <c r="E208" s="258" t="s">
        <v>384</v>
      </c>
      <c r="F208" s="261">
        <v>1.0</v>
      </c>
      <c r="G208" s="261">
        <v>0.0</v>
      </c>
      <c r="H208" s="261">
        <v>0.0</v>
      </c>
      <c r="I208" s="261">
        <v>1.0</v>
      </c>
      <c r="J208" s="261">
        <v>0.0</v>
      </c>
      <c r="K208" s="261">
        <v>1.0</v>
      </c>
      <c r="L208" s="261">
        <v>1.0</v>
      </c>
      <c r="M208" s="261">
        <v>1.0</v>
      </c>
      <c r="N208" s="261">
        <v>0.0</v>
      </c>
      <c r="O208" s="261">
        <v>1.0</v>
      </c>
      <c r="P208" s="261">
        <v>1.0</v>
      </c>
      <c r="Q208" s="261">
        <v>1.0</v>
      </c>
      <c r="R208" s="261">
        <f t="shared" si="1"/>
        <v>8</v>
      </c>
      <c r="S208" s="261"/>
    </row>
    <row r="209" ht="15.75" hidden="1" customHeight="1">
      <c r="B209" s="258" t="s">
        <v>76</v>
      </c>
      <c r="C209" s="259" t="s">
        <v>59</v>
      </c>
      <c r="D209" s="260" t="s">
        <v>116</v>
      </c>
      <c r="E209" s="258" t="s">
        <v>385</v>
      </c>
      <c r="F209" s="261">
        <v>1.0</v>
      </c>
      <c r="G209" s="261">
        <v>1.0</v>
      </c>
      <c r="H209" s="261">
        <v>1.0</v>
      </c>
      <c r="I209" s="261">
        <v>1.0</v>
      </c>
      <c r="J209" s="261">
        <v>1.0</v>
      </c>
      <c r="K209" s="261">
        <v>1.0</v>
      </c>
      <c r="L209" s="261">
        <v>1.0</v>
      </c>
      <c r="M209" s="261">
        <v>2.0</v>
      </c>
      <c r="N209" s="261">
        <v>2.0</v>
      </c>
      <c r="O209" s="261">
        <v>1.0</v>
      </c>
      <c r="P209" s="261">
        <v>2.0</v>
      </c>
      <c r="Q209" s="261">
        <v>1.0</v>
      </c>
      <c r="R209" s="261">
        <f t="shared" si="1"/>
        <v>15</v>
      </c>
      <c r="S209" s="261"/>
    </row>
    <row r="210" ht="15.75" hidden="1" customHeight="1">
      <c r="B210" s="258" t="s">
        <v>76</v>
      </c>
      <c r="C210" s="259" t="s">
        <v>59</v>
      </c>
      <c r="D210" s="260" t="s">
        <v>116</v>
      </c>
      <c r="E210" s="258" t="s">
        <v>386</v>
      </c>
      <c r="F210" s="261">
        <v>1.0</v>
      </c>
      <c r="G210" s="261">
        <v>1.0</v>
      </c>
      <c r="H210" s="261">
        <v>0.0</v>
      </c>
      <c r="I210" s="261">
        <v>1.0</v>
      </c>
      <c r="J210" s="261">
        <v>1.0</v>
      </c>
      <c r="K210" s="261">
        <v>0.0</v>
      </c>
      <c r="L210" s="261">
        <v>1.0</v>
      </c>
      <c r="M210" s="261">
        <v>0.0</v>
      </c>
      <c r="N210" s="261">
        <v>1.0</v>
      </c>
      <c r="O210" s="261">
        <v>1.0</v>
      </c>
      <c r="P210" s="261">
        <v>0.0</v>
      </c>
      <c r="Q210" s="261">
        <v>1.0</v>
      </c>
      <c r="R210" s="261">
        <f t="shared" si="1"/>
        <v>8</v>
      </c>
      <c r="S210" s="261"/>
    </row>
    <row r="211" ht="15.75" hidden="1" customHeight="1">
      <c r="B211" s="258" t="s">
        <v>76</v>
      </c>
      <c r="C211" s="259" t="s">
        <v>59</v>
      </c>
      <c r="D211" s="260" t="s">
        <v>116</v>
      </c>
      <c r="E211" s="258" t="s">
        <v>387</v>
      </c>
      <c r="F211" s="261">
        <v>1.0</v>
      </c>
      <c r="G211" s="261">
        <v>1.0</v>
      </c>
      <c r="H211" s="261">
        <v>0.0</v>
      </c>
      <c r="I211" s="261">
        <v>1.0</v>
      </c>
      <c r="J211" s="261">
        <v>0.0</v>
      </c>
      <c r="K211" s="261">
        <v>1.0</v>
      </c>
      <c r="L211" s="261">
        <v>1.0</v>
      </c>
      <c r="M211" s="261">
        <v>1.0</v>
      </c>
      <c r="N211" s="261">
        <v>0.0</v>
      </c>
      <c r="O211" s="261">
        <v>1.0</v>
      </c>
      <c r="P211" s="261">
        <v>1.0</v>
      </c>
      <c r="Q211" s="261">
        <v>0.0</v>
      </c>
      <c r="R211" s="261">
        <f t="shared" si="1"/>
        <v>8</v>
      </c>
      <c r="S211" s="261"/>
    </row>
    <row r="212" ht="15.75" hidden="1" customHeight="1">
      <c r="B212" s="258" t="s">
        <v>76</v>
      </c>
      <c r="C212" s="259" t="s">
        <v>59</v>
      </c>
      <c r="D212" s="260" t="s">
        <v>116</v>
      </c>
      <c r="E212" s="258" t="s">
        <v>388</v>
      </c>
      <c r="F212" s="261">
        <v>1.0</v>
      </c>
      <c r="G212" s="261">
        <v>1.0</v>
      </c>
      <c r="H212" s="261">
        <v>0.0</v>
      </c>
      <c r="I212" s="261">
        <v>1.0</v>
      </c>
      <c r="J212" s="261">
        <v>0.0</v>
      </c>
      <c r="K212" s="261">
        <v>0.0</v>
      </c>
      <c r="L212" s="261">
        <v>1.0</v>
      </c>
      <c r="M212" s="261">
        <v>0.0</v>
      </c>
      <c r="N212" s="261">
        <v>0.0</v>
      </c>
      <c r="O212" s="261">
        <v>1.0</v>
      </c>
      <c r="P212" s="261">
        <v>0.0</v>
      </c>
      <c r="Q212" s="261">
        <v>0.0</v>
      </c>
      <c r="R212" s="261">
        <f t="shared" si="1"/>
        <v>5</v>
      </c>
      <c r="S212" s="261"/>
    </row>
    <row r="213" ht="15.75" hidden="1" customHeight="1">
      <c r="B213" s="258" t="s">
        <v>76</v>
      </c>
      <c r="C213" s="259" t="s">
        <v>59</v>
      </c>
      <c r="D213" s="262" t="s">
        <v>116</v>
      </c>
      <c r="E213" s="258" t="s">
        <v>389</v>
      </c>
      <c r="F213" s="261">
        <v>1.0</v>
      </c>
      <c r="G213" s="261">
        <v>0.0</v>
      </c>
      <c r="H213" s="261">
        <v>1.0</v>
      </c>
      <c r="I213" s="261">
        <v>1.0</v>
      </c>
      <c r="J213" s="261">
        <v>0.0</v>
      </c>
      <c r="K213" s="261">
        <v>0.0</v>
      </c>
      <c r="L213" s="261">
        <v>1.0</v>
      </c>
      <c r="M213" s="261">
        <v>0.0</v>
      </c>
      <c r="N213" s="261">
        <v>0.0</v>
      </c>
      <c r="O213" s="261">
        <v>1.0</v>
      </c>
      <c r="P213" s="261">
        <v>0.0</v>
      </c>
      <c r="Q213" s="261">
        <v>0.0</v>
      </c>
      <c r="R213" s="261">
        <f t="shared" si="1"/>
        <v>5</v>
      </c>
      <c r="S213" s="261"/>
    </row>
    <row r="214" ht="15.75" hidden="1" customHeight="1">
      <c r="B214" s="258" t="s">
        <v>76</v>
      </c>
      <c r="C214" s="259" t="s">
        <v>59</v>
      </c>
      <c r="D214" s="260" t="s">
        <v>131</v>
      </c>
      <c r="E214" s="258" t="s">
        <v>390</v>
      </c>
      <c r="F214" s="261">
        <v>1.0</v>
      </c>
      <c r="G214" s="261">
        <v>1.0</v>
      </c>
      <c r="H214" s="261">
        <v>0.0</v>
      </c>
      <c r="I214" s="261">
        <v>1.0</v>
      </c>
      <c r="J214" s="261">
        <v>0.0</v>
      </c>
      <c r="K214" s="261">
        <v>0.0</v>
      </c>
      <c r="L214" s="261">
        <v>1.0</v>
      </c>
      <c r="M214" s="261">
        <v>0.0</v>
      </c>
      <c r="N214" s="261">
        <v>0.0</v>
      </c>
      <c r="O214" s="261">
        <v>1.0</v>
      </c>
      <c r="P214" s="261">
        <v>0.0</v>
      </c>
      <c r="Q214" s="261">
        <v>0.0</v>
      </c>
      <c r="R214" s="261">
        <f t="shared" si="1"/>
        <v>5</v>
      </c>
      <c r="S214" s="261"/>
    </row>
    <row r="215" ht="15.75" hidden="1" customHeight="1">
      <c r="B215" s="258" t="s">
        <v>76</v>
      </c>
      <c r="C215" s="259" t="s">
        <v>59</v>
      </c>
      <c r="D215" s="260" t="s">
        <v>131</v>
      </c>
      <c r="E215" s="258" t="s">
        <v>391</v>
      </c>
      <c r="F215" s="261">
        <v>1.0</v>
      </c>
      <c r="G215" s="261">
        <v>0.0</v>
      </c>
      <c r="H215" s="261">
        <v>1.0</v>
      </c>
      <c r="I215" s="261">
        <v>1.0</v>
      </c>
      <c r="J215" s="261">
        <v>1.0</v>
      </c>
      <c r="K215" s="261">
        <v>1.0</v>
      </c>
      <c r="L215" s="261">
        <v>1.0</v>
      </c>
      <c r="M215" s="261">
        <v>0.0</v>
      </c>
      <c r="N215" s="261">
        <v>0.0</v>
      </c>
      <c r="O215" s="261">
        <v>1.0</v>
      </c>
      <c r="P215" s="261">
        <v>0.0</v>
      </c>
      <c r="Q215" s="261">
        <v>1.0</v>
      </c>
      <c r="R215" s="261">
        <f t="shared" si="1"/>
        <v>8</v>
      </c>
      <c r="S215" s="261"/>
    </row>
    <row r="216" ht="15.75" hidden="1" customHeight="1">
      <c r="B216" s="258" t="s">
        <v>76</v>
      </c>
      <c r="C216" s="259" t="s">
        <v>59</v>
      </c>
      <c r="D216" s="260" t="s">
        <v>131</v>
      </c>
      <c r="E216" s="258" t="s">
        <v>392</v>
      </c>
      <c r="F216" s="261">
        <v>1.0</v>
      </c>
      <c r="G216" s="261">
        <v>1.0</v>
      </c>
      <c r="H216" s="261">
        <v>1.0</v>
      </c>
      <c r="I216" s="261">
        <v>1.0</v>
      </c>
      <c r="J216" s="261">
        <v>1.0</v>
      </c>
      <c r="K216" s="261">
        <v>1.0</v>
      </c>
      <c r="L216" s="261">
        <v>1.0</v>
      </c>
      <c r="M216" s="261">
        <v>1.0</v>
      </c>
      <c r="N216" s="261">
        <v>1.0</v>
      </c>
      <c r="O216" s="261">
        <v>1.0</v>
      </c>
      <c r="P216" s="261">
        <v>2.0</v>
      </c>
      <c r="Q216" s="261">
        <v>1.0</v>
      </c>
      <c r="R216" s="261">
        <f t="shared" si="1"/>
        <v>13</v>
      </c>
      <c r="S216" s="261"/>
    </row>
    <row r="217" ht="15.75" hidden="1" customHeight="1">
      <c r="B217" s="258" t="s">
        <v>76</v>
      </c>
      <c r="C217" s="259" t="s">
        <v>59</v>
      </c>
      <c r="D217" s="260" t="s">
        <v>131</v>
      </c>
      <c r="E217" s="258" t="s">
        <v>393</v>
      </c>
      <c r="F217" s="261">
        <v>1.0</v>
      </c>
      <c r="G217" s="261">
        <v>1.0</v>
      </c>
      <c r="H217" s="261">
        <v>1.0</v>
      </c>
      <c r="I217" s="261">
        <v>2.0</v>
      </c>
      <c r="J217" s="261">
        <v>2.0</v>
      </c>
      <c r="K217" s="261">
        <v>0.0</v>
      </c>
      <c r="L217" s="261">
        <v>1.0</v>
      </c>
      <c r="M217" s="261">
        <v>1.0</v>
      </c>
      <c r="N217" s="261">
        <v>1.0</v>
      </c>
      <c r="O217" s="261">
        <v>1.0</v>
      </c>
      <c r="P217" s="261">
        <v>1.0</v>
      </c>
      <c r="Q217" s="261">
        <v>1.0</v>
      </c>
      <c r="R217" s="261">
        <f t="shared" si="1"/>
        <v>13</v>
      </c>
      <c r="S217" s="261"/>
    </row>
    <row r="218" ht="15.75" hidden="1" customHeight="1">
      <c r="B218" s="258" t="s">
        <v>76</v>
      </c>
      <c r="C218" s="259" t="s">
        <v>59</v>
      </c>
      <c r="D218" s="260" t="s">
        <v>131</v>
      </c>
      <c r="E218" s="258" t="s">
        <v>394</v>
      </c>
      <c r="F218" s="261">
        <v>1.0</v>
      </c>
      <c r="G218" s="261">
        <v>1.0</v>
      </c>
      <c r="H218" s="261">
        <v>0.0</v>
      </c>
      <c r="I218" s="261">
        <v>1.0</v>
      </c>
      <c r="J218" s="261">
        <v>0.0</v>
      </c>
      <c r="K218" s="261">
        <v>1.0</v>
      </c>
      <c r="L218" s="261">
        <v>1.0</v>
      </c>
      <c r="M218" s="261">
        <v>1.0</v>
      </c>
      <c r="N218" s="261">
        <v>0.0</v>
      </c>
      <c r="O218" s="261">
        <v>1.0</v>
      </c>
      <c r="P218" s="261">
        <v>1.0</v>
      </c>
      <c r="Q218" s="261">
        <v>0.0</v>
      </c>
      <c r="R218" s="261">
        <f t="shared" si="1"/>
        <v>8</v>
      </c>
      <c r="S218" s="261"/>
    </row>
    <row r="219" ht="15.75" hidden="1" customHeight="1">
      <c r="B219" s="258" t="s">
        <v>76</v>
      </c>
      <c r="C219" s="259" t="s">
        <v>59</v>
      </c>
      <c r="D219" s="260" t="s">
        <v>131</v>
      </c>
      <c r="E219" s="258" t="s">
        <v>395</v>
      </c>
      <c r="F219" s="261">
        <v>1.0</v>
      </c>
      <c r="G219" s="261">
        <v>0.0</v>
      </c>
      <c r="H219" s="261">
        <v>1.0</v>
      </c>
      <c r="I219" s="261">
        <v>1.0</v>
      </c>
      <c r="J219" s="261">
        <v>0.0</v>
      </c>
      <c r="K219" s="261">
        <v>0.0</v>
      </c>
      <c r="L219" s="261">
        <v>1.0</v>
      </c>
      <c r="M219" s="261">
        <v>0.0</v>
      </c>
      <c r="N219" s="261">
        <v>1.0</v>
      </c>
      <c r="O219" s="261">
        <v>1.0</v>
      </c>
      <c r="P219" s="261">
        <v>0.0</v>
      </c>
      <c r="Q219" s="261">
        <v>0.0</v>
      </c>
      <c r="R219" s="261">
        <f t="shared" si="1"/>
        <v>6</v>
      </c>
      <c r="S219" s="261"/>
    </row>
    <row r="220" ht="15.75" hidden="1" customHeight="1">
      <c r="B220" s="258" t="s">
        <v>76</v>
      </c>
      <c r="C220" s="259" t="s">
        <v>59</v>
      </c>
      <c r="D220" s="262" t="s">
        <v>131</v>
      </c>
      <c r="E220" s="258" t="s">
        <v>396</v>
      </c>
      <c r="F220" s="261">
        <v>1.0</v>
      </c>
      <c r="G220" s="261">
        <v>0.0</v>
      </c>
      <c r="H220" s="261">
        <v>0.0</v>
      </c>
      <c r="I220" s="261">
        <v>1.0</v>
      </c>
      <c r="J220" s="261">
        <v>0.0</v>
      </c>
      <c r="K220" s="261">
        <v>1.0</v>
      </c>
      <c r="L220" s="261">
        <v>1.0</v>
      </c>
      <c r="M220" s="261">
        <v>1.0</v>
      </c>
      <c r="N220" s="261">
        <v>1.0</v>
      </c>
      <c r="O220" s="261">
        <v>1.0</v>
      </c>
      <c r="P220" s="261">
        <v>0.0</v>
      </c>
      <c r="Q220" s="261">
        <v>1.0</v>
      </c>
      <c r="R220" s="261">
        <f t="shared" si="1"/>
        <v>8</v>
      </c>
      <c r="S220" s="261"/>
    </row>
    <row r="221" ht="15.75" hidden="1" customHeight="1">
      <c r="B221" s="258" t="s">
        <v>76</v>
      </c>
      <c r="C221" s="259" t="s">
        <v>59</v>
      </c>
      <c r="D221" s="260" t="s">
        <v>145</v>
      </c>
      <c r="E221" s="258" t="s">
        <v>397</v>
      </c>
      <c r="F221" s="261">
        <v>1.0</v>
      </c>
      <c r="G221" s="261">
        <v>1.0</v>
      </c>
      <c r="H221" s="261">
        <v>0.0</v>
      </c>
      <c r="I221" s="261">
        <v>1.0</v>
      </c>
      <c r="J221" s="261">
        <v>1.0</v>
      </c>
      <c r="K221" s="261">
        <v>1.0</v>
      </c>
      <c r="L221" s="261">
        <v>1.0</v>
      </c>
      <c r="M221" s="261">
        <v>1.0</v>
      </c>
      <c r="N221" s="261">
        <v>1.0</v>
      </c>
      <c r="O221" s="261">
        <v>1.0</v>
      </c>
      <c r="P221" s="261">
        <v>1.0</v>
      </c>
      <c r="Q221" s="261">
        <v>1.0</v>
      </c>
      <c r="R221" s="261">
        <f t="shared" si="1"/>
        <v>11</v>
      </c>
      <c r="S221" s="261"/>
    </row>
    <row r="222" ht="15.75" hidden="1" customHeight="1">
      <c r="B222" s="258" t="s">
        <v>76</v>
      </c>
      <c r="C222" s="259" t="s">
        <v>59</v>
      </c>
      <c r="D222" s="260" t="s">
        <v>145</v>
      </c>
      <c r="E222" s="258" t="s">
        <v>398</v>
      </c>
      <c r="F222" s="261">
        <v>1.0</v>
      </c>
      <c r="G222" s="261">
        <v>1.0</v>
      </c>
      <c r="H222" s="261">
        <v>1.0</v>
      </c>
      <c r="I222" s="261">
        <v>1.0</v>
      </c>
      <c r="J222" s="261">
        <v>1.0</v>
      </c>
      <c r="K222" s="261">
        <v>1.0</v>
      </c>
      <c r="L222" s="261">
        <v>1.0</v>
      </c>
      <c r="M222" s="261">
        <v>1.0</v>
      </c>
      <c r="N222" s="261">
        <v>1.0</v>
      </c>
      <c r="O222" s="261">
        <v>1.0</v>
      </c>
      <c r="P222" s="261">
        <v>1.0</v>
      </c>
      <c r="Q222" s="261">
        <v>1.0</v>
      </c>
      <c r="R222" s="261">
        <f t="shared" si="1"/>
        <v>12</v>
      </c>
      <c r="S222" s="261"/>
    </row>
    <row r="223" ht="15.75" hidden="1" customHeight="1">
      <c r="B223" s="258" t="s">
        <v>76</v>
      </c>
      <c r="C223" s="259" t="s">
        <v>59</v>
      </c>
      <c r="D223" s="260" t="s">
        <v>145</v>
      </c>
      <c r="E223" s="258" t="s">
        <v>399</v>
      </c>
      <c r="F223" s="261">
        <v>1.0</v>
      </c>
      <c r="G223" s="261">
        <v>1.0</v>
      </c>
      <c r="H223" s="261">
        <v>1.0</v>
      </c>
      <c r="I223" s="261">
        <v>1.0</v>
      </c>
      <c r="J223" s="261">
        <v>1.0</v>
      </c>
      <c r="K223" s="261">
        <v>1.0</v>
      </c>
      <c r="L223" s="261">
        <v>2.0</v>
      </c>
      <c r="M223" s="261">
        <v>1.0</v>
      </c>
      <c r="N223" s="261">
        <v>1.0</v>
      </c>
      <c r="O223" s="261">
        <v>2.0</v>
      </c>
      <c r="P223" s="261">
        <v>1.0</v>
      </c>
      <c r="Q223" s="261">
        <v>1.0</v>
      </c>
      <c r="R223" s="261">
        <f t="shared" si="1"/>
        <v>14</v>
      </c>
      <c r="S223" s="261"/>
    </row>
    <row r="224" ht="15.75" hidden="1" customHeight="1">
      <c r="B224" s="258" t="s">
        <v>76</v>
      </c>
      <c r="C224" s="259" t="s">
        <v>59</v>
      </c>
      <c r="D224" s="260" t="s">
        <v>145</v>
      </c>
      <c r="E224" s="258" t="s">
        <v>400</v>
      </c>
      <c r="F224" s="261">
        <v>1.0</v>
      </c>
      <c r="G224" s="261">
        <v>1.0</v>
      </c>
      <c r="H224" s="261">
        <v>1.0</v>
      </c>
      <c r="I224" s="261">
        <v>1.0</v>
      </c>
      <c r="J224" s="261">
        <v>1.0</v>
      </c>
      <c r="K224" s="261">
        <v>1.0</v>
      </c>
      <c r="L224" s="261">
        <v>1.0</v>
      </c>
      <c r="M224" s="261">
        <v>0.0</v>
      </c>
      <c r="N224" s="261">
        <v>1.0</v>
      </c>
      <c r="O224" s="261">
        <v>1.0</v>
      </c>
      <c r="P224" s="261">
        <v>1.0</v>
      </c>
      <c r="Q224" s="261">
        <v>0.0</v>
      </c>
      <c r="R224" s="261">
        <f t="shared" si="1"/>
        <v>10</v>
      </c>
      <c r="S224" s="261"/>
    </row>
    <row r="225" ht="15.75" hidden="1" customHeight="1">
      <c r="B225" s="258" t="s">
        <v>76</v>
      </c>
      <c r="C225" s="259" t="s">
        <v>59</v>
      </c>
      <c r="D225" s="260" t="s">
        <v>145</v>
      </c>
      <c r="E225" s="258" t="s">
        <v>401</v>
      </c>
      <c r="F225" s="261">
        <v>1.0</v>
      </c>
      <c r="G225" s="261">
        <v>1.0</v>
      </c>
      <c r="H225" s="261">
        <v>0.0</v>
      </c>
      <c r="I225" s="261">
        <v>1.0</v>
      </c>
      <c r="J225" s="261">
        <v>1.0</v>
      </c>
      <c r="K225" s="261">
        <v>1.0</v>
      </c>
      <c r="L225" s="261">
        <v>1.0</v>
      </c>
      <c r="M225" s="261">
        <v>1.0</v>
      </c>
      <c r="N225" s="261">
        <v>1.0</v>
      </c>
      <c r="O225" s="261">
        <v>1.0</v>
      </c>
      <c r="P225" s="261">
        <v>1.0</v>
      </c>
      <c r="Q225" s="261">
        <v>1.0</v>
      </c>
      <c r="R225" s="261">
        <f t="shared" si="1"/>
        <v>11</v>
      </c>
      <c r="S225" s="261"/>
    </row>
    <row r="226" ht="15.75" hidden="1" customHeight="1">
      <c r="B226" s="258" t="s">
        <v>76</v>
      </c>
      <c r="C226" s="259" t="s">
        <v>59</v>
      </c>
      <c r="D226" s="260" t="s">
        <v>145</v>
      </c>
      <c r="E226" s="258" t="s">
        <v>402</v>
      </c>
      <c r="F226" s="261">
        <v>3.0</v>
      </c>
      <c r="G226" s="261">
        <v>4.0</v>
      </c>
      <c r="H226" s="261">
        <v>4.0</v>
      </c>
      <c r="I226" s="261">
        <v>4.0</v>
      </c>
      <c r="J226" s="261">
        <v>4.0</v>
      </c>
      <c r="K226" s="261">
        <v>4.0</v>
      </c>
      <c r="L226" s="261">
        <v>4.0</v>
      </c>
      <c r="M226" s="261">
        <v>4.0</v>
      </c>
      <c r="N226" s="261">
        <v>4.0</v>
      </c>
      <c r="O226" s="261">
        <v>4.0</v>
      </c>
      <c r="P226" s="261">
        <v>4.0</v>
      </c>
      <c r="Q226" s="261">
        <v>4.0</v>
      </c>
      <c r="R226" s="261">
        <f t="shared" si="1"/>
        <v>47</v>
      </c>
      <c r="S226" s="261"/>
    </row>
    <row r="227" ht="15.75" hidden="1" customHeight="1">
      <c r="B227" s="258" t="s">
        <v>76</v>
      </c>
      <c r="C227" s="259" t="s">
        <v>59</v>
      </c>
      <c r="D227" s="260" t="s">
        <v>145</v>
      </c>
      <c r="E227" s="258" t="s">
        <v>403</v>
      </c>
      <c r="F227" s="261">
        <v>1.0</v>
      </c>
      <c r="G227" s="261">
        <v>1.0</v>
      </c>
      <c r="H227" s="261">
        <v>1.0</v>
      </c>
      <c r="I227" s="261">
        <v>1.0</v>
      </c>
      <c r="J227" s="261">
        <v>1.0</v>
      </c>
      <c r="K227" s="261">
        <v>1.0</v>
      </c>
      <c r="L227" s="261">
        <v>2.0</v>
      </c>
      <c r="M227" s="261">
        <v>1.0</v>
      </c>
      <c r="N227" s="261">
        <v>1.0</v>
      </c>
      <c r="O227" s="261">
        <v>2.0</v>
      </c>
      <c r="P227" s="261">
        <v>1.0</v>
      </c>
      <c r="Q227" s="261">
        <v>1.0</v>
      </c>
      <c r="R227" s="261">
        <f t="shared" si="1"/>
        <v>14</v>
      </c>
      <c r="S227" s="261"/>
    </row>
    <row r="228" ht="15.75" hidden="1" customHeight="1">
      <c r="B228" s="258" t="s">
        <v>76</v>
      </c>
      <c r="C228" s="259" t="s">
        <v>59</v>
      </c>
      <c r="D228" s="260" t="s">
        <v>145</v>
      </c>
      <c r="E228" s="258" t="s">
        <v>404</v>
      </c>
      <c r="F228" s="261">
        <v>1.0</v>
      </c>
      <c r="G228" s="261">
        <v>1.0</v>
      </c>
      <c r="H228" s="261">
        <v>1.0</v>
      </c>
      <c r="I228" s="261">
        <v>1.0</v>
      </c>
      <c r="J228" s="261">
        <v>1.0</v>
      </c>
      <c r="K228" s="261">
        <v>0.0</v>
      </c>
      <c r="L228" s="261">
        <v>1.0</v>
      </c>
      <c r="M228" s="261">
        <v>1.0</v>
      </c>
      <c r="N228" s="261">
        <v>0.0</v>
      </c>
      <c r="O228" s="261">
        <v>1.0</v>
      </c>
      <c r="P228" s="261">
        <v>1.0</v>
      </c>
      <c r="Q228" s="261">
        <v>2.0</v>
      </c>
      <c r="R228" s="261">
        <f t="shared" si="1"/>
        <v>11</v>
      </c>
      <c r="S228" s="261"/>
    </row>
    <row r="229" ht="15.75" hidden="1" customHeight="1">
      <c r="B229" s="258" t="s">
        <v>76</v>
      </c>
      <c r="C229" s="259" t="s">
        <v>59</v>
      </c>
      <c r="D229" s="260" t="s">
        <v>145</v>
      </c>
      <c r="E229" s="258" t="s">
        <v>405</v>
      </c>
      <c r="F229" s="261">
        <v>1.0</v>
      </c>
      <c r="G229" s="261">
        <v>1.0</v>
      </c>
      <c r="H229" s="261">
        <v>0.0</v>
      </c>
      <c r="I229" s="261">
        <v>1.0</v>
      </c>
      <c r="J229" s="261">
        <v>1.0</v>
      </c>
      <c r="K229" s="261">
        <v>1.0</v>
      </c>
      <c r="L229" s="261">
        <v>1.0</v>
      </c>
      <c r="M229" s="261">
        <v>1.0</v>
      </c>
      <c r="N229" s="261">
        <v>1.0</v>
      </c>
      <c r="O229" s="261">
        <v>1.0</v>
      </c>
      <c r="P229" s="261">
        <v>1.0</v>
      </c>
      <c r="Q229" s="261">
        <v>1.0</v>
      </c>
      <c r="R229" s="261">
        <f t="shared" si="1"/>
        <v>11</v>
      </c>
      <c r="S229" s="261"/>
    </row>
    <row r="230" ht="15.75" hidden="1" customHeight="1">
      <c r="B230" s="258" t="s">
        <v>76</v>
      </c>
      <c r="C230" s="259" t="s">
        <v>59</v>
      </c>
      <c r="D230" s="260" t="s">
        <v>145</v>
      </c>
      <c r="E230" s="258" t="s">
        <v>406</v>
      </c>
      <c r="F230" s="261">
        <v>1.0</v>
      </c>
      <c r="G230" s="261">
        <v>0.0</v>
      </c>
      <c r="H230" s="261">
        <v>1.0</v>
      </c>
      <c r="I230" s="261">
        <v>1.0</v>
      </c>
      <c r="J230" s="261">
        <v>1.0</v>
      </c>
      <c r="K230" s="261">
        <v>0.0</v>
      </c>
      <c r="L230" s="261">
        <v>1.0</v>
      </c>
      <c r="M230" s="261">
        <v>1.0</v>
      </c>
      <c r="N230" s="261">
        <v>1.0</v>
      </c>
      <c r="O230" s="261">
        <v>1.0</v>
      </c>
      <c r="P230" s="261">
        <v>1.0</v>
      </c>
      <c r="Q230" s="261">
        <v>0.0</v>
      </c>
      <c r="R230" s="261">
        <f t="shared" si="1"/>
        <v>9</v>
      </c>
      <c r="S230" s="261"/>
    </row>
    <row r="231" ht="15.75" hidden="1" customHeight="1">
      <c r="B231" s="258" t="s">
        <v>76</v>
      </c>
      <c r="C231" s="259" t="s">
        <v>59</v>
      </c>
      <c r="D231" s="260" t="s">
        <v>145</v>
      </c>
      <c r="E231" s="258" t="s">
        <v>407</v>
      </c>
      <c r="F231" s="261">
        <v>1.0</v>
      </c>
      <c r="G231" s="261">
        <v>1.0</v>
      </c>
      <c r="H231" s="261">
        <v>1.0</v>
      </c>
      <c r="I231" s="261">
        <v>1.0</v>
      </c>
      <c r="J231" s="261">
        <v>1.0</v>
      </c>
      <c r="K231" s="261">
        <v>1.0</v>
      </c>
      <c r="L231" s="261">
        <v>1.0</v>
      </c>
      <c r="M231" s="261">
        <v>1.0</v>
      </c>
      <c r="N231" s="261">
        <v>1.0</v>
      </c>
      <c r="O231" s="261">
        <v>1.0</v>
      </c>
      <c r="P231" s="261">
        <v>1.0</v>
      </c>
      <c r="Q231" s="261">
        <v>1.0</v>
      </c>
      <c r="R231" s="261">
        <f t="shared" si="1"/>
        <v>12</v>
      </c>
      <c r="S231" s="261"/>
    </row>
    <row r="232" ht="15.75" hidden="1" customHeight="1">
      <c r="B232" s="258" t="s">
        <v>76</v>
      </c>
      <c r="C232" s="259" t="s">
        <v>59</v>
      </c>
      <c r="D232" s="260" t="s">
        <v>145</v>
      </c>
      <c r="E232" s="258" t="s">
        <v>408</v>
      </c>
      <c r="F232" s="261">
        <v>1.0</v>
      </c>
      <c r="G232" s="261">
        <v>1.0</v>
      </c>
      <c r="H232" s="261">
        <v>1.0</v>
      </c>
      <c r="I232" s="261">
        <v>1.0</v>
      </c>
      <c r="J232" s="261">
        <v>1.0</v>
      </c>
      <c r="K232" s="261">
        <v>1.0</v>
      </c>
      <c r="L232" s="261">
        <v>1.0</v>
      </c>
      <c r="M232" s="261">
        <v>1.0</v>
      </c>
      <c r="N232" s="261">
        <v>1.0</v>
      </c>
      <c r="O232" s="261">
        <v>1.0</v>
      </c>
      <c r="P232" s="261">
        <v>1.0</v>
      </c>
      <c r="Q232" s="261">
        <v>1.0</v>
      </c>
      <c r="R232" s="261">
        <f t="shared" si="1"/>
        <v>12</v>
      </c>
      <c r="S232" s="261"/>
    </row>
    <row r="233" ht="15.75" hidden="1" customHeight="1">
      <c r="B233" s="258" t="s">
        <v>76</v>
      </c>
      <c r="C233" s="259" t="s">
        <v>59</v>
      </c>
      <c r="D233" s="260" t="s">
        <v>145</v>
      </c>
      <c r="E233" s="258" t="s">
        <v>409</v>
      </c>
      <c r="F233" s="261">
        <v>1.0</v>
      </c>
      <c r="G233" s="261">
        <v>1.0</v>
      </c>
      <c r="H233" s="261">
        <v>1.0</v>
      </c>
      <c r="I233" s="261">
        <v>1.0</v>
      </c>
      <c r="J233" s="261">
        <v>1.0</v>
      </c>
      <c r="K233" s="261">
        <v>1.0</v>
      </c>
      <c r="L233" s="261">
        <v>1.0</v>
      </c>
      <c r="M233" s="261">
        <v>1.0</v>
      </c>
      <c r="N233" s="261">
        <v>1.0</v>
      </c>
      <c r="O233" s="261">
        <v>1.0</v>
      </c>
      <c r="P233" s="261">
        <v>1.0</v>
      </c>
      <c r="Q233" s="261">
        <v>1.0</v>
      </c>
      <c r="R233" s="261">
        <f t="shared" si="1"/>
        <v>12</v>
      </c>
      <c r="S233" s="261"/>
    </row>
    <row r="234" ht="15.75" hidden="1" customHeight="1">
      <c r="B234" s="258" t="s">
        <v>76</v>
      </c>
      <c r="C234" s="259" t="s">
        <v>59</v>
      </c>
      <c r="D234" s="260" t="s">
        <v>145</v>
      </c>
      <c r="E234" s="258" t="s">
        <v>410</v>
      </c>
      <c r="F234" s="261">
        <v>1.0</v>
      </c>
      <c r="G234" s="261">
        <v>1.0</v>
      </c>
      <c r="H234" s="261">
        <v>1.0</v>
      </c>
      <c r="I234" s="261">
        <v>1.0</v>
      </c>
      <c r="J234" s="261">
        <v>1.0</v>
      </c>
      <c r="K234" s="261">
        <v>1.0</v>
      </c>
      <c r="L234" s="261">
        <v>2.0</v>
      </c>
      <c r="M234" s="261">
        <v>1.0</v>
      </c>
      <c r="N234" s="261">
        <v>1.0</v>
      </c>
      <c r="O234" s="261">
        <v>2.0</v>
      </c>
      <c r="P234" s="261">
        <v>1.0</v>
      </c>
      <c r="Q234" s="261">
        <v>1.0</v>
      </c>
      <c r="R234" s="261">
        <f t="shared" si="1"/>
        <v>14</v>
      </c>
      <c r="S234" s="261"/>
    </row>
    <row r="235" ht="15.75" hidden="1" customHeight="1">
      <c r="B235" s="258" t="s">
        <v>76</v>
      </c>
      <c r="C235" s="259" t="s">
        <v>59</v>
      </c>
      <c r="D235" s="260" t="s">
        <v>145</v>
      </c>
      <c r="E235" s="258" t="s">
        <v>411</v>
      </c>
      <c r="F235" s="261">
        <v>1.0</v>
      </c>
      <c r="G235" s="261">
        <v>1.0</v>
      </c>
      <c r="H235" s="261">
        <v>1.0</v>
      </c>
      <c r="I235" s="261">
        <v>1.0</v>
      </c>
      <c r="J235" s="261">
        <v>0.0</v>
      </c>
      <c r="K235" s="261">
        <v>1.0</v>
      </c>
      <c r="L235" s="261">
        <v>1.0</v>
      </c>
      <c r="M235" s="261">
        <v>1.0</v>
      </c>
      <c r="N235" s="261">
        <v>1.0</v>
      </c>
      <c r="O235" s="261">
        <v>1.0</v>
      </c>
      <c r="P235" s="261">
        <v>1.0</v>
      </c>
      <c r="Q235" s="261">
        <v>1.0</v>
      </c>
      <c r="R235" s="261">
        <f t="shared" si="1"/>
        <v>11</v>
      </c>
      <c r="S235" s="261"/>
    </row>
    <row r="236" ht="15.75" hidden="1" customHeight="1">
      <c r="B236" s="258" t="s">
        <v>76</v>
      </c>
      <c r="C236" s="259" t="s">
        <v>59</v>
      </c>
      <c r="D236" s="260" t="s">
        <v>145</v>
      </c>
      <c r="E236" s="258" t="s">
        <v>412</v>
      </c>
      <c r="F236" s="261">
        <v>1.0</v>
      </c>
      <c r="G236" s="261">
        <v>1.0</v>
      </c>
      <c r="H236" s="261">
        <v>0.0</v>
      </c>
      <c r="I236" s="261">
        <v>1.0</v>
      </c>
      <c r="J236" s="261">
        <v>1.0</v>
      </c>
      <c r="K236" s="261">
        <v>1.0</v>
      </c>
      <c r="L236" s="261">
        <v>1.0</v>
      </c>
      <c r="M236" s="261">
        <v>1.0</v>
      </c>
      <c r="N236" s="261">
        <v>1.0</v>
      </c>
      <c r="O236" s="261">
        <v>1.0</v>
      </c>
      <c r="P236" s="261">
        <v>0.0</v>
      </c>
      <c r="Q236" s="261">
        <v>1.0</v>
      </c>
      <c r="R236" s="261">
        <f t="shared" si="1"/>
        <v>10</v>
      </c>
      <c r="S236" s="261"/>
    </row>
    <row r="237" ht="15.75" hidden="1" customHeight="1">
      <c r="B237" s="258" t="s">
        <v>76</v>
      </c>
      <c r="C237" s="259" t="s">
        <v>59</v>
      </c>
      <c r="D237" s="262" t="s">
        <v>145</v>
      </c>
      <c r="E237" s="258" t="s">
        <v>413</v>
      </c>
      <c r="F237" s="261">
        <v>1.0</v>
      </c>
      <c r="G237" s="261">
        <v>1.0</v>
      </c>
      <c r="H237" s="261">
        <v>1.0</v>
      </c>
      <c r="I237" s="261">
        <v>1.0</v>
      </c>
      <c r="J237" s="261">
        <v>0.0</v>
      </c>
      <c r="K237" s="261">
        <v>1.0</v>
      </c>
      <c r="L237" s="261">
        <v>1.0</v>
      </c>
      <c r="M237" s="261">
        <v>1.0</v>
      </c>
      <c r="N237" s="261">
        <v>1.0</v>
      </c>
      <c r="O237" s="261">
        <v>1.0</v>
      </c>
      <c r="P237" s="261">
        <v>1.0</v>
      </c>
      <c r="Q237" s="261">
        <v>1.0</v>
      </c>
      <c r="R237" s="261">
        <f t="shared" si="1"/>
        <v>11</v>
      </c>
      <c r="S237" s="261"/>
    </row>
    <row r="238" ht="15.75" customHeight="1">
      <c r="B238" s="258" t="s">
        <v>76</v>
      </c>
      <c r="C238" s="259" t="s">
        <v>59</v>
      </c>
      <c r="D238" s="260" t="s">
        <v>61</v>
      </c>
      <c r="E238" s="258" t="s">
        <v>62</v>
      </c>
      <c r="F238" s="261">
        <v>2.0</v>
      </c>
      <c r="G238" s="261">
        <v>2.0</v>
      </c>
      <c r="H238" s="261">
        <v>2.0</v>
      </c>
      <c r="I238" s="261">
        <v>2.0</v>
      </c>
      <c r="J238" s="261">
        <v>2.0</v>
      </c>
      <c r="K238" s="261">
        <v>1.0</v>
      </c>
      <c r="L238" s="261">
        <v>3.0</v>
      </c>
      <c r="M238" s="261">
        <v>3.0</v>
      </c>
      <c r="N238" s="261">
        <v>3.0</v>
      </c>
      <c r="O238" s="261">
        <v>3.0</v>
      </c>
      <c r="P238" s="261">
        <v>2.0</v>
      </c>
      <c r="Q238" s="261">
        <v>2.0</v>
      </c>
      <c r="R238" s="261">
        <f t="shared" si="1"/>
        <v>27</v>
      </c>
      <c r="S238" s="261">
        <f t="shared" ref="S238:S245" si="3">SUM(F238:K238)</f>
        <v>11</v>
      </c>
    </row>
    <row r="239" ht="15.75" customHeight="1">
      <c r="B239" s="258" t="s">
        <v>76</v>
      </c>
      <c r="C239" s="259" t="s">
        <v>59</v>
      </c>
      <c r="D239" s="260" t="s">
        <v>61</v>
      </c>
      <c r="E239" s="258" t="s">
        <v>63</v>
      </c>
      <c r="F239" s="261">
        <v>2.0</v>
      </c>
      <c r="G239" s="261">
        <v>2.0</v>
      </c>
      <c r="H239" s="261">
        <v>2.0</v>
      </c>
      <c r="I239" s="261">
        <v>2.0</v>
      </c>
      <c r="J239" s="261">
        <v>2.0</v>
      </c>
      <c r="K239" s="261">
        <v>2.0</v>
      </c>
      <c r="L239" s="261">
        <v>2.0</v>
      </c>
      <c r="M239" s="261">
        <v>2.0</v>
      </c>
      <c r="N239" s="261">
        <v>2.0</v>
      </c>
      <c r="O239" s="261">
        <v>2.0</v>
      </c>
      <c r="P239" s="261">
        <v>2.0</v>
      </c>
      <c r="Q239" s="261">
        <v>2.0</v>
      </c>
      <c r="R239" s="261">
        <f t="shared" si="1"/>
        <v>24</v>
      </c>
      <c r="S239" s="261">
        <f t="shared" si="3"/>
        <v>12</v>
      </c>
    </row>
    <row r="240" ht="15.75" customHeight="1">
      <c r="B240" s="258" t="s">
        <v>76</v>
      </c>
      <c r="C240" s="259" t="s">
        <v>59</v>
      </c>
      <c r="D240" s="260" t="s">
        <v>61</v>
      </c>
      <c r="E240" s="258" t="s">
        <v>64</v>
      </c>
      <c r="F240" s="261">
        <v>1.0</v>
      </c>
      <c r="G240" s="261">
        <v>1.0</v>
      </c>
      <c r="H240" s="261">
        <v>1.0</v>
      </c>
      <c r="I240" s="261">
        <v>1.0</v>
      </c>
      <c r="J240" s="261">
        <v>1.0</v>
      </c>
      <c r="K240" s="261">
        <v>1.0</v>
      </c>
      <c r="L240" s="261">
        <v>1.0</v>
      </c>
      <c r="M240" s="261">
        <v>1.0</v>
      </c>
      <c r="N240" s="261">
        <v>1.0</v>
      </c>
      <c r="O240" s="261">
        <v>1.0</v>
      </c>
      <c r="P240" s="261">
        <v>1.0</v>
      </c>
      <c r="Q240" s="261">
        <v>1.0</v>
      </c>
      <c r="R240" s="261">
        <f t="shared" si="1"/>
        <v>12</v>
      </c>
      <c r="S240" s="261">
        <f t="shared" si="3"/>
        <v>6</v>
      </c>
    </row>
    <row r="241" ht="15.75" customHeight="1">
      <c r="B241" s="258" t="s">
        <v>76</v>
      </c>
      <c r="C241" s="259" t="s">
        <v>59</v>
      </c>
      <c r="D241" s="260" t="s">
        <v>61</v>
      </c>
      <c r="E241" s="258" t="s">
        <v>65</v>
      </c>
      <c r="F241" s="261">
        <v>1.0</v>
      </c>
      <c r="G241" s="261">
        <v>1.0</v>
      </c>
      <c r="H241" s="261">
        <v>1.0</v>
      </c>
      <c r="I241" s="261">
        <v>1.0</v>
      </c>
      <c r="J241" s="261">
        <v>1.0</v>
      </c>
      <c r="K241" s="261">
        <v>1.0</v>
      </c>
      <c r="L241" s="261">
        <v>1.0</v>
      </c>
      <c r="M241" s="261">
        <v>1.0</v>
      </c>
      <c r="N241" s="261">
        <v>1.0</v>
      </c>
      <c r="O241" s="261">
        <v>1.0</v>
      </c>
      <c r="P241" s="261">
        <v>1.0</v>
      </c>
      <c r="Q241" s="261">
        <v>1.0</v>
      </c>
      <c r="R241" s="261">
        <f t="shared" si="1"/>
        <v>12</v>
      </c>
      <c r="S241" s="261">
        <f t="shared" si="3"/>
        <v>6</v>
      </c>
    </row>
    <row r="242" ht="15.75" customHeight="1">
      <c r="B242" s="258" t="s">
        <v>76</v>
      </c>
      <c r="C242" s="259" t="s">
        <v>59</v>
      </c>
      <c r="D242" s="260" t="s">
        <v>61</v>
      </c>
      <c r="E242" s="258" t="s">
        <v>66</v>
      </c>
      <c r="F242" s="261">
        <v>1.0</v>
      </c>
      <c r="G242" s="261">
        <v>1.0</v>
      </c>
      <c r="H242" s="261">
        <v>1.0</v>
      </c>
      <c r="I242" s="261">
        <v>1.0</v>
      </c>
      <c r="J242" s="261">
        <v>1.0</v>
      </c>
      <c r="K242" s="261">
        <v>2.0</v>
      </c>
      <c r="L242" s="261">
        <v>2.0</v>
      </c>
      <c r="M242" s="261">
        <v>2.0</v>
      </c>
      <c r="N242" s="261">
        <v>2.0</v>
      </c>
      <c r="O242" s="261">
        <v>2.0</v>
      </c>
      <c r="P242" s="261">
        <v>1.0</v>
      </c>
      <c r="Q242" s="261">
        <v>1.0</v>
      </c>
      <c r="R242" s="261">
        <f t="shared" si="1"/>
        <v>17</v>
      </c>
      <c r="S242" s="261">
        <f t="shared" si="3"/>
        <v>7</v>
      </c>
    </row>
    <row r="243" ht="15.75" customHeight="1">
      <c r="B243" s="258" t="s">
        <v>76</v>
      </c>
      <c r="C243" s="259" t="s">
        <v>59</v>
      </c>
      <c r="D243" s="260" t="s">
        <v>61</v>
      </c>
      <c r="E243" s="258" t="s">
        <v>67</v>
      </c>
      <c r="F243" s="261">
        <v>1.0</v>
      </c>
      <c r="G243" s="261">
        <v>1.0</v>
      </c>
      <c r="H243" s="261">
        <v>1.0</v>
      </c>
      <c r="I243" s="261">
        <v>1.0</v>
      </c>
      <c r="J243" s="261">
        <v>1.0</v>
      </c>
      <c r="K243" s="261">
        <v>1.0</v>
      </c>
      <c r="L243" s="261">
        <v>2.0</v>
      </c>
      <c r="M243" s="261">
        <v>1.0</v>
      </c>
      <c r="N243" s="261">
        <v>1.0</v>
      </c>
      <c r="O243" s="261">
        <v>2.0</v>
      </c>
      <c r="P243" s="261">
        <v>1.0</v>
      </c>
      <c r="Q243" s="261">
        <v>1.0</v>
      </c>
      <c r="R243" s="261">
        <f t="shared" si="1"/>
        <v>14</v>
      </c>
      <c r="S243" s="261">
        <f t="shared" si="3"/>
        <v>6</v>
      </c>
    </row>
    <row r="244" ht="15.75" customHeight="1">
      <c r="B244" s="258" t="s">
        <v>76</v>
      </c>
      <c r="C244" s="259" t="s">
        <v>59</v>
      </c>
      <c r="D244" s="260" t="s">
        <v>61</v>
      </c>
      <c r="E244" s="258" t="s">
        <v>68</v>
      </c>
      <c r="F244" s="261">
        <v>1.0</v>
      </c>
      <c r="G244" s="261">
        <v>1.0</v>
      </c>
      <c r="H244" s="261">
        <v>1.0</v>
      </c>
      <c r="I244" s="261">
        <v>1.0</v>
      </c>
      <c r="J244" s="261">
        <v>1.0</v>
      </c>
      <c r="K244" s="261">
        <v>1.0</v>
      </c>
      <c r="L244" s="261">
        <v>1.0</v>
      </c>
      <c r="M244" s="261">
        <v>1.0</v>
      </c>
      <c r="N244" s="261">
        <v>1.0</v>
      </c>
      <c r="O244" s="261">
        <v>1.0</v>
      </c>
      <c r="P244" s="261">
        <v>1.0</v>
      </c>
      <c r="Q244" s="261">
        <v>1.0</v>
      </c>
      <c r="R244" s="261">
        <f t="shared" si="1"/>
        <v>12</v>
      </c>
      <c r="S244" s="261">
        <f t="shared" si="3"/>
        <v>6</v>
      </c>
    </row>
    <row r="245" ht="15.75" customHeight="1">
      <c r="B245" s="258" t="s">
        <v>76</v>
      </c>
      <c r="C245" s="259" t="s">
        <v>59</v>
      </c>
      <c r="D245" s="262" t="s">
        <v>61</v>
      </c>
      <c r="E245" s="258" t="s">
        <v>69</v>
      </c>
      <c r="F245" s="261">
        <v>1.0</v>
      </c>
      <c r="G245" s="261">
        <v>1.0</v>
      </c>
      <c r="H245" s="261">
        <v>1.0</v>
      </c>
      <c r="I245" s="261">
        <v>1.0</v>
      </c>
      <c r="J245" s="261">
        <v>1.0</v>
      </c>
      <c r="K245" s="261">
        <v>1.0</v>
      </c>
      <c r="L245" s="261">
        <v>1.0</v>
      </c>
      <c r="M245" s="261">
        <v>1.0</v>
      </c>
      <c r="N245" s="261">
        <v>1.0</v>
      </c>
      <c r="O245" s="261">
        <v>1.0</v>
      </c>
      <c r="P245" s="261">
        <v>1.0</v>
      </c>
      <c r="Q245" s="261">
        <v>1.0</v>
      </c>
      <c r="R245" s="261">
        <f t="shared" si="1"/>
        <v>12</v>
      </c>
      <c r="S245" s="261">
        <f t="shared" si="3"/>
        <v>6</v>
      </c>
    </row>
    <row r="246" ht="15.75" hidden="1" customHeight="1">
      <c r="B246" s="258" t="s">
        <v>76</v>
      </c>
      <c r="C246" s="259" t="s">
        <v>59</v>
      </c>
      <c r="D246" s="260" t="s">
        <v>159</v>
      </c>
      <c r="E246" s="258" t="s">
        <v>414</v>
      </c>
      <c r="F246" s="261">
        <v>1.0</v>
      </c>
      <c r="G246" s="261">
        <v>2.0</v>
      </c>
      <c r="H246" s="261">
        <v>2.0</v>
      </c>
      <c r="I246" s="261">
        <v>1.0</v>
      </c>
      <c r="J246" s="261">
        <v>2.0</v>
      </c>
      <c r="K246" s="261">
        <v>2.0</v>
      </c>
      <c r="L246" s="261">
        <v>2.0</v>
      </c>
      <c r="M246" s="261">
        <v>2.0</v>
      </c>
      <c r="N246" s="261">
        <v>2.0</v>
      </c>
      <c r="O246" s="261">
        <v>2.0</v>
      </c>
      <c r="P246" s="261">
        <v>2.0</v>
      </c>
      <c r="Q246" s="261">
        <v>2.0</v>
      </c>
      <c r="R246" s="261">
        <f t="shared" si="1"/>
        <v>22</v>
      </c>
      <c r="S246" s="261"/>
    </row>
    <row r="247" ht="15.75" hidden="1" customHeight="1">
      <c r="B247" s="258" t="s">
        <v>76</v>
      </c>
      <c r="C247" s="259" t="s">
        <v>59</v>
      </c>
      <c r="D247" s="260" t="s">
        <v>159</v>
      </c>
      <c r="E247" s="258" t="s">
        <v>415</v>
      </c>
      <c r="F247" s="261">
        <v>1.0</v>
      </c>
      <c r="G247" s="261">
        <v>1.0</v>
      </c>
      <c r="H247" s="261">
        <v>1.0</v>
      </c>
      <c r="I247" s="261">
        <v>1.0</v>
      </c>
      <c r="J247" s="261">
        <v>1.0</v>
      </c>
      <c r="K247" s="261">
        <v>1.0</v>
      </c>
      <c r="L247" s="261">
        <v>1.0</v>
      </c>
      <c r="M247" s="261">
        <v>1.0</v>
      </c>
      <c r="N247" s="261">
        <v>1.0</v>
      </c>
      <c r="O247" s="261">
        <v>1.0</v>
      </c>
      <c r="P247" s="261">
        <v>1.0</v>
      </c>
      <c r="Q247" s="261">
        <v>1.0</v>
      </c>
      <c r="R247" s="261">
        <f t="shared" si="1"/>
        <v>12</v>
      </c>
      <c r="S247" s="261"/>
    </row>
    <row r="248" ht="15.75" hidden="1" customHeight="1">
      <c r="B248" s="258" t="s">
        <v>76</v>
      </c>
      <c r="C248" s="259" t="s">
        <v>59</v>
      </c>
      <c r="D248" s="260" t="s">
        <v>159</v>
      </c>
      <c r="E248" s="258" t="s">
        <v>416</v>
      </c>
      <c r="F248" s="261">
        <v>1.0</v>
      </c>
      <c r="G248" s="261">
        <v>0.0</v>
      </c>
      <c r="H248" s="261">
        <v>1.0</v>
      </c>
      <c r="I248" s="261">
        <v>1.0</v>
      </c>
      <c r="J248" s="261">
        <v>0.0</v>
      </c>
      <c r="K248" s="261">
        <v>0.0</v>
      </c>
      <c r="L248" s="261">
        <v>1.0</v>
      </c>
      <c r="M248" s="261">
        <v>0.0</v>
      </c>
      <c r="N248" s="261">
        <v>0.0</v>
      </c>
      <c r="O248" s="261">
        <v>1.0</v>
      </c>
      <c r="P248" s="261">
        <v>0.0</v>
      </c>
      <c r="Q248" s="261">
        <v>0.0</v>
      </c>
      <c r="R248" s="261">
        <f t="shared" si="1"/>
        <v>5</v>
      </c>
      <c r="S248" s="261"/>
    </row>
    <row r="249" ht="15.75" hidden="1" customHeight="1">
      <c r="B249" s="258" t="s">
        <v>76</v>
      </c>
      <c r="C249" s="259" t="s">
        <v>59</v>
      </c>
      <c r="D249" s="260" t="s">
        <v>159</v>
      </c>
      <c r="E249" s="258" t="s">
        <v>417</v>
      </c>
      <c r="F249" s="261">
        <v>2.0</v>
      </c>
      <c r="G249" s="261">
        <v>2.0</v>
      </c>
      <c r="H249" s="261">
        <v>2.0</v>
      </c>
      <c r="I249" s="261">
        <v>2.0</v>
      </c>
      <c r="J249" s="261">
        <v>2.0</v>
      </c>
      <c r="K249" s="261">
        <v>2.0</v>
      </c>
      <c r="L249" s="261">
        <v>4.0</v>
      </c>
      <c r="M249" s="261">
        <v>3.0</v>
      </c>
      <c r="N249" s="261">
        <v>3.0</v>
      </c>
      <c r="O249" s="261">
        <v>4.0</v>
      </c>
      <c r="P249" s="261">
        <v>2.0</v>
      </c>
      <c r="Q249" s="261">
        <v>2.0</v>
      </c>
      <c r="R249" s="261">
        <f t="shared" si="1"/>
        <v>30</v>
      </c>
      <c r="S249" s="261"/>
    </row>
    <row r="250" ht="15.75" hidden="1" customHeight="1">
      <c r="B250" s="258" t="s">
        <v>76</v>
      </c>
      <c r="C250" s="259" t="s">
        <v>59</v>
      </c>
      <c r="D250" s="260" t="s">
        <v>159</v>
      </c>
      <c r="E250" s="258" t="s">
        <v>418</v>
      </c>
      <c r="F250" s="261">
        <v>1.0</v>
      </c>
      <c r="G250" s="261">
        <v>1.0</v>
      </c>
      <c r="H250" s="261">
        <v>1.0</v>
      </c>
      <c r="I250" s="261">
        <v>1.0</v>
      </c>
      <c r="J250" s="261">
        <v>1.0</v>
      </c>
      <c r="K250" s="261">
        <v>1.0</v>
      </c>
      <c r="L250" s="261">
        <v>1.0</v>
      </c>
      <c r="M250" s="261">
        <v>1.0</v>
      </c>
      <c r="N250" s="261">
        <v>1.0</v>
      </c>
      <c r="O250" s="261">
        <v>1.0</v>
      </c>
      <c r="P250" s="261">
        <v>1.0</v>
      </c>
      <c r="Q250" s="261">
        <v>1.0</v>
      </c>
      <c r="R250" s="261">
        <f t="shared" si="1"/>
        <v>12</v>
      </c>
      <c r="S250" s="261"/>
    </row>
    <row r="251" ht="15.75" hidden="1" customHeight="1">
      <c r="B251" s="258" t="s">
        <v>76</v>
      </c>
      <c r="C251" s="259" t="s">
        <v>59</v>
      </c>
      <c r="D251" s="260" t="s">
        <v>159</v>
      </c>
      <c r="E251" s="258" t="s">
        <v>419</v>
      </c>
      <c r="F251" s="261">
        <v>1.0</v>
      </c>
      <c r="G251" s="261">
        <v>0.0</v>
      </c>
      <c r="H251" s="261">
        <v>0.0</v>
      </c>
      <c r="I251" s="261">
        <v>1.0</v>
      </c>
      <c r="J251" s="261">
        <v>1.0</v>
      </c>
      <c r="K251" s="261">
        <v>0.0</v>
      </c>
      <c r="L251" s="261">
        <v>1.0</v>
      </c>
      <c r="M251" s="261">
        <v>0.0</v>
      </c>
      <c r="N251" s="261">
        <v>0.0</v>
      </c>
      <c r="O251" s="261">
        <v>1.0</v>
      </c>
      <c r="P251" s="261">
        <v>0.0</v>
      </c>
      <c r="Q251" s="261">
        <v>0.0</v>
      </c>
      <c r="R251" s="261">
        <f t="shared" si="1"/>
        <v>5</v>
      </c>
      <c r="S251" s="261"/>
    </row>
    <row r="252" ht="15.75" hidden="1" customHeight="1">
      <c r="B252" s="258" t="s">
        <v>76</v>
      </c>
      <c r="C252" s="259" t="s">
        <v>59</v>
      </c>
      <c r="D252" s="260" t="s">
        <v>159</v>
      </c>
      <c r="E252" s="258" t="s">
        <v>420</v>
      </c>
      <c r="F252" s="261">
        <v>1.0</v>
      </c>
      <c r="G252" s="261">
        <v>1.0</v>
      </c>
      <c r="H252" s="261">
        <v>0.0</v>
      </c>
      <c r="I252" s="261">
        <v>1.0</v>
      </c>
      <c r="J252" s="261">
        <v>0.0</v>
      </c>
      <c r="K252" s="261">
        <v>1.0</v>
      </c>
      <c r="L252" s="261">
        <v>1.0</v>
      </c>
      <c r="M252" s="261">
        <v>1.0</v>
      </c>
      <c r="N252" s="261">
        <v>1.0</v>
      </c>
      <c r="O252" s="261">
        <v>1.0</v>
      </c>
      <c r="P252" s="261">
        <v>1.0</v>
      </c>
      <c r="Q252" s="261">
        <v>1.0</v>
      </c>
      <c r="R252" s="261">
        <f t="shared" si="1"/>
        <v>10</v>
      </c>
      <c r="S252" s="261"/>
    </row>
    <row r="253" ht="15.75" hidden="1" customHeight="1">
      <c r="B253" s="258" t="s">
        <v>76</v>
      </c>
      <c r="C253" s="259" t="s">
        <v>59</v>
      </c>
      <c r="D253" s="260" t="s">
        <v>159</v>
      </c>
      <c r="E253" s="258" t="s">
        <v>421</v>
      </c>
      <c r="F253" s="261">
        <v>1.0</v>
      </c>
      <c r="G253" s="261">
        <v>0.0</v>
      </c>
      <c r="H253" s="261">
        <v>1.0</v>
      </c>
      <c r="I253" s="261">
        <v>1.0</v>
      </c>
      <c r="J253" s="261">
        <v>1.0</v>
      </c>
      <c r="K253" s="261">
        <v>1.0</v>
      </c>
      <c r="L253" s="261">
        <v>1.0</v>
      </c>
      <c r="M253" s="261">
        <v>1.0</v>
      </c>
      <c r="N253" s="261">
        <v>1.0</v>
      </c>
      <c r="O253" s="261">
        <v>1.0</v>
      </c>
      <c r="P253" s="261">
        <v>0.0</v>
      </c>
      <c r="Q253" s="261">
        <v>1.0</v>
      </c>
      <c r="R253" s="261">
        <f t="shared" si="1"/>
        <v>10</v>
      </c>
      <c r="S253" s="261"/>
    </row>
    <row r="254" ht="15.75" hidden="1" customHeight="1">
      <c r="B254" s="258" t="s">
        <v>76</v>
      </c>
      <c r="C254" s="259" t="s">
        <v>59</v>
      </c>
      <c r="D254" s="260" t="s">
        <v>159</v>
      </c>
      <c r="E254" s="258" t="s">
        <v>422</v>
      </c>
      <c r="F254" s="261">
        <v>1.0</v>
      </c>
      <c r="G254" s="261">
        <v>1.0</v>
      </c>
      <c r="H254" s="261">
        <v>0.0</v>
      </c>
      <c r="I254" s="261">
        <v>1.0</v>
      </c>
      <c r="J254" s="261">
        <v>1.0</v>
      </c>
      <c r="K254" s="261">
        <v>1.0</v>
      </c>
      <c r="L254" s="261">
        <v>1.0</v>
      </c>
      <c r="M254" s="261">
        <v>1.0</v>
      </c>
      <c r="N254" s="261">
        <v>1.0</v>
      </c>
      <c r="O254" s="261">
        <v>1.0</v>
      </c>
      <c r="P254" s="261">
        <v>1.0</v>
      </c>
      <c r="Q254" s="261">
        <v>1.0</v>
      </c>
      <c r="R254" s="261">
        <f t="shared" si="1"/>
        <v>11</v>
      </c>
      <c r="S254" s="261"/>
    </row>
    <row r="255" ht="15.75" hidden="1" customHeight="1">
      <c r="B255" s="258" t="s">
        <v>76</v>
      </c>
      <c r="C255" s="259" t="s">
        <v>59</v>
      </c>
      <c r="D255" s="260" t="s">
        <v>159</v>
      </c>
      <c r="E255" s="258" t="s">
        <v>423</v>
      </c>
      <c r="F255" s="261">
        <v>1.0</v>
      </c>
      <c r="G255" s="261">
        <v>1.0</v>
      </c>
      <c r="H255" s="261">
        <v>1.0</v>
      </c>
      <c r="I255" s="261">
        <v>1.0</v>
      </c>
      <c r="J255" s="261">
        <v>0.0</v>
      </c>
      <c r="K255" s="261">
        <v>0.0</v>
      </c>
      <c r="L255" s="261">
        <v>1.0</v>
      </c>
      <c r="M255" s="261">
        <v>0.0</v>
      </c>
      <c r="N255" s="261">
        <v>0.0</v>
      </c>
      <c r="O255" s="261">
        <v>1.0</v>
      </c>
      <c r="P255" s="261">
        <v>0.0</v>
      </c>
      <c r="Q255" s="261">
        <v>0.0</v>
      </c>
      <c r="R255" s="261">
        <f t="shared" si="1"/>
        <v>6</v>
      </c>
      <c r="S255" s="261"/>
    </row>
    <row r="256" ht="15.75" hidden="1" customHeight="1">
      <c r="B256" s="258" t="s">
        <v>76</v>
      </c>
      <c r="C256" s="259" t="s">
        <v>59</v>
      </c>
      <c r="D256" s="260" t="s">
        <v>159</v>
      </c>
      <c r="E256" s="258" t="s">
        <v>424</v>
      </c>
      <c r="F256" s="261">
        <v>1.0</v>
      </c>
      <c r="G256" s="261">
        <v>1.0</v>
      </c>
      <c r="H256" s="261">
        <v>1.0</v>
      </c>
      <c r="I256" s="261">
        <v>1.0</v>
      </c>
      <c r="J256" s="261">
        <v>1.0</v>
      </c>
      <c r="K256" s="261">
        <v>0.0</v>
      </c>
      <c r="L256" s="261">
        <v>1.0</v>
      </c>
      <c r="M256" s="261">
        <v>1.0</v>
      </c>
      <c r="N256" s="261">
        <v>1.0</v>
      </c>
      <c r="O256" s="261">
        <v>1.0</v>
      </c>
      <c r="P256" s="261">
        <v>1.0</v>
      </c>
      <c r="Q256" s="261">
        <v>1.0</v>
      </c>
      <c r="R256" s="261">
        <f t="shared" si="1"/>
        <v>11</v>
      </c>
      <c r="S256" s="261"/>
    </row>
    <row r="257" ht="15.75" hidden="1" customHeight="1">
      <c r="B257" s="258" t="s">
        <v>76</v>
      </c>
      <c r="C257" s="259" t="s">
        <v>59</v>
      </c>
      <c r="D257" s="262" t="s">
        <v>159</v>
      </c>
      <c r="E257" s="258" t="s">
        <v>425</v>
      </c>
      <c r="F257" s="261">
        <v>1.0</v>
      </c>
      <c r="G257" s="261">
        <v>0.0</v>
      </c>
      <c r="H257" s="261">
        <v>0.0</v>
      </c>
      <c r="I257" s="261">
        <v>1.0</v>
      </c>
      <c r="J257" s="261">
        <v>0.0</v>
      </c>
      <c r="K257" s="261">
        <v>1.0</v>
      </c>
      <c r="L257" s="261">
        <v>1.0</v>
      </c>
      <c r="M257" s="261">
        <v>1.0</v>
      </c>
      <c r="N257" s="261">
        <v>1.0</v>
      </c>
      <c r="O257" s="261">
        <v>1.0</v>
      </c>
      <c r="P257" s="261">
        <v>1.0</v>
      </c>
      <c r="Q257" s="261">
        <v>0.0</v>
      </c>
      <c r="R257" s="261">
        <f t="shared" si="1"/>
        <v>8</v>
      </c>
      <c r="S257" s="261"/>
    </row>
    <row r="258" ht="15.75" hidden="1" customHeight="1">
      <c r="B258" s="258" t="s">
        <v>76</v>
      </c>
      <c r="C258" s="259" t="s">
        <v>70</v>
      </c>
      <c r="D258" s="260" t="s">
        <v>116</v>
      </c>
      <c r="E258" s="258" t="s">
        <v>383</v>
      </c>
      <c r="F258" s="261">
        <v>1.0</v>
      </c>
      <c r="G258" s="261">
        <v>0.0</v>
      </c>
      <c r="H258" s="261">
        <v>1.0</v>
      </c>
      <c r="I258" s="261">
        <v>1.0</v>
      </c>
      <c r="J258" s="261">
        <v>1.0</v>
      </c>
      <c r="K258" s="261">
        <v>1.0</v>
      </c>
      <c r="L258" s="261">
        <v>1.0</v>
      </c>
      <c r="M258" s="261">
        <v>1.0</v>
      </c>
      <c r="N258" s="261">
        <v>1.0</v>
      </c>
      <c r="O258" s="261">
        <v>2.0</v>
      </c>
      <c r="P258" s="261">
        <v>0.0</v>
      </c>
      <c r="Q258" s="261">
        <v>1.0</v>
      </c>
      <c r="R258" s="261">
        <f t="shared" si="1"/>
        <v>11</v>
      </c>
      <c r="S258" s="261"/>
    </row>
    <row r="259" ht="15.75" hidden="1" customHeight="1">
      <c r="B259" s="258" t="s">
        <v>76</v>
      </c>
      <c r="C259" s="259" t="s">
        <v>70</v>
      </c>
      <c r="D259" s="260" t="s">
        <v>116</v>
      </c>
      <c r="E259" s="258" t="s">
        <v>384</v>
      </c>
      <c r="F259" s="261">
        <v>1.0</v>
      </c>
      <c r="G259" s="261">
        <v>0.0</v>
      </c>
      <c r="H259" s="261">
        <v>0.0</v>
      </c>
      <c r="I259" s="261">
        <v>1.0</v>
      </c>
      <c r="J259" s="261">
        <v>1.0</v>
      </c>
      <c r="K259" s="261">
        <v>1.0</v>
      </c>
      <c r="L259" s="261">
        <v>1.0</v>
      </c>
      <c r="M259" s="261">
        <v>1.0</v>
      </c>
      <c r="N259" s="261">
        <v>1.0</v>
      </c>
      <c r="O259" s="261">
        <v>1.0</v>
      </c>
      <c r="P259" s="261">
        <v>0.0</v>
      </c>
      <c r="Q259" s="261">
        <v>0.0</v>
      </c>
      <c r="R259" s="261">
        <f t="shared" si="1"/>
        <v>8</v>
      </c>
      <c r="S259" s="261"/>
    </row>
    <row r="260" ht="15.75" hidden="1" customHeight="1">
      <c r="B260" s="258" t="s">
        <v>76</v>
      </c>
      <c r="C260" s="259" t="s">
        <v>70</v>
      </c>
      <c r="D260" s="260" t="s">
        <v>116</v>
      </c>
      <c r="E260" s="258" t="s">
        <v>385</v>
      </c>
      <c r="F260" s="261">
        <v>2.0</v>
      </c>
      <c r="G260" s="261">
        <v>0.0</v>
      </c>
      <c r="H260" s="261">
        <v>1.0</v>
      </c>
      <c r="I260" s="261">
        <v>1.0</v>
      </c>
      <c r="J260" s="261">
        <v>0.0</v>
      </c>
      <c r="K260" s="261">
        <v>1.0</v>
      </c>
      <c r="L260" s="261">
        <v>1.0</v>
      </c>
      <c r="M260" s="261">
        <v>0.0</v>
      </c>
      <c r="N260" s="261">
        <v>2.0</v>
      </c>
      <c r="O260" s="261">
        <v>2.0</v>
      </c>
      <c r="P260" s="261">
        <v>0.0</v>
      </c>
      <c r="Q260" s="261">
        <v>1.0</v>
      </c>
      <c r="R260" s="261">
        <f t="shared" si="1"/>
        <v>11</v>
      </c>
      <c r="S260" s="261"/>
    </row>
    <row r="261" ht="15.75" hidden="1" customHeight="1">
      <c r="B261" s="258" t="s">
        <v>76</v>
      </c>
      <c r="C261" s="259" t="s">
        <v>70</v>
      </c>
      <c r="D261" s="260" t="s">
        <v>116</v>
      </c>
      <c r="E261" s="258" t="s">
        <v>386</v>
      </c>
      <c r="F261" s="261">
        <v>1.0</v>
      </c>
      <c r="G261" s="261">
        <v>1.0</v>
      </c>
      <c r="H261" s="261">
        <v>0.0</v>
      </c>
      <c r="I261" s="261">
        <v>2.0</v>
      </c>
      <c r="J261" s="261">
        <v>0.0</v>
      </c>
      <c r="K261" s="261">
        <v>0.0</v>
      </c>
      <c r="L261" s="261">
        <v>1.0</v>
      </c>
      <c r="M261" s="261">
        <v>1.0</v>
      </c>
      <c r="N261" s="261">
        <v>0.0</v>
      </c>
      <c r="O261" s="261">
        <v>1.0</v>
      </c>
      <c r="P261" s="261">
        <v>3.0</v>
      </c>
      <c r="Q261" s="261">
        <v>1.0</v>
      </c>
      <c r="R261" s="261">
        <f t="shared" si="1"/>
        <v>11</v>
      </c>
      <c r="S261" s="261"/>
    </row>
    <row r="262" ht="15.75" hidden="1" customHeight="1">
      <c r="B262" s="258" t="s">
        <v>76</v>
      </c>
      <c r="C262" s="259" t="s">
        <v>70</v>
      </c>
      <c r="D262" s="260" t="s">
        <v>116</v>
      </c>
      <c r="E262" s="258" t="s">
        <v>387</v>
      </c>
      <c r="F262" s="261">
        <v>1.0</v>
      </c>
      <c r="G262" s="261">
        <v>1.0</v>
      </c>
      <c r="H262" s="261">
        <v>0.0</v>
      </c>
      <c r="I262" s="261">
        <v>1.0</v>
      </c>
      <c r="J262" s="261">
        <v>0.0</v>
      </c>
      <c r="K262" s="261">
        <v>0.0</v>
      </c>
      <c r="L262" s="261">
        <v>1.0</v>
      </c>
      <c r="M262" s="261">
        <v>0.0</v>
      </c>
      <c r="N262" s="261">
        <v>0.0</v>
      </c>
      <c r="O262" s="261">
        <v>1.0</v>
      </c>
      <c r="P262" s="261">
        <v>0.0</v>
      </c>
      <c r="Q262" s="261">
        <v>1.0</v>
      </c>
      <c r="R262" s="261">
        <f t="shared" si="1"/>
        <v>6</v>
      </c>
      <c r="S262" s="261"/>
    </row>
    <row r="263" ht="15.75" hidden="1" customHeight="1">
      <c r="B263" s="258" t="s">
        <v>76</v>
      </c>
      <c r="C263" s="259" t="s">
        <v>70</v>
      </c>
      <c r="D263" s="260" t="s">
        <v>116</v>
      </c>
      <c r="E263" s="258" t="s">
        <v>388</v>
      </c>
      <c r="F263" s="261">
        <v>1.0</v>
      </c>
      <c r="G263" s="261">
        <v>1.0</v>
      </c>
      <c r="H263" s="261">
        <v>1.0</v>
      </c>
      <c r="I263" s="261">
        <v>1.0</v>
      </c>
      <c r="J263" s="261">
        <v>1.0</v>
      </c>
      <c r="K263" s="261">
        <v>0.0</v>
      </c>
      <c r="L263" s="261">
        <v>1.0</v>
      </c>
      <c r="M263" s="261">
        <v>0.0</v>
      </c>
      <c r="N263" s="261">
        <v>0.0</v>
      </c>
      <c r="O263" s="261">
        <v>1.0</v>
      </c>
      <c r="P263" s="261">
        <v>0.0</v>
      </c>
      <c r="Q263" s="261">
        <v>1.0</v>
      </c>
      <c r="R263" s="261">
        <f t="shared" si="1"/>
        <v>8</v>
      </c>
      <c r="S263" s="261"/>
    </row>
    <row r="264" ht="15.75" hidden="1" customHeight="1">
      <c r="B264" s="258" t="s">
        <v>76</v>
      </c>
      <c r="C264" s="259" t="s">
        <v>70</v>
      </c>
      <c r="D264" s="262" t="s">
        <v>116</v>
      </c>
      <c r="E264" s="258" t="s">
        <v>389</v>
      </c>
      <c r="F264" s="261">
        <v>1.0</v>
      </c>
      <c r="G264" s="261">
        <v>0.0</v>
      </c>
      <c r="H264" s="261">
        <v>0.0</v>
      </c>
      <c r="I264" s="261">
        <v>1.0</v>
      </c>
      <c r="J264" s="261">
        <v>0.0</v>
      </c>
      <c r="K264" s="261">
        <v>0.0</v>
      </c>
      <c r="L264" s="261">
        <v>1.0</v>
      </c>
      <c r="M264" s="261">
        <v>0.0</v>
      </c>
      <c r="N264" s="261">
        <v>0.0</v>
      </c>
      <c r="O264" s="261">
        <v>1.0</v>
      </c>
      <c r="P264" s="261">
        <v>0.0</v>
      </c>
      <c r="Q264" s="261">
        <v>0.0</v>
      </c>
      <c r="R264" s="261">
        <f t="shared" si="1"/>
        <v>4</v>
      </c>
      <c r="S264" s="261"/>
    </row>
    <row r="265" ht="15.75" hidden="1" customHeight="1">
      <c r="B265" s="258" t="s">
        <v>76</v>
      </c>
      <c r="C265" s="259" t="s">
        <v>70</v>
      </c>
      <c r="D265" s="260" t="s">
        <v>131</v>
      </c>
      <c r="E265" s="258" t="s">
        <v>390</v>
      </c>
      <c r="F265" s="261">
        <v>1.0</v>
      </c>
      <c r="G265" s="261">
        <v>0.0</v>
      </c>
      <c r="H265" s="261">
        <v>1.0</v>
      </c>
      <c r="I265" s="261">
        <v>1.0</v>
      </c>
      <c r="J265" s="261">
        <v>0.0</v>
      </c>
      <c r="K265" s="261">
        <v>0.0</v>
      </c>
      <c r="L265" s="261">
        <v>1.0</v>
      </c>
      <c r="M265" s="261">
        <v>3.0</v>
      </c>
      <c r="N265" s="261">
        <v>1.0</v>
      </c>
      <c r="O265" s="261">
        <v>1.0</v>
      </c>
      <c r="P265" s="261">
        <v>0.0</v>
      </c>
      <c r="Q265" s="261">
        <v>0.0</v>
      </c>
      <c r="R265" s="261">
        <f t="shared" si="1"/>
        <v>9</v>
      </c>
      <c r="S265" s="261"/>
    </row>
    <row r="266" ht="15.75" hidden="1" customHeight="1">
      <c r="B266" s="258" t="s">
        <v>76</v>
      </c>
      <c r="C266" s="259" t="s">
        <v>70</v>
      </c>
      <c r="D266" s="260" t="s">
        <v>131</v>
      </c>
      <c r="E266" s="258" t="s">
        <v>391</v>
      </c>
      <c r="F266" s="261">
        <v>1.0</v>
      </c>
      <c r="G266" s="261">
        <v>0.0</v>
      </c>
      <c r="H266" s="261">
        <v>0.0</v>
      </c>
      <c r="I266" s="261">
        <v>1.0</v>
      </c>
      <c r="J266" s="261">
        <v>0.0</v>
      </c>
      <c r="K266" s="261">
        <v>0.0</v>
      </c>
      <c r="L266" s="261">
        <v>1.0</v>
      </c>
      <c r="M266" s="261">
        <v>0.0</v>
      </c>
      <c r="N266" s="261">
        <v>0.0</v>
      </c>
      <c r="O266" s="261">
        <v>1.0</v>
      </c>
      <c r="P266" s="261">
        <v>0.0</v>
      </c>
      <c r="Q266" s="261">
        <v>0.0</v>
      </c>
      <c r="R266" s="261">
        <f t="shared" si="1"/>
        <v>4</v>
      </c>
      <c r="S266" s="261"/>
    </row>
    <row r="267" ht="15.75" hidden="1" customHeight="1">
      <c r="B267" s="258" t="s">
        <v>76</v>
      </c>
      <c r="C267" s="259" t="s">
        <v>70</v>
      </c>
      <c r="D267" s="260" t="s">
        <v>131</v>
      </c>
      <c r="E267" s="258" t="s">
        <v>392</v>
      </c>
      <c r="F267" s="261">
        <v>1.0</v>
      </c>
      <c r="G267" s="261">
        <v>1.0</v>
      </c>
      <c r="H267" s="261">
        <v>1.0</v>
      </c>
      <c r="I267" s="261">
        <v>1.0</v>
      </c>
      <c r="J267" s="261">
        <v>0.0</v>
      </c>
      <c r="K267" s="261">
        <v>0.0</v>
      </c>
      <c r="L267" s="261">
        <v>1.0</v>
      </c>
      <c r="M267" s="261">
        <v>0.0</v>
      </c>
      <c r="N267" s="261">
        <v>0.0</v>
      </c>
      <c r="O267" s="261">
        <v>1.0</v>
      </c>
      <c r="P267" s="261">
        <v>3.0</v>
      </c>
      <c r="Q267" s="261">
        <v>0.0</v>
      </c>
      <c r="R267" s="261">
        <f t="shared" si="1"/>
        <v>9</v>
      </c>
      <c r="S267" s="261"/>
    </row>
    <row r="268" ht="15.75" hidden="1" customHeight="1">
      <c r="B268" s="258" t="s">
        <v>76</v>
      </c>
      <c r="C268" s="259" t="s">
        <v>70</v>
      </c>
      <c r="D268" s="260" t="s">
        <v>131</v>
      </c>
      <c r="E268" s="258" t="s">
        <v>393</v>
      </c>
      <c r="F268" s="261">
        <v>2.0</v>
      </c>
      <c r="G268" s="261">
        <v>0.0</v>
      </c>
      <c r="H268" s="261">
        <v>0.0</v>
      </c>
      <c r="I268" s="261">
        <v>2.0</v>
      </c>
      <c r="J268" s="261">
        <v>0.0</v>
      </c>
      <c r="K268" s="261">
        <v>3.0</v>
      </c>
      <c r="L268" s="261">
        <v>1.0</v>
      </c>
      <c r="M268" s="261">
        <v>0.0</v>
      </c>
      <c r="N268" s="261">
        <v>2.0</v>
      </c>
      <c r="O268" s="261">
        <v>4.0</v>
      </c>
      <c r="P268" s="261">
        <v>0.0</v>
      </c>
      <c r="Q268" s="261">
        <v>1.0</v>
      </c>
      <c r="R268" s="261">
        <f t="shared" si="1"/>
        <v>15</v>
      </c>
      <c r="S268" s="261"/>
    </row>
    <row r="269" ht="15.75" hidden="1" customHeight="1">
      <c r="B269" s="258" t="s">
        <v>76</v>
      </c>
      <c r="C269" s="259" t="s">
        <v>70</v>
      </c>
      <c r="D269" s="260" t="s">
        <v>131</v>
      </c>
      <c r="E269" s="258" t="s">
        <v>394</v>
      </c>
      <c r="F269" s="261">
        <v>1.0</v>
      </c>
      <c r="G269" s="261">
        <v>1.0</v>
      </c>
      <c r="H269" s="261">
        <v>0.0</v>
      </c>
      <c r="I269" s="261">
        <v>1.0</v>
      </c>
      <c r="J269" s="261">
        <v>3.0</v>
      </c>
      <c r="K269" s="261">
        <v>0.0</v>
      </c>
      <c r="L269" s="261">
        <v>1.0</v>
      </c>
      <c r="M269" s="261">
        <v>0.0</v>
      </c>
      <c r="N269" s="261">
        <v>0.0</v>
      </c>
      <c r="O269" s="261">
        <v>1.0</v>
      </c>
      <c r="P269" s="261">
        <v>0.0</v>
      </c>
      <c r="Q269" s="261">
        <v>3.0</v>
      </c>
      <c r="R269" s="261">
        <f t="shared" si="1"/>
        <v>11</v>
      </c>
      <c r="S269" s="261"/>
    </row>
    <row r="270" ht="15.75" hidden="1" customHeight="1">
      <c r="B270" s="258" t="s">
        <v>76</v>
      </c>
      <c r="C270" s="259" t="s">
        <v>70</v>
      </c>
      <c r="D270" s="260" t="s">
        <v>131</v>
      </c>
      <c r="E270" s="258" t="s">
        <v>395</v>
      </c>
      <c r="F270" s="261">
        <v>1.0</v>
      </c>
      <c r="G270" s="261">
        <v>1.0</v>
      </c>
      <c r="H270" s="261">
        <v>0.0</v>
      </c>
      <c r="I270" s="261">
        <v>1.0</v>
      </c>
      <c r="J270" s="261">
        <v>0.0</v>
      </c>
      <c r="K270" s="261">
        <v>0.0</v>
      </c>
      <c r="L270" s="261">
        <v>1.0</v>
      </c>
      <c r="M270" s="261">
        <v>0.0</v>
      </c>
      <c r="N270" s="261">
        <v>0.0</v>
      </c>
      <c r="O270" s="261">
        <v>1.0</v>
      </c>
      <c r="P270" s="261">
        <v>0.0</v>
      </c>
      <c r="Q270" s="261">
        <v>0.0</v>
      </c>
      <c r="R270" s="261">
        <f t="shared" si="1"/>
        <v>5</v>
      </c>
      <c r="S270" s="261"/>
    </row>
    <row r="271" ht="15.75" hidden="1" customHeight="1">
      <c r="B271" s="258" t="s">
        <v>76</v>
      </c>
      <c r="C271" s="259" t="s">
        <v>70</v>
      </c>
      <c r="D271" s="262" t="s">
        <v>131</v>
      </c>
      <c r="E271" s="258" t="s">
        <v>396</v>
      </c>
      <c r="F271" s="261">
        <v>1.0</v>
      </c>
      <c r="G271" s="261">
        <v>0.0</v>
      </c>
      <c r="H271" s="261">
        <v>1.0</v>
      </c>
      <c r="I271" s="261">
        <v>1.0</v>
      </c>
      <c r="J271" s="261">
        <v>0.0</v>
      </c>
      <c r="K271" s="261">
        <v>0.0</v>
      </c>
      <c r="L271" s="261">
        <v>3.0</v>
      </c>
      <c r="M271" s="261">
        <v>0.0</v>
      </c>
      <c r="N271" s="261">
        <v>1.0</v>
      </c>
      <c r="O271" s="261">
        <v>1.0</v>
      </c>
      <c r="P271" s="261">
        <v>0.0</v>
      </c>
      <c r="Q271" s="261">
        <v>1.0</v>
      </c>
      <c r="R271" s="261">
        <f t="shared" si="1"/>
        <v>9</v>
      </c>
      <c r="S271" s="261"/>
    </row>
    <row r="272" ht="15.75" hidden="1" customHeight="1">
      <c r="B272" s="258" t="s">
        <v>76</v>
      </c>
      <c r="C272" s="259" t="s">
        <v>70</v>
      </c>
      <c r="D272" s="260" t="s">
        <v>145</v>
      </c>
      <c r="E272" s="258" t="s">
        <v>397</v>
      </c>
      <c r="F272" s="261">
        <v>1.0</v>
      </c>
      <c r="G272" s="261">
        <v>0.0</v>
      </c>
      <c r="H272" s="261">
        <v>0.0</v>
      </c>
      <c r="I272" s="261">
        <v>1.0</v>
      </c>
      <c r="J272" s="261">
        <v>0.0</v>
      </c>
      <c r="K272" s="261">
        <v>0.0</v>
      </c>
      <c r="L272" s="261">
        <v>1.0</v>
      </c>
      <c r="M272" s="261">
        <v>0.0</v>
      </c>
      <c r="N272" s="261">
        <v>0.0</v>
      </c>
      <c r="O272" s="261">
        <v>2.0</v>
      </c>
      <c r="P272" s="261">
        <v>0.0</v>
      </c>
      <c r="Q272" s="261">
        <v>0.0</v>
      </c>
      <c r="R272" s="261">
        <f t="shared" si="1"/>
        <v>5</v>
      </c>
      <c r="S272" s="261"/>
    </row>
    <row r="273" ht="15.75" hidden="1" customHeight="1">
      <c r="B273" s="258" t="s">
        <v>76</v>
      </c>
      <c r="C273" s="259" t="s">
        <v>70</v>
      </c>
      <c r="D273" s="260" t="s">
        <v>145</v>
      </c>
      <c r="E273" s="258" t="s">
        <v>398</v>
      </c>
      <c r="F273" s="261">
        <v>1.0</v>
      </c>
      <c r="G273" s="261">
        <v>0.0</v>
      </c>
      <c r="H273" s="261">
        <v>0.0</v>
      </c>
      <c r="I273" s="261">
        <v>1.0</v>
      </c>
      <c r="J273" s="261">
        <v>0.0</v>
      </c>
      <c r="K273" s="261">
        <v>1.0</v>
      </c>
      <c r="L273" s="261">
        <v>2.0</v>
      </c>
      <c r="M273" s="261">
        <v>1.0</v>
      </c>
      <c r="N273" s="261">
        <v>1.0</v>
      </c>
      <c r="O273" s="261">
        <v>1.0</v>
      </c>
      <c r="P273" s="261">
        <v>0.0</v>
      </c>
      <c r="Q273" s="261">
        <v>2.0</v>
      </c>
      <c r="R273" s="261">
        <f t="shared" si="1"/>
        <v>10</v>
      </c>
      <c r="S273" s="261"/>
    </row>
    <row r="274" ht="15.75" hidden="1" customHeight="1">
      <c r="B274" s="258" t="s">
        <v>76</v>
      </c>
      <c r="C274" s="259" t="s">
        <v>70</v>
      </c>
      <c r="D274" s="260" t="s">
        <v>145</v>
      </c>
      <c r="E274" s="258" t="s">
        <v>399</v>
      </c>
      <c r="F274" s="261">
        <v>1.0</v>
      </c>
      <c r="G274" s="261">
        <v>0.0</v>
      </c>
      <c r="H274" s="261">
        <v>1.0</v>
      </c>
      <c r="I274" s="261">
        <v>1.0</v>
      </c>
      <c r="J274" s="261">
        <v>0.0</v>
      </c>
      <c r="K274" s="261">
        <v>1.0</v>
      </c>
      <c r="L274" s="261">
        <v>1.0</v>
      </c>
      <c r="M274" s="261">
        <v>1.0</v>
      </c>
      <c r="N274" s="261">
        <v>0.0</v>
      </c>
      <c r="O274" s="261">
        <v>1.0</v>
      </c>
      <c r="P274" s="261">
        <v>0.0</v>
      </c>
      <c r="Q274" s="261">
        <v>0.0</v>
      </c>
      <c r="R274" s="261">
        <f t="shared" si="1"/>
        <v>7</v>
      </c>
      <c r="S274" s="261"/>
    </row>
    <row r="275" ht="15.75" hidden="1" customHeight="1">
      <c r="B275" s="258" t="s">
        <v>76</v>
      </c>
      <c r="C275" s="259" t="s">
        <v>70</v>
      </c>
      <c r="D275" s="260" t="s">
        <v>145</v>
      </c>
      <c r="E275" s="258" t="s">
        <v>400</v>
      </c>
      <c r="F275" s="261">
        <v>1.0</v>
      </c>
      <c r="G275" s="261">
        <v>0.0</v>
      </c>
      <c r="H275" s="261">
        <v>0.0</v>
      </c>
      <c r="I275" s="261">
        <v>1.0</v>
      </c>
      <c r="J275" s="261">
        <v>1.0</v>
      </c>
      <c r="K275" s="261">
        <v>0.0</v>
      </c>
      <c r="L275" s="261">
        <v>1.0</v>
      </c>
      <c r="M275" s="261">
        <v>1.0</v>
      </c>
      <c r="N275" s="261">
        <v>0.0</v>
      </c>
      <c r="O275" s="261">
        <v>1.0</v>
      </c>
      <c r="P275" s="261">
        <v>0.0</v>
      </c>
      <c r="Q275" s="261">
        <v>0.0</v>
      </c>
      <c r="R275" s="261">
        <f t="shared" si="1"/>
        <v>6</v>
      </c>
      <c r="S275" s="261"/>
    </row>
    <row r="276" ht="15.75" hidden="1" customHeight="1">
      <c r="B276" s="258" t="s">
        <v>76</v>
      </c>
      <c r="C276" s="259" t="s">
        <v>70</v>
      </c>
      <c r="D276" s="260" t="s">
        <v>145</v>
      </c>
      <c r="E276" s="258" t="s">
        <v>401</v>
      </c>
      <c r="F276" s="261">
        <v>1.0</v>
      </c>
      <c r="G276" s="261">
        <v>0.0</v>
      </c>
      <c r="H276" s="261">
        <v>0.0</v>
      </c>
      <c r="I276" s="261">
        <v>1.0</v>
      </c>
      <c r="J276" s="261">
        <v>0.0</v>
      </c>
      <c r="K276" s="261">
        <v>0.0</v>
      </c>
      <c r="L276" s="261">
        <v>1.0</v>
      </c>
      <c r="M276" s="261">
        <v>0.0</v>
      </c>
      <c r="N276" s="261">
        <v>0.0</v>
      </c>
      <c r="O276" s="261">
        <v>1.0</v>
      </c>
      <c r="P276" s="261">
        <v>0.0</v>
      </c>
      <c r="Q276" s="261">
        <v>1.0</v>
      </c>
      <c r="R276" s="261">
        <f t="shared" si="1"/>
        <v>5</v>
      </c>
      <c r="S276" s="261"/>
    </row>
    <row r="277" ht="15.75" hidden="1" customHeight="1">
      <c r="B277" s="258" t="s">
        <v>76</v>
      </c>
      <c r="C277" s="259" t="s">
        <v>70</v>
      </c>
      <c r="D277" s="260" t="s">
        <v>145</v>
      </c>
      <c r="E277" s="258" t="s">
        <v>402</v>
      </c>
      <c r="F277" s="261">
        <v>3.0</v>
      </c>
      <c r="G277" s="261">
        <v>0.0</v>
      </c>
      <c r="H277" s="261">
        <v>0.0</v>
      </c>
      <c r="I277" s="261">
        <v>1.0</v>
      </c>
      <c r="J277" s="261">
        <v>0.0</v>
      </c>
      <c r="K277" s="261">
        <v>0.0</v>
      </c>
      <c r="L277" s="261">
        <v>1.0</v>
      </c>
      <c r="M277" s="261">
        <v>0.0</v>
      </c>
      <c r="N277" s="261">
        <v>0.0</v>
      </c>
      <c r="O277" s="261">
        <v>1.0</v>
      </c>
      <c r="P277" s="261">
        <v>0.0</v>
      </c>
      <c r="Q277" s="261">
        <v>3.0</v>
      </c>
      <c r="R277" s="261">
        <f t="shared" si="1"/>
        <v>9</v>
      </c>
      <c r="S277" s="261"/>
    </row>
    <row r="278" ht="15.75" hidden="1" customHeight="1">
      <c r="B278" s="258" t="s">
        <v>76</v>
      </c>
      <c r="C278" s="259" t="s">
        <v>70</v>
      </c>
      <c r="D278" s="260" t="s">
        <v>145</v>
      </c>
      <c r="E278" s="258" t="s">
        <v>403</v>
      </c>
      <c r="F278" s="261">
        <v>1.0</v>
      </c>
      <c r="G278" s="261">
        <v>1.0</v>
      </c>
      <c r="H278" s="261">
        <v>1.0</v>
      </c>
      <c r="I278" s="261">
        <v>1.0</v>
      </c>
      <c r="J278" s="261">
        <v>0.0</v>
      </c>
      <c r="K278" s="261">
        <v>1.0</v>
      </c>
      <c r="L278" s="261">
        <v>1.0</v>
      </c>
      <c r="M278" s="261">
        <v>0.0</v>
      </c>
      <c r="N278" s="261">
        <v>0.0</v>
      </c>
      <c r="O278" s="261">
        <v>1.0</v>
      </c>
      <c r="P278" s="261">
        <v>1.0</v>
      </c>
      <c r="Q278" s="261">
        <v>1.0</v>
      </c>
      <c r="R278" s="261">
        <f t="shared" si="1"/>
        <v>9</v>
      </c>
      <c r="S278" s="261"/>
    </row>
    <row r="279" ht="15.75" hidden="1" customHeight="1">
      <c r="B279" s="258" t="s">
        <v>76</v>
      </c>
      <c r="C279" s="259" t="s">
        <v>70</v>
      </c>
      <c r="D279" s="260" t="s">
        <v>145</v>
      </c>
      <c r="E279" s="258" t="s">
        <v>404</v>
      </c>
      <c r="F279" s="261">
        <v>1.0</v>
      </c>
      <c r="G279" s="261">
        <v>0.0</v>
      </c>
      <c r="H279" s="261">
        <v>0.0</v>
      </c>
      <c r="I279" s="261">
        <v>1.0</v>
      </c>
      <c r="J279" s="261">
        <v>1.0</v>
      </c>
      <c r="K279" s="261">
        <v>0.0</v>
      </c>
      <c r="L279" s="261">
        <v>1.0</v>
      </c>
      <c r="M279" s="261">
        <v>0.0</v>
      </c>
      <c r="N279" s="261">
        <v>1.0</v>
      </c>
      <c r="O279" s="261">
        <v>1.0</v>
      </c>
      <c r="P279" s="261">
        <v>0.0</v>
      </c>
      <c r="Q279" s="261">
        <v>1.0</v>
      </c>
      <c r="R279" s="261">
        <f t="shared" si="1"/>
        <v>7</v>
      </c>
      <c r="S279" s="261"/>
    </row>
    <row r="280" ht="15.75" hidden="1" customHeight="1">
      <c r="B280" s="258" t="s">
        <v>76</v>
      </c>
      <c r="C280" s="259" t="s">
        <v>70</v>
      </c>
      <c r="D280" s="260" t="s">
        <v>145</v>
      </c>
      <c r="E280" s="258" t="s">
        <v>405</v>
      </c>
      <c r="F280" s="261">
        <v>1.0</v>
      </c>
      <c r="G280" s="261">
        <v>0.0</v>
      </c>
      <c r="H280" s="261">
        <v>0.0</v>
      </c>
      <c r="I280" s="261">
        <v>1.0</v>
      </c>
      <c r="J280" s="261">
        <v>0.0</v>
      </c>
      <c r="K280" s="261">
        <v>0.0</v>
      </c>
      <c r="L280" s="261">
        <v>1.0</v>
      </c>
      <c r="M280" s="261">
        <v>1.0</v>
      </c>
      <c r="N280" s="261">
        <v>0.0</v>
      </c>
      <c r="O280" s="261">
        <v>1.0</v>
      </c>
      <c r="P280" s="261">
        <v>0.0</v>
      </c>
      <c r="Q280" s="261">
        <v>0.0</v>
      </c>
      <c r="R280" s="261">
        <f t="shared" si="1"/>
        <v>5</v>
      </c>
      <c r="S280" s="261"/>
    </row>
    <row r="281" ht="15.75" hidden="1" customHeight="1">
      <c r="B281" s="258" t="s">
        <v>76</v>
      </c>
      <c r="C281" s="259" t="s">
        <v>70</v>
      </c>
      <c r="D281" s="260" t="s">
        <v>145</v>
      </c>
      <c r="E281" s="258" t="s">
        <v>406</v>
      </c>
      <c r="F281" s="261">
        <v>1.0</v>
      </c>
      <c r="G281" s="261">
        <v>1.0</v>
      </c>
      <c r="H281" s="261">
        <v>0.0</v>
      </c>
      <c r="I281" s="261">
        <v>1.0</v>
      </c>
      <c r="J281" s="261">
        <v>0.0</v>
      </c>
      <c r="K281" s="261">
        <v>0.0</v>
      </c>
      <c r="L281" s="261">
        <v>1.0</v>
      </c>
      <c r="M281" s="261">
        <v>0.0</v>
      </c>
      <c r="N281" s="261">
        <v>0.0</v>
      </c>
      <c r="O281" s="261">
        <v>1.0</v>
      </c>
      <c r="P281" s="261">
        <v>0.0</v>
      </c>
      <c r="Q281" s="261">
        <v>1.0</v>
      </c>
      <c r="R281" s="261">
        <f t="shared" si="1"/>
        <v>6</v>
      </c>
      <c r="S281" s="261"/>
    </row>
    <row r="282" ht="15.75" hidden="1" customHeight="1">
      <c r="B282" s="258" t="s">
        <v>76</v>
      </c>
      <c r="C282" s="259" t="s">
        <v>70</v>
      </c>
      <c r="D282" s="260" t="s">
        <v>145</v>
      </c>
      <c r="E282" s="258" t="s">
        <v>407</v>
      </c>
      <c r="F282" s="261">
        <v>1.0</v>
      </c>
      <c r="G282" s="261">
        <v>1.0</v>
      </c>
      <c r="H282" s="261">
        <v>1.0</v>
      </c>
      <c r="I282" s="261">
        <v>1.0</v>
      </c>
      <c r="J282" s="261">
        <v>0.0</v>
      </c>
      <c r="K282" s="261">
        <v>0.0</v>
      </c>
      <c r="L282" s="261">
        <v>1.0</v>
      </c>
      <c r="M282" s="261">
        <v>0.0</v>
      </c>
      <c r="N282" s="261">
        <v>0.0</v>
      </c>
      <c r="O282" s="261">
        <v>1.0</v>
      </c>
      <c r="P282" s="261">
        <v>2.0</v>
      </c>
      <c r="Q282" s="261">
        <v>1.0</v>
      </c>
      <c r="R282" s="261">
        <f t="shared" si="1"/>
        <v>9</v>
      </c>
      <c r="S282" s="261"/>
    </row>
    <row r="283" ht="15.75" hidden="1" customHeight="1">
      <c r="B283" s="258" t="s">
        <v>76</v>
      </c>
      <c r="C283" s="259" t="s">
        <v>70</v>
      </c>
      <c r="D283" s="260" t="s">
        <v>145</v>
      </c>
      <c r="E283" s="258" t="s">
        <v>408</v>
      </c>
      <c r="F283" s="261">
        <v>1.0</v>
      </c>
      <c r="G283" s="261">
        <v>0.0</v>
      </c>
      <c r="H283" s="261">
        <v>1.0</v>
      </c>
      <c r="I283" s="261">
        <v>1.0</v>
      </c>
      <c r="J283" s="261">
        <v>0.0</v>
      </c>
      <c r="K283" s="261">
        <v>0.0</v>
      </c>
      <c r="L283" s="261">
        <v>1.0</v>
      </c>
      <c r="M283" s="261">
        <v>0.0</v>
      </c>
      <c r="N283" s="261">
        <v>0.0</v>
      </c>
      <c r="O283" s="261">
        <v>1.0</v>
      </c>
      <c r="P283" s="261">
        <v>0.0</v>
      </c>
      <c r="Q283" s="261">
        <v>0.0</v>
      </c>
      <c r="R283" s="261">
        <f t="shared" si="1"/>
        <v>5</v>
      </c>
      <c r="S283" s="261"/>
    </row>
    <row r="284" ht="15.75" hidden="1" customHeight="1">
      <c r="B284" s="258" t="s">
        <v>76</v>
      </c>
      <c r="C284" s="259" t="s">
        <v>70</v>
      </c>
      <c r="D284" s="260" t="s">
        <v>145</v>
      </c>
      <c r="E284" s="258" t="s">
        <v>409</v>
      </c>
      <c r="F284" s="261">
        <v>1.0</v>
      </c>
      <c r="G284" s="261">
        <v>0.0</v>
      </c>
      <c r="H284" s="261">
        <v>0.0</v>
      </c>
      <c r="I284" s="261">
        <v>1.0</v>
      </c>
      <c r="J284" s="261">
        <v>1.0</v>
      </c>
      <c r="K284" s="261">
        <v>0.0</v>
      </c>
      <c r="L284" s="261">
        <v>1.0</v>
      </c>
      <c r="M284" s="261">
        <v>0.0</v>
      </c>
      <c r="N284" s="261">
        <v>0.0</v>
      </c>
      <c r="O284" s="261">
        <v>1.0</v>
      </c>
      <c r="P284" s="261">
        <v>0.0</v>
      </c>
      <c r="Q284" s="261">
        <v>0.0</v>
      </c>
      <c r="R284" s="261">
        <f t="shared" si="1"/>
        <v>5</v>
      </c>
      <c r="S284" s="261"/>
    </row>
    <row r="285" ht="15.75" hidden="1" customHeight="1">
      <c r="B285" s="258" t="s">
        <v>76</v>
      </c>
      <c r="C285" s="259" t="s">
        <v>70</v>
      </c>
      <c r="D285" s="260" t="s">
        <v>145</v>
      </c>
      <c r="E285" s="258" t="s">
        <v>410</v>
      </c>
      <c r="F285" s="261">
        <v>1.0</v>
      </c>
      <c r="G285" s="261">
        <v>1.0</v>
      </c>
      <c r="H285" s="261">
        <v>0.0</v>
      </c>
      <c r="I285" s="261">
        <v>1.0</v>
      </c>
      <c r="J285" s="261">
        <v>0.0</v>
      </c>
      <c r="K285" s="261">
        <v>1.0</v>
      </c>
      <c r="L285" s="261">
        <v>1.0</v>
      </c>
      <c r="M285" s="261">
        <v>0.0</v>
      </c>
      <c r="N285" s="261">
        <v>1.0</v>
      </c>
      <c r="O285" s="261">
        <v>1.0</v>
      </c>
      <c r="P285" s="261">
        <v>0.0</v>
      </c>
      <c r="Q285" s="261">
        <v>0.0</v>
      </c>
      <c r="R285" s="261">
        <f t="shared" si="1"/>
        <v>7</v>
      </c>
      <c r="S285" s="261"/>
    </row>
    <row r="286" ht="15.75" hidden="1" customHeight="1">
      <c r="B286" s="258" t="s">
        <v>76</v>
      </c>
      <c r="C286" s="259" t="s">
        <v>70</v>
      </c>
      <c r="D286" s="260" t="s">
        <v>145</v>
      </c>
      <c r="E286" s="258" t="s">
        <v>411</v>
      </c>
      <c r="F286" s="261">
        <v>1.0</v>
      </c>
      <c r="G286" s="261">
        <v>0.0</v>
      </c>
      <c r="H286" s="261">
        <v>0.0</v>
      </c>
      <c r="I286" s="261">
        <v>1.0</v>
      </c>
      <c r="J286" s="261">
        <v>0.0</v>
      </c>
      <c r="K286" s="261">
        <v>1.0</v>
      </c>
      <c r="L286" s="261">
        <v>1.0</v>
      </c>
      <c r="M286" s="261">
        <v>0.0</v>
      </c>
      <c r="N286" s="261">
        <v>0.0</v>
      </c>
      <c r="O286" s="261">
        <v>1.0</v>
      </c>
      <c r="P286" s="261">
        <v>0.0</v>
      </c>
      <c r="Q286" s="261">
        <v>0.0</v>
      </c>
      <c r="R286" s="261">
        <f t="shared" si="1"/>
        <v>5</v>
      </c>
      <c r="S286" s="261"/>
    </row>
    <row r="287" ht="15.75" hidden="1" customHeight="1">
      <c r="B287" s="258" t="s">
        <v>76</v>
      </c>
      <c r="C287" s="259" t="s">
        <v>70</v>
      </c>
      <c r="D287" s="260" t="s">
        <v>145</v>
      </c>
      <c r="E287" s="258" t="s">
        <v>412</v>
      </c>
      <c r="F287" s="261">
        <v>1.0</v>
      </c>
      <c r="G287" s="261">
        <v>0.0</v>
      </c>
      <c r="H287" s="261">
        <v>0.0</v>
      </c>
      <c r="I287" s="261">
        <v>1.0</v>
      </c>
      <c r="J287" s="261">
        <v>1.0</v>
      </c>
      <c r="K287" s="261">
        <v>0.0</v>
      </c>
      <c r="L287" s="261">
        <v>1.0</v>
      </c>
      <c r="M287" s="261">
        <v>0.0</v>
      </c>
      <c r="N287" s="261">
        <v>1.0</v>
      </c>
      <c r="O287" s="261">
        <v>1.0</v>
      </c>
      <c r="P287" s="261">
        <v>0.0</v>
      </c>
      <c r="Q287" s="261">
        <v>0.0</v>
      </c>
      <c r="R287" s="261">
        <f t="shared" si="1"/>
        <v>6</v>
      </c>
      <c r="S287" s="261"/>
    </row>
    <row r="288" ht="15.75" hidden="1" customHeight="1">
      <c r="B288" s="258" t="s">
        <v>76</v>
      </c>
      <c r="C288" s="259" t="s">
        <v>70</v>
      </c>
      <c r="D288" s="262" t="s">
        <v>145</v>
      </c>
      <c r="E288" s="258" t="s">
        <v>413</v>
      </c>
      <c r="F288" s="261">
        <v>1.0</v>
      </c>
      <c r="G288" s="261">
        <v>0.0</v>
      </c>
      <c r="H288" s="261">
        <v>0.0</v>
      </c>
      <c r="I288" s="261">
        <v>1.0</v>
      </c>
      <c r="J288" s="261">
        <v>0.0</v>
      </c>
      <c r="K288" s="261">
        <v>0.0</v>
      </c>
      <c r="L288" s="261">
        <v>1.0</v>
      </c>
      <c r="M288" s="261">
        <v>0.0</v>
      </c>
      <c r="N288" s="261">
        <v>2.0</v>
      </c>
      <c r="O288" s="261">
        <v>1.0</v>
      </c>
      <c r="P288" s="261">
        <v>0.0</v>
      </c>
      <c r="Q288" s="261">
        <v>0.0</v>
      </c>
      <c r="R288" s="261">
        <f t="shared" si="1"/>
        <v>6</v>
      </c>
      <c r="S288" s="261"/>
    </row>
    <row r="289" ht="15.75" hidden="1" customHeight="1">
      <c r="B289" s="258" t="s">
        <v>76</v>
      </c>
      <c r="C289" s="259" t="s">
        <v>70</v>
      </c>
      <c r="D289" s="260" t="s">
        <v>61</v>
      </c>
      <c r="E289" s="258" t="s">
        <v>62</v>
      </c>
      <c r="F289" s="261">
        <v>1.0</v>
      </c>
      <c r="G289" s="261">
        <v>1.0</v>
      </c>
      <c r="H289" s="261">
        <v>0.0</v>
      </c>
      <c r="I289" s="261">
        <v>2.0</v>
      </c>
      <c r="J289" s="261">
        <v>0.0</v>
      </c>
      <c r="K289" s="261">
        <v>1.0</v>
      </c>
      <c r="L289" s="261">
        <v>1.0</v>
      </c>
      <c r="M289" s="261">
        <v>0.0</v>
      </c>
      <c r="N289" s="261">
        <v>1.0</v>
      </c>
      <c r="O289" s="261">
        <v>1.0</v>
      </c>
      <c r="P289" s="261">
        <v>1.0</v>
      </c>
      <c r="Q289" s="261">
        <v>1.0</v>
      </c>
      <c r="R289" s="261">
        <f t="shared" si="1"/>
        <v>10</v>
      </c>
      <c r="S289" s="261"/>
    </row>
    <row r="290" ht="15.75" hidden="1" customHeight="1">
      <c r="B290" s="258" t="s">
        <v>76</v>
      </c>
      <c r="C290" s="259" t="s">
        <v>70</v>
      </c>
      <c r="D290" s="260" t="s">
        <v>61</v>
      </c>
      <c r="E290" s="258" t="s">
        <v>63</v>
      </c>
      <c r="F290" s="261">
        <v>3.0</v>
      </c>
      <c r="G290" s="261">
        <v>0.0</v>
      </c>
      <c r="H290" s="261">
        <v>0.0</v>
      </c>
      <c r="I290" s="261">
        <v>1.0</v>
      </c>
      <c r="J290" s="261">
        <v>1.0</v>
      </c>
      <c r="K290" s="261">
        <v>0.0</v>
      </c>
      <c r="L290" s="261">
        <v>1.0</v>
      </c>
      <c r="M290" s="261">
        <v>3.0</v>
      </c>
      <c r="N290" s="261">
        <v>1.0</v>
      </c>
      <c r="O290" s="261">
        <v>1.0</v>
      </c>
      <c r="P290" s="261">
        <v>1.0</v>
      </c>
      <c r="Q290" s="261">
        <v>0.0</v>
      </c>
      <c r="R290" s="261">
        <f t="shared" si="1"/>
        <v>12</v>
      </c>
      <c r="S290" s="261"/>
    </row>
    <row r="291" ht="15.75" hidden="1" customHeight="1">
      <c r="B291" s="258" t="s">
        <v>76</v>
      </c>
      <c r="C291" s="259" t="s">
        <v>70</v>
      </c>
      <c r="D291" s="260" t="s">
        <v>61</v>
      </c>
      <c r="E291" s="258" t="s">
        <v>64</v>
      </c>
      <c r="F291" s="261">
        <v>1.0</v>
      </c>
      <c r="G291" s="261">
        <v>0.0</v>
      </c>
      <c r="H291" s="261">
        <v>0.0</v>
      </c>
      <c r="I291" s="261">
        <v>1.0</v>
      </c>
      <c r="J291" s="261">
        <v>0.0</v>
      </c>
      <c r="K291" s="261">
        <v>1.0</v>
      </c>
      <c r="L291" s="261">
        <v>1.0</v>
      </c>
      <c r="M291" s="261">
        <v>0.0</v>
      </c>
      <c r="N291" s="261">
        <v>0.0</v>
      </c>
      <c r="O291" s="261">
        <v>1.0</v>
      </c>
      <c r="P291" s="261">
        <v>0.0</v>
      </c>
      <c r="Q291" s="261">
        <v>2.0</v>
      </c>
      <c r="R291" s="261">
        <f t="shared" si="1"/>
        <v>7</v>
      </c>
      <c r="S291" s="261"/>
    </row>
    <row r="292" ht="15.75" hidden="1" customHeight="1">
      <c r="B292" s="258" t="s">
        <v>76</v>
      </c>
      <c r="C292" s="259" t="s">
        <v>70</v>
      </c>
      <c r="D292" s="260" t="s">
        <v>61</v>
      </c>
      <c r="E292" s="258" t="s">
        <v>65</v>
      </c>
      <c r="F292" s="261">
        <v>1.0</v>
      </c>
      <c r="G292" s="261">
        <v>0.0</v>
      </c>
      <c r="H292" s="261">
        <v>0.0</v>
      </c>
      <c r="I292" s="261">
        <v>1.0</v>
      </c>
      <c r="J292" s="261">
        <v>0.0</v>
      </c>
      <c r="K292" s="261">
        <v>0.0</v>
      </c>
      <c r="L292" s="261">
        <v>2.0</v>
      </c>
      <c r="M292" s="261">
        <v>0.0</v>
      </c>
      <c r="N292" s="261">
        <v>0.0</v>
      </c>
      <c r="O292" s="261">
        <v>1.0</v>
      </c>
      <c r="P292" s="261">
        <v>0.0</v>
      </c>
      <c r="Q292" s="261">
        <v>0.0</v>
      </c>
      <c r="R292" s="261">
        <f t="shared" si="1"/>
        <v>5</v>
      </c>
      <c r="S292" s="261"/>
    </row>
    <row r="293" ht="15.75" hidden="1" customHeight="1">
      <c r="B293" s="258" t="s">
        <v>76</v>
      </c>
      <c r="C293" s="259" t="s">
        <v>70</v>
      </c>
      <c r="D293" s="260" t="s">
        <v>61</v>
      </c>
      <c r="E293" s="258" t="s">
        <v>66</v>
      </c>
      <c r="F293" s="261">
        <v>1.0</v>
      </c>
      <c r="G293" s="261">
        <v>0.0</v>
      </c>
      <c r="H293" s="261">
        <v>1.0</v>
      </c>
      <c r="I293" s="261">
        <v>1.0</v>
      </c>
      <c r="J293" s="261">
        <v>0.0</v>
      </c>
      <c r="K293" s="261">
        <v>1.0</v>
      </c>
      <c r="L293" s="261">
        <v>1.0</v>
      </c>
      <c r="M293" s="261">
        <v>0.0</v>
      </c>
      <c r="N293" s="261">
        <v>0.0</v>
      </c>
      <c r="O293" s="261">
        <v>1.0</v>
      </c>
      <c r="P293" s="261">
        <v>0.0</v>
      </c>
      <c r="Q293" s="261">
        <v>1.0</v>
      </c>
      <c r="R293" s="261">
        <f t="shared" si="1"/>
        <v>7</v>
      </c>
      <c r="S293" s="261"/>
    </row>
    <row r="294" ht="15.75" hidden="1" customHeight="1">
      <c r="B294" s="258" t="s">
        <v>76</v>
      </c>
      <c r="C294" s="259" t="s">
        <v>70</v>
      </c>
      <c r="D294" s="260" t="s">
        <v>61</v>
      </c>
      <c r="E294" s="258" t="s">
        <v>67</v>
      </c>
      <c r="F294" s="261">
        <v>1.0</v>
      </c>
      <c r="G294" s="261">
        <v>0.0</v>
      </c>
      <c r="H294" s="261">
        <v>2.0</v>
      </c>
      <c r="I294" s="261">
        <v>1.0</v>
      </c>
      <c r="J294" s="261">
        <v>0.0</v>
      </c>
      <c r="K294" s="261">
        <v>0.0</v>
      </c>
      <c r="L294" s="261">
        <v>1.0</v>
      </c>
      <c r="M294" s="261">
        <v>0.0</v>
      </c>
      <c r="N294" s="261">
        <v>0.0</v>
      </c>
      <c r="O294" s="261">
        <v>2.0</v>
      </c>
      <c r="P294" s="261">
        <v>0.0</v>
      </c>
      <c r="Q294" s="261">
        <v>0.0</v>
      </c>
      <c r="R294" s="261">
        <f t="shared" si="1"/>
        <v>7</v>
      </c>
      <c r="S294" s="261"/>
    </row>
    <row r="295" ht="15.75" hidden="1" customHeight="1">
      <c r="B295" s="258" t="s">
        <v>76</v>
      </c>
      <c r="C295" s="259" t="s">
        <v>70</v>
      </c>
      <c r="D295" s="260" t="s">
        <v>61</v>
      </c>
      <c r="E295" s="258" t="s">
        <v>68</v>
      </c>
      <c r="F295" s="261">
        <v>1.0</v>
      </c>
      <c r="G295" s="261">
        <v>1.0</v>
      </c>
      <c r="H295" s="261">
        <v>0.0</v>
      </c>
      <c r="I295" s="261">
        <v>1.0</v>
      </c>
      <c r="J295" s="261">
        <v>1.0</v>
      </c>
      <c r="K295" s="261">
        <v>0.0</v>
      </c>
      <c r="L295" s="261">
        <v>1.0</v>
      </c>
      <c r="M295" s="261">
        <v>0.0</v>
      </c>
      <c r="N295" s="261">
        <v>1.0</v>
      </c>
      <c r="O295" s="261">
        <v>1.0</v>
      </c>
      <c r="P295" s="261">
        <v>0.0</v>
      </c>
      <c r="Q295" s="261">
        <v>1.0</v>
      </c>
      <c r="R295" s="261">
        <f t="shared" si="1"/>
        <v>8</v>
      </c>
      <c r="S295" s="261"/>
    </row>
    <row r="296" ht="15.75" hidden="1" customHeight="1">
      <c r="B296" s="258" t="s">
        <v>76</v>
      </c>
      <c r="C296" s="259" t="s">
        <v>70</v>
      </c>
      <c r="D296" s="262" t="s">
        <v>61</v>
      </c>
      <c r="E296" s="258" t="s">
        <v>69</v>
      </c>
      <c r="F296" s="261">
        <v>1.0</v>
      </c>
      <c r="G296" s="261">
        <v>1.0</v>
      </c>
      <c r="H296" s="261">
        <v>0.0</v>
      </c>
      <c r="I296" s="261">
        <v>1.0</v>
      </c>
      <c r="J296" s="261">
        <v>1.0</v>
      </c>
      <c r="K296" s="261">
        <v>0.0</v>
      </c>
      <c r="L296" s="261">
        <v>1.0</v>
      </c>
      <c r="M296" s="261">
        <v>0.0</v>
      </c>
      <c r="N296" s="261">
        <v>1.0</v>
      </c>
      <c r="O296" s="261">
        <v>1.0</v>
      </c>
      <c r="P296" s="261">
        <v>1.0</v>
      </c>
      <c r="Q296" s="261">
        <v>1.0</v>
      </c>
      <c r="R296" s="261">
        <f t="shared" si="1"/>
        <v>9</v>
      </c>
      <c r="S296" s="261"/>
    </row>
    <row r="297" ht="15.75" hidden="1" customHeight="1">
      <c r="B297" s="258" t="s">
        <v>76</v>
      </c>
      <c r="C297" s="259" t="s">
        <v>70</v>
      </c>
      <c r="D297" s="260" t="s">
        <v>159</v>
      </c>
      <c r="E297" s="258" t="s">
        <v>414</v>
      </c>
      <c r="F297" s="261">
        <v>2.0</v>
      </c>
      <c r="G297" s="261">
        <v>2.0</v>
      </c>
      <c r="H297" s="261">
        <v>2.0</v>
      </c>
      <c r="I297" s="261">
        <v>1.0</v>
      </c>
      <c r="J297" s="261">
        <v>0.0</v>
      </c>
      <c r="K297" s="261">
        <v>0.0</v>
      </c>
      <c r="L297" s="261">
        <v>2.0</v>
      </c>
      <c r="M297" s="261">
        <v>1.0</v>
      </c>
      <c r="N297" s="261">
        <v>2.0</v>
      </c>
      <c r="O297" s="261">
        <v>1.0</v>
      </c>
      <c r="P297" s="261">
        <v>2.0</v>
      </c>
      <c r="Q297" s="261">
        <v>3.0</v>
      </c>
      <c r="R297" s="261">
        <f t="shared" si="1"/>
        <v>18</v>
      </c>
      <c r="S297" s="261"/>
    </row>
    <row r="298" ht="15.75" hidden="1" customHeight="1">
      <c r="B298" s="258" t="s">
        <v>76</v>
      </c>
      <c r="C298" s="259" t="s">
        <v>70</v>
      </c>
      <c r="D298" s="260" t="s">
        <v>159</v>
      </c>
      <c r="E298" s="258" t="s">
        <v>415</v>
      </c>
      <c r="F298" s="261">
        <v>1.0</v>
      </c>
      <c r="G298" s="261">
        <v>0.0</v>
      </c>
      <c r="H298" s="261">
        <v>1.0</v>
      </c>
      <c r="I298" s="261">
        <v>1.0</v>
      </c>
      <c r="J298" s="261">
        <v>0.0</v>
      </c>
      <c r="K298" s="261">
        <v>0.0</v>
      </c>
      <c r="L298" s="261">
        <v>1.0</v>
      </c>
      <c r="M298" s="261">
        <v>0.0</v>
      </c>
      <c r="N298" s="261">
        <v>0.0</v>
      </c>
      <c r="O298" s="261">
        <v>1.0</v>
      </c>
      <c r="P298" s="261">
        <v>0.0</v>
      </c>
      <c r="Q298" s="261">
        <v>1.0</v>
      </c>
      <c r="R298" s="261">
        <f t="shared" si="1"/>
        <v>6</v>
      </c>
      <c r="S298" s="261"/>
    </row>
    <row r="299" ht="15.75" hidden="1" customHeight="1">
      <c r="B299" s="258" t="s">
        <v>76</v>
      </c>
      <c r="C299" s="259" t="s">
        <v>70</v>
      </c>
      <c r="D299" s="260" t="s">
        <v>159</v>
      </c>
      <c r="E299" s="258" t="s">
        <v>416</v>
      </c>
      <c r="F299" s="261">
        <v>1.0</v>
      </c>
      <c r="G299" s="261">
        <v>0.0</v>
      </c>
      <c r="H299" s="261">
        <v>0.0</v>
      </c>
      <c r="I299" s="261">
        <v>1.0</v>
      </c>
      <c r="J299" s="261">
        <v>0.0</v>
      </c>
      <c r="K299" s="261">
        <v>1.0</v>
      </c>
      <c r="L299" s="261">
        <v>1.0</v>
      </c>
      <c r="M299" s="261">
        <v>0.0</v>
      </c>
      <c r="N299" s="261">
        <v>0.0</v>
      </c>
      <c r="O299" s="261">
        <v>1.0</v>
      </c>
      <c r="P299" s="261">
        <v>1.0</v>
      </c>
      <c r="Q299" s="261">
        <v>0.0</v>
      </c>
      <c r="R299" s="261">
        <f t="shared" si="1"/>
        <v>6</v>
      </c>
      <c r="S299" s="261"/>
    </row>
    <row r="300" ht="15.75" hidden="1" customHeight="1">
      <c r="B300" s="258" t="s">
        <v>76</v>
      </c>
      <c r="C300" s="259" t="s">
        <v>70</v>
      </c>
      <c r="D300" s="260" t="s">
        <v>159</v>
      </c>
      <c r="E300" s="258" t="s">
        <v>417</v>
      </c>
      <c r="F300" s="261">
        <v>1.0</v>
      </c>
      <c r="G300" s="261">
        <v>0.0</v>
      </c>
      <c r="H300" s="261">
        <v>1.0</v>
      </c>
      <c r="I300" s="261">
        <v>1.0</v>
      </c>
      <c r="J300" s="261">
        <v>2.0</v>
      </c>
      <c r="K300" s="261">
        <v>0.0</v>
      </c>
      <c r="L300" s="261">
        <v>1.0</v>
      </c>
      <c r="M300" s="261">
        <v>1.0</v>
      </c>
      <c r="N300" s="261">
        <v>1.0</v>
      </c>
      <c r="O300" s="261">
        <v>2.0</v>
      </c>
      <c r="P300" s="261">
        <v>0.0</v>
      </c>
      <c r="Q300" s="261">
        <v>2.0</v>
      </c>
      <c r="R300" s="261">
        <f t="shared" si="1"/>
        <v>12</v>
      </c>
      <c r="S300" s="261"/>
    </row>
    <row r="301" ht="15.75" hidden="1" customHeight="1">
      <c r="B301" s="258" t="s">
        <v>76</v>
      </c>
      <c r="C301" s="259" t="s">
        <v>70</v>
      </c>
      <c r="D301" s="260" t="s">
        <v>159</v>
      </c>
      <c r="E301" s="258" t="s">
        <v>418</v>
      </c>
      <c r="F301" s="261">
        <v>1.0</v>
      </c>
      <c r="G301" s="261">
        <v>0.0</v>
      </c>
      <c r="H301" s="261">
        <v>0.0</v>
      </c>
      <c r="I301" s="261">
        <v>1.0</v>
      </c>
      <c r="J301" s="261">
        <v>1.0</v>
      </c>
      <c r="K301" s="261">
        <v>1.0</v>
      </c>
      <c r="L301" s="261">
        <v>1.0</v>
      </c>
      <c r="M301" s="261">
        <v>0.0</v>
      </c>
      <c r="N301" s="261">
        <v>1.0</v>
      </c>
      <c r="O301" s="261">
        <v>1.0</v>
      </c>
      <c r="P301" s="261">
        <v>0.0</v>
      </c>
      <c r="Q301" s="261">
        <v>0.0</v>
      </c>
      <c r="R301" s="261">
        <f t="shared" si="1"/>
        <v>7</v>
      </c>
      <c r="S301" s="261"/>
    </row>
    <row r="302" ht="15.75" hidden="1" customHeight="1">
      <c r="B302" s="258" t="s">
        <v>76</v>
      </c>
      <c r="C302" s="259" t="s">
        <v>70</v>
      </c>
      <c r="D302" s="260" t="s">
        <v>159</v>
      </c>
      <c r="E302" s="258" t="s">
        <v>419</v>
      </c>
      <c r="F302" s="261">
        <v>1.0</v>
      </c>
      <c r="G302" s="261">
        <v>0.0</v>
      </c>
      <c r="H302" s="261">
        <v>0.0</v>
      </c>
      <c r="I302" s="261">
        <v>1.0</v>
      </c>
      <c r="J302" s="261">
        <v>0.0</v>
      </c>
      <c r="K302" s="261">
        <v>0.0</v>
      </c>
      <c r="L302" s="261">
        <v>1.0</v>
      </c>
      <c r="M302" s="261">
        <v>0.0</v>
      </c>
      <c r="N302" s="261">
        <v>0.0</v>
      </c>
      <c r="O302" s="261">
        <v>1.0</v>
      </c>
      <c r="P302" s="261">
        <v>0.0</v>
      </c>
      <c r="Q302" s="261">
        <v>0.0</v>
      </c>
      <c r="R302" s="261">
        <f t="shared" si="1"/>
        <v>4</v>
      </c>
      <c r="S302" s="261"/>
    </row>
    <row r="303" ht="15.75" hidden="1" customHeight="1">
      <c r="B303" s="258" t="s">
        <v>76</v>
      </c>
      <c r="C303" s="259" t="s">
        <v>70</v>
      </c>
      <c r="D303" s="260" t="s">
        <v>159</v>
      </c>
      <c r="E303" s="258" t="s">
        <v>420</v>
      </c>
      <c r="F303" s="261">
        <v>1.0</v>
      </c>
      <c r="G303" s="261">
        <v>0.0</v>
      </c>
      <c r="H303" s="261">
        <v>0.0</v>
      </c>
      <c r="I303" s="261">
        <v>1.0</v>
      </c>
      <c r="J303" s="261">
        <v>0.0</v>
      </c>
      <c r="K303" s="261">
        <v>0.0</v>
      </c>
      <c r="L303" s="261">
        <v>1.0</v>
      </c>
      <c r="M303" s="261">
        <v>0.0</v>
      </c>
      <c r="N303" s="261">
        <v>0.0</v>
      </c>
      <c r="O303" s="261">
        <v>1.0</v>
      </c>
      <c r="P303" s="261">
        <v>0.0</v>
      </c>
      <c r="Q303" s="261">
        <v>1.0</v>
      </c>
      <c r="R303" s="261">
        <f t="shared" si="1"/>
        <v>5</v>
      </c>
      <c r="S303" s="261"/>
    </row>
    <row r="304" ht="15.75" hidden="1" customHeight="1">
      <c r="B304" s="258" t="s">
        <v>76</v>
      </c>
      <c r="C304" s="259" t="s">
        <v>70</v>
      </c>
      <c r="D304" s="260" t="s">
        <v>159</v>
      </c>
      <c r="E304" s="258" t="s">
        <v>421</v>
      </c>
      <c r="F304" s="261">
        <v>1.0</v>
      </c>
      <c r="G304" s="261">
        <v>0.0</v>
      </c>
      <c r="H304" s="261">
        <v>0.0</v>
      </c>
      <c r="I304" s="261">
        <v>1.0</v>
      </c>
      <c r="J304" s="261">
        <v>1.0</v>
      </c>
      <c r="K304" s="261">
        <v>1.0</v>
      </c>
      <c r="L304" s="261">
        <v>1.0</v>
      </c>
      <c r="M304" s="261">
        <v>0.0</v>
      </c>
      <c r="N304" s="261">
        <v>0.0</v>
      </c>
      <c r="O304" s="261">
        <v>1.0</v>
      </c>
      <c r="P304" s="261">
        <v>1.0</v>
      </c>
      <c r="Q304" s="261">
        <v>0.0</v>
      </c>
      <c r="R304" s="261">
        <f t="shared" si="1"/>
        <v>7</v>
      </c>
      <c r="S304" s="261"/>
    </row>
    <row r="305" ht="15.75" hidden="1" customHeight="1">
      <c r="B305" s="258" t="s">
        <v>76</v>
      </c>
      <c r="C305" s="259" t="s">
        <v>70</v>
      </c>
      <c r="D305" s="260" t="s">
        <v>159</v>
      </c>
      <c r="E305" s="258" t="s">
        <v>422</v>
      </c>
      <c r="F305" s="261">
        <v>1.0</v>
      </c>
      <c r="G305" s="261">
        <v>1.0</v>
      </c>
      <c r="H305" s="261">
        <v>0.0</v>
      </c>
      <c r="I305" s="261">
        <v>1.0</v>
      </c>
      <c r="J305" s="261">
        <v>0.0</v>
      </c>
      <c r="K305" s="261">
        <v>0.0</v>
      </c>
      <c r="L305" s="261">
        <v>1.0</v>
      </c>
      <c r="M305" s="261">
        <v>0.0</v>
      </c>
      <c r="N305" s="261">
        <v>1.0</v>
      </c>
      <c r="O305" s="261">
        <v>1.0</v>
      </c>
      <c r="P305" s="261">
        <v>1.0</v>
      </c>
      <c r="Q305" s="261">
        <v>1.0</v>
      </c>
      <c r="R305" s="261">
        <f t="shared" si="1"/>
        <v>8</v>
      </c>
      <c r="S305" s="261"/>
    </row>
    <row r="306" ht="15.75" hidden="1" customHeight="1">
      <c r="B306" s="258" t="s">
        <v>76</v>
      </c>
      <c r="C306" s="259" t="s">
        <v>70</v>
      </c>
      <c r="D306" s="260" t="s">
        <v>159</v>
      </c>
      <c r="E306" s="258" t="s">
        <v>423</v>
      </c>
      <c r="F306" s="261">
        <v>1.0</v>
      </c>
      <c r="G306" s="261">
        <v>0.0</v>
      </c>
      <c r="H306" s="261">
        <v>0.0</v>
      </c>
      <c r="I306" s="261">
        <v>1.0</v>
      </c>
      <c r="J306" s="261">
        <v>0.0</v>
      </c>
      <c r="K306" s="261">
        <v>0.0</v>
      </c>
      <c r="L306" s="261">
        <v>1.0</v>
      </c>
      <c r="M306" s="261">
        <v>0.0</v>
      </c>
      <c r="N306" s="261">
        <v>0.0</v>
      </c>
      <c r="O306" s="261">
        <v>1.0</v>
      </c>
      <c r="P306" s="261">
        <v>0.0</v>
      </c>
      <c r="Q306" s="261">
        <v>0.0</v>
      </c>
      <c r="R306" s="261">
        <f t="shared" si="1"/>
        <v>4</v>
      </c>
      <c r="S306" s="261"/>
    </row>
    <row r="307" ht="15.75" hidden="1" customHeight="1">
      <c r="B307" s="258" t="s">
        <v>76</v>
      </c>
      <c r="C307" s="259" t="s">
        <v>70</v>
      </c>
      <c r="D307" s="260" t="s">
        <v>159</v>
      </c>
      <c r="E307" s="258" t="s">
        <v>424</v>
      </c>
      <c r="F307" s="261">
        <v>1.0</v>
      </c>
      <c r="G307" s="261">
        <v>0.0</v>
      </c>
      <c r="H307" s="261">
        <v>0.0</v>
      </c>
      <c r="I307" s="261">
        <v>1.0</v>
      </c>
      <c r="J307" s="261">
        <v>0.0</v>
      </c>
      <c r="K307" s="261">
        <v>1.0</v>
      </c>
      <c r="L307" s="261">
        <v>1.0</v>
      </c>
      <c r="M307" s="261">
        <v>1.0</v>
      </c>
      <c r="N307" s="261">
        <v>0.0</v>
      </c>
      <c r="O307" s="261">
        <v>1.0</v>
      </c>
      <c r="P307" s="261">
        <v>0.0</v>
      </c>
      <c r="Q307" s="261">
        <v>1.0</v>
      </c>
      <c r="R307" s="261">
        <f t="shared" si="1"/>
        <v>7</v>
      </c>
      <c r="S307" s="261"/>
    </row>
    <row r="308" ht="15.75" hidden="1" customHeight="1">
      <c r="B308" s="258" t="s">
        <v>76</v>
      </c>
      <c r="C308" s="259" t="s">
        <v>70</v>
      </c>
      <c r="D308" s="262" t="s">
        <v>159</v>
      </c>
      <c r="E308" s="258" t="s">
        <v>425</v>
      </c>
      <c r="F308" s="261">
        <v>1.0</v>
      </c>
      <c r="G308" s="261">
        <v>0.0</v>
      </c>
      <c r="H308" s="261">
        <v>0.0</v>
      </c>
      <c r="I308" s="261">
        <v>1.0</v>
      </c>
      <c r="J308" s="261">
        <v>0.0</v>
      </c>
      <c r="K308" s="261">
        <v>1.0</v>
      </c>
      <c r="L308" s="261">
        <v>1.0</v>
      </c>
      <c r="M308" s="261">
        <v>0.0</v>
      </c>
      <c r="N308" s="261">
        <v>0.0</v>
      </c>
      <c r="O308" s="261">
        <v>1.0</v>
      </c>
      <c r="P308" s="261">
        <v>0.0</v>
      </c>
      <c r="Q308" s="261">
        <v>0.0</v>
      </c>
      <c r="R308" s="261">
        <f t="shared" si="1"/>
        <v>5</v>
      </c>
      <c r="S308" s="261"/>
    </row>
    <row r="309" ht="15.75" hidden="1" customHeight="1">
      <c r="B309" s="258" t="s">
        <v>76</v>
      </c>
      <c r="C309" s="259" t="s">
        <v>71</v>
      </c>
      <c r="D309" s="260" t="s">
        <v>116</v>
      </c>
      <c r="E309" s="258" t="s">
        <v>383</v>
      </c>
      <c r="F309" s="261">
        <v>1.0</v>
      </c>
      <c r="G309" s="261">
        <v>0.0</v>
      </c>
      <c r="H309" s="261">
        <v>0.0</v>
      </c>
      <c r="I309" s="261">
        <v>1.0</v>
      </c>
      <c r="J309" s="261">
        <v>0.0</v>
      </c>
      <c r="K309" s="261">
        <v>0.0</v>
      </c>
      <c r="L309" s="261">
        <v>1.0</v>
      </c>
      <c r="M309" s="261">
        <v>0.0</v>
      </c>
      <c r="N309" s="261">
        <v>0.0</v>
      </c>
      <c r="O309" s="261">
        <v>1.0</v>
      </c>
      <c r="P309" s="261">
        <v>0.0</v>
      </c>
      <c r="Q309" s="261">
        <v>0.0</v>
      </c>
      <c r="R309" s="261">
        <f t="shared" si="1"/>
        <v>4</v>
      </c>
      <c r="S309" s="261"/>
    </row>
    <row r="310" ht="15.75" hidden="1" customHeight="1">
      <c r="B310" s="258" t="s">
        <v>76</v>
      </c>
      <c r="C310" s="259" t="s">
        <v>71</v>
      </c>
      <c r="D310" s="260" t="s">
        <v>116</v>
      </c>
      <c r="E310" s="258" t="s">
        <v>384</v>
      </c>
      <c r="F310" s="261">
        <v>1.0</v>
      </c>
      <c r="G310" s="261">
        <v>0.0</v>
      </c>
      <c r="H310" s="261">
        <v>0.0</v>
      </c>
      <c r="I310" s="261">
        <v>1.0</v>
      </c>
      <c r="J310" s="261">
        <v>0.0</v>
      </c>
      <c r="K310" s="261">
        <v>0.0</v>
      </c>
      <c r="L310" s="261">
        <v>1.0</v>
      </c>
      <c r="M310" s="261">
        <v>0.0</v>
      </c>
      <c r="N310" s="261">
        <v>0.0</v>
      </c>
      <c r="O310" s="261">
        <v>1.0</v>
      </c>
      <c r="P310" s="261">
        <v>0.0</v>
      </c>
      <c r="Q310" s="261">
        <v>0.0</v>
      </c>
      <c r="R310" s="261">
        <f t="shared" si="1"/>
        <v>4</v>
      </c>
      <c r="S310" s="261"/>
    </row>
    <row r="311" ht="15.75" hidden="1" customHeight="1">
      <c r="B311" s="258" t="s">
        <v>76</v>
      </c>
      <c r="C311" s="259" t="s">
        <v>71</v>
      </c>
      <c r="D311" s="260" t="s">
        <v>116</v>
      </c>
      <c r="E311" s="258" t="s">
        <v>385</v>
      </c>
      <c r="F311" s="261">
        <v>1.0</v>
      </c>
      <c r="G311" s="261">
        <v>1.0</v>
      </c>
      <c r="H311" s="261">
        <v>0.0</v>
      </c>
      <c r="I311" s="261">
        <v>1.0</v>
      </c>
      <c r="J311" s="261">
        <v>0.0</v>
      </c>
      <c r="K311" s="261">
        <v>0.0</v>
      </c>
      <c r="L311" s="261">
        <v>1.0</v>
      </c>
      <c r="M311" s="261">
        <v>0.0</v>
      </c>
      <c r="N311" s="261">
        <v>0.0</v>
      </c>
      <c r="O311" s="261">
        <v>1.0</v>
      </c>
      <c r="P311" s="261">
        <v>0.0</v>
      </c>
      <c r="Q311" s="261">
        <v>0.0</v>
      </c>
      <c r="R311" s="261">
        <f t="shared" si="1"/>
        <v>5</v>
      </c>
      <c r="S311" s="261"/>
    </row>
    <row r="312" ht="15.75" hidden="1" customHeight="1">
      <c r="B312" s="258" t="s">
        <v>76</v>
      </c>
      <c r="C312" s="259" t="s">
        <v>71</v>
      </c>
      <c r="D312" s="260" t="s">
        <v>116</v>
      </c>
      <c r="E312" s="258" t="s">
        <v>386</v>
      </c>
      <c r="F312" s="261">
        <v>1.0</v>
      </c>
      <c r="G312" s="261">
        <v>0.0</v>
      </c>
      <c r="H312" s="261">
        <v>0.0</v>
      </c>
      <c r="I312" s="261">
        <v>1.0</v>
      </c>
      <c r="J312" s="261">
        <v>0.0</v>
      </c>
      <c r="K312" s="261">
        <v>0.0</v>
      </c>
      <c r="L312" s="261">
        <v>1.0</v>
      </c>
      <c r="M312" s="261">
        <v>0.0</v>
      </c>
      <c r="N312" s="261">
        <v>0.0</v>
      </c>
      <c r="O312" s="261">
        <v>1.0</v>
      </c>
      <c r="P312" s="261">
        <v>0.0</v>
      </c>
      <c r="Q312" s="261">
        <v>0.0</v>
      </c>
      <c r="R312" s="261">
        <f t="shared" si="1"/>
        <v>4</v>
      </c>
      <c r="S312" s="261"/>
    </row>
    <row r="313" ht="15.75" hidden="1" customHeight="1">
      <c r="B313" s="258" t="s">
        <v>76</v>
      </c>
      <c r="C313" s="259" t="s">
        <v>71</v>
      </c>
      <c r="D313" s="260" t="s">
        <v>116</v>
      </c>
      <c r="E313" s="258" t="s">
        <v>387</v>
      </c>
      <c r="F313" s="261">
        <v>1.0</v>
      </c>
      <c r="G313" s="261">
        <v>0.0</v>
      </c>
      <c r="H313" s="261">
        <v>0.0</v>
      </c>
      <c r="I313" s="261">
        <v>1.0</v>
      </c>
      <c r="J313" s="261">
        <v>0.0</v>
      </c>
      <c r="K313" s="261">
        <v>0.0</v>
      </c>
      <c r="L313" s="261">
        <v>1.0</v>
      </c>
      <c r="M313" s="261">
        <v>0.0</v>
      </c>
      <c r="N313" s="261">
        <v>0.0</v>
      </c>
      <c r="O313" s="261">
        <v>1.0</v>
      </c>
      <c r="P313" s="261">
        <v>0.0</v>
      </c>
      <c r="Q313" s="261">
        <v>0.0</v>
      </c>
      <c r="R313" s="261">
        <f t="shared" si="1"/>
        <v>4</v>
      </c>
      <c r="S313" s="261"/>
    </row>
    <row r="314" ht="15.75" hidden="1" customHeight="1">
      <c r="B314" s="258" t="s">
        <v>76</v>
      </c>
      <c r="C314" s="259" t="s">
        <v>71</v>
      </c>
      <c r="D314" s="260" t="s">
        <v>116</v>
      </c>
      <c r="E314" s="258" t="s">
        <v>388</v>
      </c>
      <c r="F314" s="261">
        <v>1.0</v>
      </c>
      <c r="G314" s="261">
        <v>0.0</v>
      </c>
      <c r="H314" s="261">
        <v>0.0</v>
      </c>
      <c r="I314" s="261">
        <v>1.0</v>
      </c>
      <c r="J314" s="261">
        <v>0.0</v>
      </c>
      <c r="K314" s="261">
        <v>0.0</v>
      </c>
      <c r="L314" s="261">
        <v>1.0</v>
      </c>
      <c r="M314" s="261">
        <v>0.0</v>
      </c>
      <c r="N314" s="261">
        <v>0.0</v>
      </c>
      <c r="O314" s="261">
        <v>1.0</v>
      </c>
      <c r="P314" s="261">
        <v>0.0</v>
      </c>
      <c r="Q314" s="261">
        <v>0.0</v>
      </c>
      <c r="R314" s="261">
        <f t="shared" si="1"/>
        <v>4</v>
      </c>
      <c r="S314" s="261"/>
    </row>
    <row r="315" ht="15.75" hidden="1" customHeight="1">
      <c r="B315" s="258" t="s">
        <v>76</v>
      </c>
      <c r="C315" s="259" t="s">
        <v>71</v>
      </c>
      <c r="D315" s="262" t="s">
        <v>116</v>
      </c>
      <c r="E315" s="258" t="s">
        <v>389</v>
      </c>
      <c r="F315" s="261">
        <v>1.0</v>
      </c>
      <c r="G315" s="261">
        <v>0.0</v>
      </c>
      <c r="H315" s="261">
        <v>0.0</v>
      </c>
      <c r="I315" s="261">
        <v>1.0</v>
      </c>
      <c r="J315" s="261">
        <v>0.0</v>
      </c>
      <c r="K315" s="261">
        <v>0.0</v>
      </c>
      <c r="L315" s="261">
        <v>1.0</v>
      </c>
      <c r="M315" s="261">
        <v>0.0</v>
      </c>
      <c r="N315" s="261">
        <v>0.0</v>
      </c>
      <c r="O315" s="261">
        <v>1.0</v>
      </c>
      <c r="P315" s="261">
        <v>0.0</v>
      </c>
      <c r="Q315" s="261">
        <v>0.0</v>
      </c>
      <c r="R315" s="261">
        <f t="shared" si="1"/>
        <v>4</v>
      </c>
      <c r="S315" s="261"/>
    </row>
    <row r="316" ht="15.75" hidden="1" customHeight="1">
      <c r="B316" s="258" t="s">
        <v>76</v>
      </c>
      <c r="C316" s="259" t="s">
        <v>71</v>
      </c>
      <c r="D316" s="260" t="s">
        <v>131</v>
      </c>
      <c r="E316" s="258" t="s">
        <v>390</v>
      </c>
      <c r="F316" s="261">
        <v>1.0</v>
      </c>
      <c r="G316" s="261">
        <v>0.0</v>
      </c>
      <c r="H316" s="261">
        <v>0.0</v>
      </c>
      <c r="I316" s="261">
        <v>1.0</v>
      </c>
      <c r="J316" s="261">
        <v>0.0</v>
      </c>
      <c r="K316" s="261">
        <v>0.0</v>
      </c>
      <c r="L316" s="261">
        <v>1.0</v>
      </c>
      <c r="M316" s="261">
        <v>0.0</v>
      </c>
      <c r="N316" s="261">
        <v>0.0</v>
      </c>
      <c r="O316" s="261">
        <v>1.0</v>
      </c>
      <c r="P316" s="261">
        <v>0.0</v>
      </c>
      <c r="Q316" s="261">
        <v>0.0</v>
      </c>
      <c r="R316" s="261">
        <f t="shared" si="1"/>
        <v>4</v>
      </c>
      <c r="S316" s="261"/>
    </row>
    <row r="317" ht="15.75" hidden="1" customHeight="1">
      <c r="B317" s="258" t="s">
        <v>76</v>
      </c>
      <c r="C317" s="259" t="s">
        <v>71</v>
      </c>
      <c r="D317" s="260" t="s">
        <v>131</v>
      </c>
      <c r="E317" s="258" t="s">
        <v>391</v>
      </c>
      <c r="F317" s="261">
        <v>1.0</v>
      </c>
      <c r="G317" s="261">
        <v>0.0</v>
      </c>
      <c r="H317" s="261">
        <v>0.0</v>
      </c>
      <c r="I317" s="261">
        <v>1.0</v>
      </c>
      <c r="J317" s="261">
        <v>0.0</v>
      </c>
      <c r="K317" s="261">
        <v>0.0</v>
      </c>
      <c r="L317" s="261">
        <v>1.0</v>
      </c>
      <c r="M317" s="261">
        <v>0.0</v>
      </c>
      <c r="N317" s="261">
        <v>0.0</v>
      </c>
      <c r="O317" s="261">
        <v>1.0</v>
      </c>
      <c r="P317" s="261">
        <v>0.0</v>
      </c>
      <c r="Q317" s="261">
        <v>0.0</v>
      </c>
      <c r="R317" s="261">
        <f t="shared" si="1"/>
        <v>4</v>
      </c>
      <c r="S317" s="261"/>
    </row>
    <row r="318" ht="15.75" hidden="1" customHeight="1">
      <c r="B318" s="258" t="s">
        <v>76</v>
      </c>
      <c r="C318" s="259" t="s">
        <v>71</v>
      </c>
      <c r="D318" s="260" t="s">
        <v>131</v>
      </c>
      <c r="E318" s="258" t="s">
        <v>392</v>
      </c>
      <c r="F318" s="261">
        <v>1.0</v>
      </c>
      <c r="G318" s="261">
        <v>0.0</v>
      </c>
      <c r="H318" s="261">
        <v>0.0</v>
      </c>
      <c r="I318" s="261">
        <v>1.0</v>
      </c>
      <c r="J318" s="261">
        <v>0.0</v>
      </c>
      <c r="K318" s="261">
        <v>0.0</v>
      </c>
      <c r="L318" s="261">
        <v>1.0</v>
      </c>
      <c r="M318" s="261">
        <v>0.0</v>
      </c>
      <c r="N318" s="261">
        <v>0.0</v>
      </c>
      <c r="O318" s="261">
        <v>1.0</v>
      </c>
      <c r="P318" s="261">
        <v>0.0</v>
      </c>
      <c r="Q318" s="261">
        <v>0.0</v>
      </c>
      <c r="R318" s="261">
        <f t="shared" si="1"/>
        <v>4</v>
      </c>
      <c r="S318" s="261"/>
    </row>
    <row r="319" ht="15.75" hidden="1" customHeight="1">
      <c r="B319" s="258" t="s">
        <v>76</v>
      </c>
      <c r="C319" s="259" t="s">
        <v>71</v>
      </c>
      <c r="D319" s="260" t="s">
        <v>131</v>
      </c>
      <c r="E319" s="258" t="s">
        <v>393</v>
      </c>
      <c r="F319" s="261">
        <v>1.0</v>
      </c>
      <c r="G319" s="261">
        <v>0.0</v>
      </c>
      <c r="H319" s="261">
        <v>0.0</v>
      </c>
      <c r="I319" s="261">
        <v>1.0</v>
      </c>
      <c r="J319" s="261">
        <v>0.0</v>
      </c>
      <c r="K319" s="261">
        <v>0.0</v>
      </c>
      <c r="L319" s="261">
        <v>1.0</v>
      </c>
      <c r="M319" s="261">
        <v>0.0</v>
      </c>
      <c r="N319" s="261">
        <v>0.0</v>
      </c>
      <c r="O319" s="261">
        <v>1.0</v>
      </c>
      <c r="P319" s="261">
        <v>0.0</v>
      </c>
      <c r="Q319" s="261">
        <v>0.0</v>
      </c>
      <c r="R319" s="261">
        <f t="shared" si="1"/>
        <v>4</v>
      </c>
      <c r="S319" s="261"/>
    </row>
    <row r="320" ht="15.75" hidden="1" customHeight="1">
      <c r="B320" s="258" t="s">
        <v>76</v>
      </c>
      <c r="C320" s="259" t="s">
        <v>71</v>
      </c>
      <c r="D320" s="260" t="s">
        <v>131</v>
      </c>
      <c r="E320" s="258" t="s">
        <v>394</v>
      </c>
      <c r="F320" s="261">
        <v>1.0</v>
      </c>
      <c r="G320" s="261">
        <v>0.0</v>
      </c>
      <c r="H320" s="261">
        <v>0.0</v>
      </c>
      <c r="I320" s="261">
        <v>1.0</v>
      </c>
      <c r="J320" s="261">
        <v>0.0</v>
      </c>
      <c r="K320" s="261">
        <v>0.0</v>
      </c>
      <c r="L320" s="261">
        <v>1.0</v>
      </c>
      <c r="M320" s="261">
        <v>0.0</v>
      </c>
      <c r="N320" s="261">
        <v>0.0</v>
      </c>
      <c r="O320" s="261">
        <v>1.0</v>
      </c>
      <c r="P320" s="261">
        <v>0.0</v>
      </c>
      <c r="Q320" s="261">
        <v>0.0</v>
      </c>
      <c r="R320" s="261">
        <f t="shared" si="1"/>
        <v>4</v>
      </c>
      <c r="S320" s="261"/>
    </row>
    <row r="321" ht="15.75" hidden="1" customHeight="1">
      <c r="B321" s="258" t="s">
        <v>76</v>
      </c>
      <c r="C321" s="259" t="s">
        <v>71</v>
      </c>
      <c r="D321" s="260" t="s">
        <v>131</v>
      </c>
      <c r="E321" s="258" t="s">
        <v>395</v>
      </c>
      <c r="F321" s="261">
        <v>1.0</v>
      </c>
      <c r="G321" s="261">
        <v>0.0</v>
      </c>
      <c r="H321" s="261">
        <v>0.0</v>
      </c>
      <c r="I321" s="261">
        <v>1.0</v>
      </c>
      <c r="J321" s="261">
        <v>0.0</v>
      </c>
      <c r="K321" s="261">
        <v>0.0</v>
      </c>
      <c r="L321" s="261">
        <v>1.0</v>
      </c>
      <c r="M321" s="261">
        <v>0.0</v>
      </c>
      <c r="N321" s="261">
        <v>0.0</v>
      </c>
      <c r="O321" s="261">
        <v>1.0</v>
      </c>
      <c r="P321" s="261">
        <v>0.0</v>
      </c>
      <c r="Q321" s="261">
        <v>0.0</v>
      </c>
      <c r="R321" s="261">
        <f t="shared" si="1"/>
        <v>4</v>
      </c>
      <c r="S321" s="261"/>
    </row>
    <row r="322" ht="15.75" hidden="1" customHeight="1">
      <c r="B322" s="258" t="s">
        <v>76</v>
      </c>
      <c r="C322" s="259" t="s">
        <v>71</v>
      </c>
      <c r="D322" s="262" t="s">
        <v>131</v>
      </c>
      <c r="E322" s="258" t="s">
        <v>396</v>
      </c>
      <c r="F322" s="261">
        <v>1.0</v>
      </c>
      <c r="G322" s="261">
        <v>0.0</v>
      </c>
      <c r="H322" s="261">
        <v>0.0</v>
      </c>
      <c r="I322" s="261">
        <v>1.0</v>
      </c>
      <c r="J322" s="261">
        <v>0.0</v>
      </c>
      <c r="K322" s="261">
        <v>0.0</v>
      </c>
      <c r="L322" s="261">
        <v>1.0</v>
      </c>
      <c r="M322" s="261">
        <v>0.0</v>
      </c>
      <c r="N322" s="261">
        <v>0.0</v>
      </c>
      <c r="O322" s="261">
        <v>1.0</v>
      </c>
      <c r="P322" s="261">
        <v>0.0</v>
      </c>
      <c r="Q322" s="261">
        <v>0.0</v>
      </c>
      <c r="R322" s="261">
        <f t="shared" si="1"/>
        <v>4</v>
      </c>
      <c r="S322" s="261"/>
    </row>
    <row r="323" ht="15.75" hidden="1" customHeight="1">
      <c r="B323" s="258" t="s">
        <v>76</v>
      </c>
      <c r="C323" s="259" t="s">
        <v>71</v>
      </c>
      <c r="D323" s="260" t="s">
        <v>145</v>
      </c>
      <c r="E323" s="258" t="s">
        <v>397</v>
      </c>
      <c r="F323" s="261">
        <v>1.0</v>
      </c>
      <c r="G323" s="261">
        <v>0.0</v>
      </c>
      <c r="H323" s="261">
        <v>1.0</v>
      </c>
      <c r="I323" s="261">
        <v>1.0</v>
      </c>
      <c r="J323" s="261">
        <v>0.0</v>
      </c>
      <c r="K323" s="261">
        <v>0.0</v>
      </c>
      <c r="L323" s="261">
        <v>1.0</v>
      </c>
      <c r="M323" s="261">
        <v>0.0</v>
      </c>
      <c r="N323" s="261">
        <v>0.0</v>
      </c>
      <c r="O323" s="261">
        <v>1.0</v>
      </c>
      <c r="P323" s="261">
        <v>0.0</v>
      </c>
      <c r="Q323" s="261">
        <v>0.0</v>
      </c>
      <c r="R323" s="261">
        <f t="shared" si="1"/>
        <v>5</v>
      </c>
      <c r="S323" s="261"/>
    </row>
    <row r="324" ht="15.75" hidden="1" customHeight="1">
      <c r="B324" s="258" t="s">
        <v>76</v>
      </c>
      <c r="C324" s="259" t="s">
        <v>71</v>
      </c>
      <c r="D324" s="260" t="s">
        <v>145</v>
      </c>
      <c r="E324" s="258" t="s">
        <v>398</v>
      </c>
      <c r="F324" s="261">
        <v>1.0</v>
      </c>
      <c r="G324" s="261">
        <v>0.0</v>
      </c>
      <c r="H324" s="261">
        <v>0.0</v>
      </c>
      <c r="I324" s="261">
        <v>1.0</v>
      </c>
      <c r="J324" s="261">
        <v>0.0</v>
      </c>
      <c r="K324" s="261">
        <v>0.0</v>
      </c>
      <c r="L324" s="261">
        <v>1.0</v>
      </c>
      <c r="M324" s="261">
        <v>0.0</v>
      </c>
      <c r="N324" s="261">
        <v>0.0</v>
      </c>
      <c r="O324" s="261">
        <v>1.0</v>
      </c>
      <c r="P324" s="261">
        <v>0.0</v>
      </c>
      <c r="Q324" s="261">
        <v>0.0</v>
      </c>
      <c r="R324" s="261">
        <f t="shared" si="1"/>
        <v>4</v>
      </c>
      <c r="S324" s="261"/>
    </row>
    <row r="325" ht="15.75" hidden="1" customHeight="1">
      <c r="B325" s="258" t="s">
        <v>76</v>
      </c>
      <c r="C325" s="259" t="s">
        <v>71</v>
      </c>
      <c r="D325" s="260" t="s">
        <v>145</v>
      </c>
      <c r="E325" s="258" t="s">
        <v>399</v>
      </c>
      <c r="F325" s="261">
        <v>1.0</v>
      </c>
      <c r="G325" s="261">
        <v>0.0</v>
      </c>
      <c r="H325" s="261">
        <v>0.0</v>
      </c>
      <c r="I325" s="261">
        <v>1.0</v>
      </c>
      <c r="J325" s="261">
        <v>0.0</v>
      </c>
      <c r="K325" s="261">
        <v>0.0</v>
      </c>
      <c r="L325" s="261">
        <v>1.0</v>
      </c>
      <c r="M325" s="261">
        <v>0.0</v>
      </c>
      <c r="N325" s="261">
        <v>0.0</v>
      </c>
      <c r="O325" s="261">
        <v>1.0</v>
      </c>
      <c r="P325" s="261">
        <v>0.0</v>
      </c>
      <c r="Q325" s="261">
        <v>0.0</v>
      </c>
      <c r="R325" s="261">
        <f t="shared" si="1"/>
        <v>4</v>
      </c>
      <c r="S325" s="261"/>
    </row>
    <row r="326" ht="15.75" hidden="1" customHeight="1">
      <c r="B326" s="258" t="s">
        <v>76</v>
      </c>
      <c r="C326" s="259" t="s">
        <v>71</v>
      </c>
      <c r="D326" s="260" t="s">
        <v>145</v>
      </c>
      <c r="E326" s="258" t="s">
        <v>400</v>
      </c>
      <c r="F326" s="261">
        <v>1.0</v>
      </c>
      <c r="G326" s="261">
        <v>0.0</v>
      </c>
      <c r="H326" s="261">
        <v>0.0</v>
      </c>
      <c r="I326" s="261">
        <v>1.0</v>
      </c>
      <c r="J326" s="261">
        <v>0.0</v>
      </c>
      <c r="K326" s="261">
        <v>0.0</v>
      </c>
      <c r="L326" s="261">
        <v>1.0</v>
      </c>
      <c r="M326" s="261">
        <v>0.0</v>
      </c>
      <c r="N326" s="261">
        <v>0.0</v>
      </c>
      <c r="O326" s="261">
        <v>1.0</v>
      </c>
      <c r="P326" s="261">
        <v>0.0</v>
      </c>
      <c r="Q326" s="261">
        <v>0.0</v>
      </c>
      <c r="R326" s="261">
        <f t="shared" si="1"/>
        <v>4</v>
      </c>
      <c r="S326" s="261"/>
    </row>
    <row r="327" ht="15.75" hidden="1" customHeight="1">
      <c r="B327" s="258" t="s">
        <v>76</v>
      </c>
      <c r="C327" s="259" t="s">
        <v>71</v>
      </c>
      <c r="D327" s="260" t="s">
        <v>145</v>
      </c>
      <c r="E327" s="258" t="s">
        <v>401</v>
      </c>
      <c r="F327" s="261">
        <v>1.0</v>
      </c>
      <c r="G327" s="261">
        <v>1.0</v>
      </c>
      <c r="H327" s="261">
        <v>0.0</v>
      </c>
      <c r="I327" s="261">
        <v>1.0</v>
      </c>
      <c r="J327" s="261">
        <v>0.0</v>
      </c>
      <c r="K327" s="261">
        <v>1.0</v>
      </c>
      <c r="L327" s="261">
        <v>1.0</v>
      </c>
      <c r="M327" s="261">
        <v>0.0</v>
      </c>
      <c r="N327" s="261">
        <v>0.0</v>
      </c>
      <c r="O327" s="261">
        <v>1.0</v>
      </c>
      <c r="P327" s="261">
        <v>0.0</v>
      </c>
      <c r="Q327" s="261">
        <v>0.0</v>
      </c>
      <c r="R327" s="261">
        <f t="shared" si="1"/>
        <v>6</v>
      </c>
      <c r="S327" s="261"/>
    </row>
    <row r="328" ht="15.75" hidden="1" customHeight="1">
      <c r="B328" s="258" t="s">
        <v>76</v>
      </c>
      <c r="C328" s="259" t="s">
        <v>71</v>
      </c>
      <c r="D328" s="260" t="s">
        <v>145</v>
      </c>
      <c r="E328" s="258" t="s">
        <v>402</v>
      </c>
      <c r="F328" s="261">
        <v>1.0</v>
      </c>
      <c r="G328" s="261">
        <v>1.0</v>
      </c>
      <c r="H328" s="261">
        <v>0.0</v>
      </c>
      <c r="I328" s="261">
        <v>1.0</v>
      </c>
      <c r="J328" s="261">
        <v>1.0</v>
      </c>
      <c r="K328" s="261">
        <v>1.0</v>
      </c>
      <c r="L328" s="261">
        <v>1.0</v>
      </c>
      <c r="M328" s="261">
        <v>0.0</v>
      </c>
      <c r="N328" s="261">
        <v>0.0</v>
      </c>
      <c r="O328" s="261">
        <v>1.0</v>
      </c>
      <c r="P328" s="261">
        <v>0.0</v>
      </c>
      <c r="Q328" s="261">
        <v>0.0</v>
      </c>
      <c r="R328" s="261">
        <f t="shared" si="1"/>
        <v>7</v>
      </c>
      <c r="S328" s="261"/>
    </row>
    <row r="329" ht="15.75" hidden="1" customHeight="1">
      <c r="B329" s="258" t="s">
        <v>76</v>
      </c>
      <c r="C329" s="259" t="s">
        <v>71</v>
      </c>
      <c r="D329" s="260" t="s">
        <v>145</v>
      </c>
      <c r="E329" s="258" t="s">
        <v>403</v>
      </c>
      <c r="F329" s="261">
        <v>1.0</v>
      </c>
      <c r="G329" s="261">
        <v>0.0</v>
      </c>
      <c r="H329" s="261">
        <v>0.0</v>
      </c>
      <c r="I329" s="261">
        <v>1.0</v>
      </c>
      <c r="J329" s="261">
        <v>1.0</v>
      </c>
      <c r="K329" s="261">
        <v>0.0</v>
      </c>
      <c r="L329" s="261">
        <v>1.0</v>
      </c>
      <c r="M329" s="261">
        <v>2.0</v>
      </c>
      <c r="N329" s="261">
        <v>1.0</v>
      </c>
      <c r="O329" s="261">
        <v>1.0</v>
      </c>
      <c r="P329" s="261">
        <v>1.0</v>
      </c>
      <c r="Q329" s="261">
        <v>1.0</v>
      </c>
      <c r="R329" s="261">
        <f t="shared" si="1"/>
        <v>10</v>
      </c>
      <c r="S329" s="261"/>
    </row>
    <row r="330" ht="15.75" hidden="1" customHeight="1">
      <c r="B330" s="258" t="s">
        <v>76</v>
      </c>
      <c r="C330" s="259" t="s">
        <v>71</v>
      </c>
      <c r="D330" s="260" t="s">
        <v>145</v>
      </c>
      <c r="E330" s="258" t="s">
        <v>404</v>
      </c>
      <c r="F330" s="261">
        <v>1.0</v>
      </c>
      <c r="G330" s="261">
        <v>0.0</v>
      </c>
      <c r="H330" s="261">
        <v>0.0</v>
      </c>
      <c r="I330" s="261">
        <v>1.0</v>
      </c>
      <c r="J330" s="261">
        <v>0.0</v>
      </c>
      <c r="K330" s="261">
        <v>0.0</v>
      </c>
      <c r="L330" s="261">
        <v>1.0</v>
      </c>
      <c r="M330" s="261">
        <v>0.0</v>
      </c>
      <c r="N330" s="261">
        <v>0.0</v>
      </c>
      <c r="O330" s="261">
        <v>1.0</v>
      </c>
      <c r="P330" s="261">
        <v>0.0</v>
      </c>
      <c r="Q330" s="261">
        <v>0.0</v>
      </c>
      <c r="R330" s="261">
        <f t="shared" si="1"/>
        <v>4</v>
      </c>
      <c r="S330" s="261"/>
    </row>
    <row r="331" ht="15.75" hidden="1" customHeight="1">
      <c r="B331" s="258" t="s">
        <v>76</v>
      </c>
      <c r="C331" s="259" t="s">
        <v>71</v>
      </c>
      <c r="D331" s="260" t="s">
        <v>145</v>
      </c>
      <c r="E331" s="258" t="s">
        <v>405</v>
      </c>
      <c r="F331" s="261">
        <v>1.0</v>
      </c>
      <c r="G331" s="261">
        <v>0.0</v>
      </c>
      <c r="H331" s="261">
        <v>0.0</v>
      </c>
      <c r="I331" s="261">
        <v>1.0</v>
      </c>
      <c r="J331" s="261">
        <v>0.0</v>
      </c>
      <c r="K331" s="261">
        <v>0.0</v>
      </c>
      <c r="L331" s="261">
        <v>1.0</v>
      </c>
      <c r="M331" s="261">
        <v>0.0</v>
      </c>
      <c r="N331" s="261">
        <v>0.0</v>
      </c>
      <c r="O331" s="261">
        <v>1.0</v>
      </c>
      <c r="P331" s="261">
        <v>0.0</v>
      </c>
      <c r="Q331" s="261">
        <v>0.0</v>
      </c>
      <c r="R331" s="261">
        <f t="shared" si="1"/>
        <v>4</v>
      </c>
      <c r="S331" s="261"/>
    </row>
    <row r="332" ht="15.75" hidden="1" customHeight="1">
      <c r="B332" s="258" t="s">
        <v>76</v>
      </c>
      <c r="C332" s="259" t="s">
        <v>71</v>
      </c>
      <c r="D332" s="260" t="s">
        <v>145</v>
      </c>
      <c r="E332" s="258" t="s">
        <v>406</v>
      </c>
      <c r="F332" s="261">
        <v>1.0</v>
      </c>
      <c r="G332" s="261">
        <v>0.0</v>
      </c>
      <c r="H332" s="261">
        <v>0.0</v>
      </c>
      <c r="I332" s="261">
        <v>1.0</v>
      </c>
      <c r="J332" s="261">
        <v>0.0</v>
      </c>
      <c r="K332" s="261">
        <v>0.0</v>
      </c>
      <c r="L332" s="261">
        <v>1.0</v>
      </c>
      <c r="M332" s="261">
        <v>0.0</v>
      </c>
      <c r="N332" s="261">
        <v>0.0</v>
      </c>
      <c r="O332" s="261">
        <v>1.0</v>
      </c>
      <c r="P332" s="261">
        <v>0.0</v>
      </c>
      <c r="Q332" s="261">
        <v>0.0</v>
      </c>
      <c r="R332" s="261">
        <f t="shared" si="1"/>
        <v>4</v>
      </c>
      <c r="S332" s="261"/>
    </row>
    <row r="333" ht="15.75" hidden="1" customHeight="1">
      <c r="B333" s="258" t="s">
        <v>76</v>
      </c>
      <c r="C333" s="259" t="s">
        <v>71</v>
      </c>
      <c r="D333" s="260" t="s">
        <v>145</v>
      </c>
      <c r="E333" s="258" t="s">
        <v>407</v>
      </c>
      <c r="F333" s="261">
        <v>1.0</v>
      </c>
      <c r="G333" s="261">
        <v>0.0</v>
      </c>
      <c r="H333" s="261">
        <v>0.0</v>
      </c>
      <c r="I333" s="261">
        <v>1.0</v>
      </c>
      <c r="J333" s="261">
        <v>0.0</v>
      </c>
      <c r="K333" s="261">
        <v>0.0</v>
      </c>
      <c r="L333" s="261">
        <v>1.0</v>
      </c>
      <c r="M333" s="261">
        <v>0.0</v>
      </c>
      <c r="N333" s="261">
        <v>0.0</v>
      </c>
      <c r="O333" s="261">
        <v>1.0</v>
      </c>
      <c r="P333" s="261">
        <v>0.0</v>
      </c>
      <c r="Q333" s="261">
        <v>0.0</v>
      </c>
      <c r="R333" s="261">
        <f t="shared" si="1"/>
        <v>4</v>
      </c>
      <c r="S333" s="261"/>
    </row>
    <row r="334" ht="15.75" hidden="1" customHeight="1">
      <c r="B334" s="258" t="s">
        <v>76</v>
      </c>
      <c r="C334" s="259" t="s">
        <v>71</v>
      </c>
      <c r="D334" s="260" t="s">
        <v>145</v>
      </c>
      <c r="E334" s="258" t="s">
        <v>408</v>
      </c>
      <c r="F334" s="261">
        <v>1.0</v>
      </c>
      <c r="G334" s="261">
        <v>0.0</v>
      </c>
      <c r="H334" s="261">
        <v>1.0</v>
      </c>
      <c r="I334" s="261">
        <v>1.0</v>
      </c>
      <c r="J334" s="261">
        <v>0.0</v>
      </c>
      <c r="K334" s="261">
        <v>0.0</v>
      </c>
      <c r="L334" s="261">
        <v>1.0</v>
      </c>
      <c r="M334" s="261">
        <v>0.0</v>
      </c>
      <c r="N334" s="261">
        <v>0.0</v>
      </c>
      <c r="O334" s="261">
        <v>1.0</v>
      </c>
      <c r="P334" s="261">
        <v>0.0</v>
      </c>
      <c r="Q334" s="261">
        <v>0.0</v>
      </c>
      <c r="R334" s="261">
        <f t="shared" si="1"/>
        <v>5</v>
      </c>
      <c r="S334" s="261"/>
    </row>
    <row r="335" ht="15.75" hidden="1" customHeight="1">
      <c r="B335" s="258" t="s">
        <v>76</v>
      </c>
      <c r="C335" s="259" t="s">
        <v>71</v>
      </c>
      <c r="D335" s="260" t="s">
        <v>145</v>
      </c>
      <c r="E335" s="258" t="s">
        <v>409</v>
      </c>
      <c r="F335" s="261">
        <v>1.0</v>
      </c>
      <c r="G335" s="261">
        <v>0.0</v>
      </c>
      <c r="H335" s="261">
        <v>0.0</v>
      </c>
      <c r="I335" s="261">
        <v>1.0</v>
      </c>
      <c r="J335" s="261">
        <v>0.0</v>
      </c>
      <c r="K335" s="261">
        <v>0.0</v>
      </c>
      <c r="L335" s="261">
        <v>1.0</v>
      </c>
      <c r="M335" s="261">
        <v>0.0</v>
      </c>
      <c r="N335" s="261">
        <v>0.0</v>
      </c>
      <c r="O335" s="261">
        <v>1.0</v>
      </c>
      <c r="P335" s="261">
        <v>0.0</v>
      </c>
      <c r="Q335" s="261">
        <v>0.0</v>
      </c>
      <c r="R335" s="261">
        <f t="shared" si="1"/>
        <v>4</v>
      </c>
      <c r="S335" s="261"/>
    </row>
    <row r="336" ht="15.75" hidden="1" customHeight="1">
      <c r="B336" s="258" t="s">
        <v>76</v>
      </c>
      <c r="C336" s="259" t="s">
        <v>71</v>
      </c>
      <c r="D336" s="260" t="s">
        <v>145</v>
      </c>
      <c r="E336" s="258" t="s">
        <v>410</v>
      </c>
      <c r="F336" s="261">
        <v>1.0</v>
      </c>
      <c r="G336" s="261">
        <v>0.0</v>
      </c>
      <c r="H336" s="261">
        <v>0.0</v>
      </c>
      <c r="I336" s="261">
        <v>1.0</v>
      </c>
      <c r="J336" s="261">
        <v>0.0</v>
      </c>
      <c r="K336" s="261">
        <v>0.0</v>
      </c>
      <c r="L336" s="261">
        <v>1.0</v>
      </c>
      <c r="M336" s="261">
        <v>0.0</v>
      </c>
      <c r="N336" s="261">
        <v>0.0</v>
      </c>
      <c r="O336" s="261">
        <v>1.0</v>
      </c>
      <c r="P336" s="261">
        <v>0.0</v>
      </c>
      <c r="Q336" s="261">
        <v>0.0</v>
      </c>
      <c r="R336" s="261">
        <f t="shared" si="1"/>
        <v>4</v>
      </c>
      <c r="S336" s="261"/>
    </row>
    <row r="337" ht="15.75" hidden="1" customHeight="1">
      <c r="B337" s="258" t="s">
        <v>76</v>
      </c>
      <c r="C337" s="259" t="s">
        <v>71</v>
      </c>
      <c r="D337" s="260" t="s">
        <v>145</v>
      </c>
      <c r="E337" s="258" t="s">
        <v>411</v>
      </c>
      <c r="F337" s="261">
        <v>1.0</v>
      </c>
      <c r="G337" s="261">
        <v>0.0</v>
      </c>
      <c r="H337" s="261">
        <v>0.0</v>
      </c>
      <c r="I337" s="261">
        <v>1.0</v>
      </c>
      <c r="J337" s="261">
        <v>0.0</v>
      </c>
      <c r="K337" s="261">
        <v>0.0</v>
      </c>
      <c r="L337" s="261">
        <v>1.0</v>
      </c>
      <c r="M337" s="261">
        <v>0.0</v>
      </c>
      <c r="N337" s="261">
        <v>0.0</v>
      </c>
      <c r="O337" s="261">
        <v>1.0</v>
      </c>
      <c r="P337" s="261">
        <v>0.0</v>
      </c>
      <c r="Q337" s="261">
        <v>0.0</v>
      </c>
      <c r="R337" s="261">
        <f t="shared" si="1"/>
        <v>4</v>
      </c>
      <c r="S337" s="261"/>
    </row>
    <row r="338" ht="15.75" hidden="1" customHeight="1">
      <c r="B338" s="258" t="s">
        <v>76</v>
      </c>
      <c r="C338" s="259" t="s">
        <v>71</v>
      </c>
      <c r="D338" s="260" t="s">
        <v>145</v>
      </c>
      <c r="E338" s="258" t="s">
        <v>412</v>
      </c>
      <c r="F338" s="261">
        <v>1.0</v>
      </c>
      <c r="G338" s="261">
        <v>0.0</v>
      </c>
      <c r="H338" s="261">
        <v>0.0</v>
      </c>
      <c r="I338" s="261">
        <v>1.0</v>
      </c>
      <c r="J338" s="261">
        <v>0.0</v>
      </c>
      <c r="K338" s="261">
        <v>0.0</v>
      </c>
      <c r="L338" s="261">
        <v>1.0</v>
      </c>
      <c r="M338" s="261">
        <v>0.0</v>
      </c>
      <c r="N338" s="261">
        <v>0.0</v>
      </c>
      <c r="O338" s="261">
        <v>1.0</v>
      </c>
      <c r="P338" s="261">
        <v>0.0</v>
      </c>
      <c r="Q338" s="261">
        <v>0.0</v>
      </c>
      <c r="R338" s="261">
        <f t="shared" si="1"/>
        <v>4</v>
      </c>
      <c r="S338" s="261"/>
    </row>
    <row r="339" ht="15.75" hidden="1" customHeight="1">
      <c r="B339" s="258" t="s">
        <v>76</v>
      </c>
      <c r="C339" s="259" t="s">
        <v>71</v>
      </c>
      <c r="D339" s="262" t="s">
        <v>145</v>
      </c>
      <c r="E339" s="258" t="s">
        <v>413</v>
      </c>
      <c r="F339" s="261">
        <v>1.0</v>
      </c>
      <c r="G339" s="261">
        <v>0.0</v>
      </c>
      <c r="H339" s="261">
        <v>0.0</v>
      </c>
      <c r="I339" s="261">
        <v>1.0</v>
      </c>
      <c r="J339" s="261">
        <v>0.0</v>
      </c>
      <c r="K339" s="261">
        <v>0.0</v>
      </c>
      <c r="L339" s="261">
        <v>1.0</v>
      </c>
      <c r="M339" s="261">
        <v>0.0</v>
      </c>
      <c r="N339" s="261">
        <v>0.0</v>
      </c>
      <c r="O339" s="261">
        <v>1.0</v>
      </c>
      <c r="P339" s="261">
        <v>0.0</v>
      </c>
      <c r="Q339" s="261">
        <v>0.0</v>
      </c>
      <c r="R339" s="261">
        <f t="shared" si="1"/>
        <v>4</v>
      </c>
      <c r="S339" s="261"/>
    </row>
    <row r="340" ht="15.75" hidden="1" customHeight="1">
      <c r="B340" s="258" t="s">
        <v>76</v>
      </c>
      <c r="C340" s="259" t="s">
        <v>71</v>
      </c>
      <c r="D340" s="260" t="s">
        <v>61</v>
      </c>
      <c r="E340" s="258" t="s">
        <v>62</v>
      </c>
      <c r="F340" s="261">
        <v>1.0</v>
      </c>
      <c r="G340" s="261">
        <v>0.0</v>
      </c>
      <c r="H340" s="261">
        <v>0.0</v>
      </c>
      <c r="I340" s="261">
        <v>1.0</v>
      </c>
      <c r="J340" s="261">
        <v>0.0</v>
      </c>
      <c r="K340" s="261">
        <v>0.0</v>
      </c>
      <c r="L340" s="261">
        <v>1.0</v>
      </c>
      <c r="M340" s="261">
        <v>0.0</v>
      </c>
      <c r="N340" s="261">
        <v>0.0</v>
      </c>
      <c r="O340" s="261">
        <v>1.0</v>
      </c>
      <c r="P340" s="261">
        <v>0.0</v>
      </c>
      <c r="Q340" s="261">
        <v>0.0</v>
      </c>
      <c r="R340" s="261">
        <f t="shared" si="1"/>
        <v>4</v>
      </c>
      <c r="S340" s="261"/>
    </row>
    <row r="341" ht="15.75" hidden="1" customHeight="1">
      <c r="B341" s="258" t="s">
        <v>76</v>
      </c>
      <c r="C341" s="259" t="s">
        <v>71</v>
      </c>
      <c r="D341" s="260" t="s">
        <v>61</v>
      </c>
      <c r="E341" s="258" t="s">
        <v>63</v>
      </c>
      <c r="F341" s="261">
        <v>1.0</v>
      </c>
      <c r="G341" s="261">
        <v>1.0</v>
      </c>
      <c r="H341" s="261">
        <v>0.0</v>
      </c>
      <c r="I341" s="261">
        <v>1.0</v>
      </c>
      <c r="J341" s="261">
        <v>0.0</v>
      </c>
      <c r="K341" s="261">
        <v>1.0</v>
      </c>
      <c r="L341" s="261">
        <v>1.0</v>
      </c>
      <c r="M341" s="261">
        <v>0.0</v>
      </c>
      <c r="N341" s="261">
        <v>0.0</v>
      </c>
      <c r="O341" s="261">
        <v>1.0</v>
      </c>
      <c r="P341" s="261">
        <v>0.0</v>
      </c>
      <c r="Q341" s="261">
        <v>0.0</v>
      </c>
      <c r="R341" s="261">
        <f t="shared" si="1"/>
        <v>6</v>
      </c>
      <c r="S341" s="261"/>
    </row>
    <row r="342" ht="15.75" hidden="1" customHeight="1">
      <c r="B342" s="258" t="s">
        <v>76</v>
      </c>
      <c r="C342" s="259" t="s">
        <v>71</v>
      </c>
      <c r="D342" s="260" t="s">
        <v>61</v>
      </c>
      <c r="E342" s="258" t="s">
        <v>64</v>
      </c>
      <c r="F342" s="261">
        <v>1.0</v>
      </c>
      <c r="G342" s="261">
        <v>0.0</v>
      </c>
      <c r="H342" s="261">
        <v>0.0</v>
      </c>
      <c r="I342" s="261">
        <v>1.0</v>
      </c>
      <c r="J342" s="261">
        <v>0.0</v>
      </c>
      <c r="K342" s="261">
        <v>0.0</v>
      </c>
      <c r="L342" s="261">
        <v>1.0</v>
      </c>
      <c r="M342" s="261">
        <v>0.0</v>
      </c>
      <c r="N342" s="261">
        <v>0.0</v>
      </c>
      <c r="O342" s="261">
        <v>1.0</v>
      </c>
      <c r="P342" s="261">
        <v>0.0</v>
      </c>
      <c r="Q342" s="261">
        <v>0.0</v>
      </c>
      <c r="R342" s="261">
        <f t="shared" si="1"/>
        <v>4</v>
      </c>
      <c r="S342" s="261"/>
    </row>
    <row r="343" ht="15.75" hidden="1" customHeight="1">
      <c r="B343" s="258" t="s">
        <v>76</v>
      </c>
      <c r="C343" s="259" t="s">
        <v>71</v>
      </c>
      <c r="D343" s="260" t="s">
        <v>61</v>
      </c>
      <c r="E343" s="258" t="s">
        <v>65</v>
      </c>
      <c r="F343" s="261">
        <v>1.0</v>
      </c>
      <c r="G343" s="261">
        <v>0.0</v>
      </c>
      <c r="H343" s="261">
        <v>1.0</v>
      </c>
      <c r="I343" s="261">
        <v>1.0</v>
      </c>
      <c r="J343" s="261">
        <v>0.0</v>
      </c>
      <c r="K343" s="261">
        <v>1.0</v>
      </c>
      <c r="L343" s="261">
        <v>1.0</v>
      </c>
      <c r="M343" s="261">
        <v>0.0</v>
      </c>
      <c r="N343" s="261">
        <v>1.0</v>
      </c>
      <c r="O343" s="261">
        <v>1.0</v>
      </c>
      <c r="P343" s="261">
        <v>0.0</v>
      </c>
      <c r="Q343" s="261">
        <v>1.0</v>
      </c>
      <c r="R343" s="261">
        <f t="shared" si="1"/>
        <v>8</v>
      </c>
      <c r="S343" s="261"/>
    </row>
    <row r="344" ht="15.75" hidden="1" customHeight="1">
      <c r="B344" s="258" t="s">
        <v>76</v>
      </c>
      <c r="C344" s="259" t="s">
        <v>71</v>
      </c>
      <c r="D344" s="260" t="s">
        <v>61</v>
      </c>
      <c r="E344" s="258" t="s">
        <v>66</v>
      </c>
      <c r="F344" s="261">
        <v>1.0</v>
      </c>
      <c r="G344" s="261">
        <v>0.0</v>
      </c>
      <c r="H344" s="261">
        <v>0.0</v>
      </c>
      <c r="I344" s="261">
        <v>1.0</v>
      </c>
      <c r="J344" s="261">
        <v>0.0</v>
      </c>
      <c r="K344" s="261">
        <v>0.0</v>
      </c>
      <c r="L344" s="261">
        <v>1.0</v>
      </c>
      <c r="M344" s="261">
        <v>0.0</v>
      </c>
      <c r="N344" s="261">
        <v>0.0</v>
      </c>
      <c r="O344" s="261">
        <v>1.0</v>
      </c>
      <c r="P344" s="261">
        <v>0.0</v>
      </c>
      <c r="Q344" s="261">
        <v>0.0</v>
      </c>
      <c r="R344" s="261">
        <f t="shared" si="1"/>
        <v>4</v>
      </c>
      <c r="S344" s="261"/>
    </row>
    <row r="345" ht="15.75" hidden="1" customHeight="1">
      <c r="B345" s="258" t="s">
        <v>76</v>
      </c>
      <c r="C345" s="259" t="s">
        <v>71</v>
      </c>
      <c r="D345" s="260" t="s">
        <v>61</v>
      </c>
      <c r="E345" s="258" t="s">
        <v>67</v>
      </c>
      <c r="F345" s="261">
        <v>1.0</v>
      </c>
      <c r="G345" s="261">
        <v>2.0</v>
      </c>
      <c r="H345" s="261">
        <v>2.0</v>
      </c>
      <c r="I345" s="261">
        <v>3.0</v>
      </c>
      <c r="J345" s="261">
        <v>3.0</v>
      </c>
      <c r="K345" s="261">
        <v>1.0</v>
      </c>
      <c r="L345" s="261">
        <v>3.0</v>
      </c>
      <c r="M345" s="261">
        <v>3.0</v>
      </c>
      <c r="N345" s="261">
        <v>2.0</v>
      </c>
      <c r="O345" s="261">
        <v>2.0</v>
      </c>
      <c r="P345" s="261">
        <v>3.0</v>
      </c>
      <c r="Q345" s="261">
        <v>3.0</v>
      </c>
      <c r="R345" s="261">
        <f t="shared" si="1"/>
        <v>28</v>
      </c>
      <c r="S345" s="261"/>
    </row>
    <row r="346" ht="15.75" hidden="1" customHeight="1">
      <c r="B346" s="258" t="s">
        <v>76</v>
      </c>
      <c r="C346" s="259" t="s">
        <v>71</v>
      </c>
      <c r="D346" s="260" t="s">
        <v>61</v>
      </c>
      <c r="E346" s="258" t="s">
        <v>68</v>
      </c>
      <c r="F346" s="261">
        <v>1.0</v>
      </c>
      <c r="G346" s="261">
        <v>0.0</v>
      </c>
      <c r="H346" s="261">
        <v>0.0</v>
      </c>
      <c r="I346" s="261">
        <v>1.0</v>
      </c>
      <c r="J346" s="261">
        <v>0.0</v>
      </c>
      <c r="K346" s="261">
        <v>0.0</v>
      </c>
      <c r="L346" s="261">
        <v>1.0</v>
      </c>
      <c r="M346" s="261">
        <v>0.0</v>
      </c>
      <c r="N346" s="261">
        <v>0.0</v>
      </c>
      <c r="O346" s="261">
        <v>1.0</v>
      </c>
      <c r="P346" s="261">
        <v>0.0</v>
      </c>
      <c r="Q346" s="261">
        <v>0.0</v>
      </c>
      <c r="R346" s="261">
        <f t="shared" si="1"/>
        <v>4</v>
      </c>
      <c r="S346" s="261"/>
    </row>
    <row r="347" ht="15.75" hidden="1" customHeight="1">
      <c r="B347" s="258" t="s">
        <v>76</v>
      </c>
      <c r="C347" s="259" t="s">
        <v>71</v>
      </c>
      <c r="D347" s="262" t="s">
        <v>61</v>
      </c>
      <c r="E347" s="258" t="s">
        <v>69</v>
      </c>
      <c r="F347" s="261">
        <v>1.0</v>
      </c>
      <c r="G347" s="261">
        <v>0.0</v>
      </c>
      <c r="H347" s="261">
        <v>0.0</v>
      </c>
      <c r="I347" s="261">
        <v>1.0</v>
      </c>
      <c r="J347" s="261">
        <v>0.0</v>
      </c>
      <c r="K347" s="261">
        <v>0.0</v>
      </c>
      <c r="L347" s="261">
        <v>1.0</v>
      </c>
      <c r="M347" s="261">
        <v>0.0</v>
      </c>
      <c r="N347" s="261">
        <v>0.0</v>
      </c>
      <c r="O347" s="261">
        <v>1.0</v>
      </c>
      <c r="P347" s="261">
        <v>0.0</v>
      </c>
      <c r="Q347" s="261">
        <v>0.0</v>
      </c>
      <c r="R347" s="261">
        <f t="shared" si="1"/>
        <v>4</v>
      </c>
      <c r="S347" s="261"/>
    </row>
    <row r="348" ht="15.75" hidden="1" customHeight="1">
      <c r="B348" s="258" t="s">
        <v>76</v>
      </c>
      <c r="C348" s="259" t="s">
        <v>71</v>
      </c>
      <c r="D348" s="260" t="s">
        <v>159</v>
      </c>
      <c r="E348" s="258" t="s">
        <v>414</v>
      </c>
      <c r="F348" s="261">
        <v>1.0</v>
      </c>
      <c r="G348" s="261">
        <v>0.0</v>
      </c>
      <c r="H348" s="261">
        <v>0.0</v>
      </c>
      <c r="I348" s="261">
        <v>1.0</v>
      </c>
      <c r="J348" s="261">
        <v>0.0</v>
      </c>
      <c r="K348" s="261">
        <v>0.0</v>
      </c>
      <c r="L348" s="261">
        <v>1.0</v>
      </c>
      <c r="M348" s="261">
        <v>0.0</v>
      </c>
      <c r="N348" s="261">
        <v>0.0</v>
      </c>
      <c r="O348" s="261">
        <v>1.0</v>
      </c>
      <c r="P348" s="261">
        <v>0.0</v>
      </c>
      <c r="Q348" s="261">
        <v>0.0</v>
      </c>
      <c r="R348" s="261">
        <f t="shared" si="1"/>
        <v>4</v>
      </c>
      <c r="S348" s="261"/>
    </row>
    <row r="349" ht="15.75" hidden="1" customHeight="1">
      <c r="B349" s="258" t="s">
        <v>76</v>
      </c>
      <c r="C349" s="259" t="s">
        <v>71</v>
      </c>
      <c r="D349" s="260" t="s">
        <v>159</v>
      </c>
      <c r="E349" s="258" t="s">
        <v>415</v>
      </c>
      <c r="F349" s="261">
        <v>1.0</v>
      </c>
      <c r="G349" s="261">
        <v>1.0</v>
      </c>
      <c r="H349" s="261">
        <v>1.0</v>
      </c>
      <c r="I349" s="261">
        <v>1.0</v>
      </c>
      <c r="J349" s="261">
        <v>0.0</v>
      </c>
      <c r="K349" s="261">
        <v>0.0</v>
      </c>
      <c r="L349" s="261">
        <v>1.0</v>
      </c>
      <c r="M349" s="261">
        <v>0.0</v>
      </c>
      <c r="N349" s="261">
        <v>0.0</v>
      </c>
      <c r="O349" s="261">
        <v>1.0</v>
      </c>
      <c r="P349" s="261">
        <v>0.0</v>
      </c>
      <c r="Q349" s="261">
        <v>0.0</v>
      </c>
      <c r="R349" s="261">
        <f t="shared" si="1"/>
        <v>6</v>
      </c>
      <c r="S349" s="261"/>
    </row>
    <row r="350" ht="15.75" hidden="1" customHeight="1">
      <c r="B350" s="258" t="s">
        <v>76</v>
      </c>
      <c r="C350" s="259" t="s">
        <v>71</v>
      </c>
      <c r="D350" s="260" t="s">
        <v>159</v>
      </c>
      <c r="E350" s="258" t="s">
        <v>416</v>
      </c>
      <c r="F350" s="261">
        <v>1.0</v>
      </c>
      <c r="G350" s="261">
        <v>0.0</v>
      </c>
      <c r="H350" s="261">
        <v>1.0</v>
      </c>
      <c r="I350" s="261">
        <v>1.0</v>
      </c>
      <c r="J350" s="261">
        <v>0.0</v>
      </c>
      <c r="K350" s="261">
        <v>0.0</v>
      </c>
      <c r="L350" s="261">
        <v>1.0</v>
      </c>
      <c r="M350" s="261">
        <v>0.0</v>
      </c>
      <c r="N350" s="261">
        <v>0.0</v>
      </c>
      <c r="O350" s="261">
        <v>1.0</v>
      </c>
      <c r="P350" s="261">
        <v>0.0</v>
      </c>
      <c r="Q350" s="261">
        <v>0.0</v>
      </c>
      <c r="R350" s="261">
        <f t="shared" si="1"/>
        <v>5</v>
      </c>
      <c r="S350" s="261"/>
    </row>
    <row r="351" ht="15.75" hidden="1" customHeight="1">
      <c r="B351" s="258" t="s">
        <v>76</v>
      </c>
      <c r="C351" s="259" t="s">
        <v>71</v>
      </c>
      <c r="D351" s="260" t="s">
        <v>159</v>
      </c>
      <c r="E351" s="258" t="s">
        <v>417</v>
      </c>
      <c r="F351" s="261">
        <v>1.0</v>
      </c>
      <c r="G351" s="261">
        <v>2.0</v>
      </c>
      <c r="H351" s="261">
        <v>2.0</v>
      </c>
      <c r="I351" s="261">
        <v>2.0</v>
      </c>
      <c r="J351" s="261">
        <v>1.0</v>
      </c>
      <c r="K351" s="261">
        <v>0.0</v>
      </c>
      <c r="L351" s="261">
        <v>1.0</v>
      </c>
      <c r="M351" s="261">
        <v>0.0</v>
      </c>
      <c r="N351" s="261">
        <v>0.0</v>
      </c>
      <c r="O351" s="261">
        <v>1.0</v>
      </c>
      <c r="P351" s="261">
        <v>0.0</v>
      </c>
      <c r="Q351" s="261">
        <v>0.0</v>
      </c>
      <c r="R351" s="261">
        <f t="shared" si="1"/>
        <v>10</v>
      </c>
      <c r="S351" s="261"/>
    </row>
    <row r="352" ht="15.75" hidden="1" customHeight="1">
      <c r="B352" s="258" t="s">
        <v>76</v>
      </c>
      <c r="C352" s="259" t="s">
        <v>71</v>
      </c>
      <c r="D352" s="260" t="s">
        <v>159</v>
      </c>
      <c r="E352" s="258" t="s">
        <v>418</v>
      </c>
      <c r="F352" s="261">
        <v>1.0</v>
      </c>
      <c r="G352" s="261">
        <v>0.0</v>
      </c>
      <c r="H352" s="261">
        <v>0.0</v>
      </c>
      <c r="I352" s="261">
        <v>1.0</v>
      </c>
      <c r="J352" s="261">
        <v>0.0</v>
      </c>
      <c r="K352" s="261">
        <v>0.0</v>
      </c>
      <c r="L352" s="261">
        <v>1.0</v>
      </c>
      <c r="M352" s="261">
        <v>0.0</v>
      </c>
      <c r="N352" s="261">
        <v>0.0</v>
      </c>
      <c r="O352" s="261">
        <v>1.0</v>
      </c>
      <c r="P352" s="261">
        <v>0.0</v>
      </c>
      <c r="Q352" s="261">
        <v>0.0</v>
      </c>
      <c r="R352" s="261">
        <f t="shared" si="1"/>
        <v>4</v>
      </c>
      <c r="S352" s="261"/>
    </row>
    <row r="353" ht="15.75" hidden="1" customHeight="1">
      <c r="B353" s="258" t="s">
        <v>76</v>
      </c>
      <c r="C353" s="259" t="s">
        <v>71</v>
      </c>
      <c r="D353" s="260" t="s">
        <v>159</v>
      </c>
      <c r="E353" s="258" t="s">
        <v>419</v>
      </c>
      <c r="F353" s="261">
        <v>1.0</v>
      </c>
      <c r="G353" s="261">
        <v>0.0</v>
      </c>
      <c r="H353" s="261">
        <v>0.0</v>
      </c>
      <c r="I353" s="261">
        <v>1.0</v>
      </c>
      <c r="J353" s="261">
        <v>1.0</v>
      </c>
      <c r="K353" s="261">
        <v>2.0</v>
      </c>
      <c r="L353" s="261">
        <v>3.0</v>
      </c>
      <c r="M353" s="261">
        <v>3.0</v>
      </c>
      <c r="N353" s="261">
        <v>4.0</v>
      </c>
      <c r="O353" s="261">
        <v>4.0</v>
      </c>
      <c r="P353" s="261">
        <v>4.0</v>
      </c>
      <c r="Q353" s="261">
        <v>2.0</v>
      </c>
      <c r="R353" s="261">
        <f t="shared" si="1"/>
        <v>25</v>
      </c>
      <c r="S353" s="261"/>
    </row>
    <row r="354" ht="15.75" hidden="1" customHeight="1">
      <c r="B354" s="258" t="s">
        <v>76</v>
      </c>
      <c r="C354" s="259" t="s">
        <v>71</v>
      </c>
      <c r="D354" s="260" t="s">
        <v>159</v>
      </c>
      <c r="E354" s="258" t="s">
        <v>420</v>
      </c>
      <c r="F354" s="261">
        <v>1.0</v>
      </c>
      <c r="G354" s="261">
        <v>0.0</v>
      </c>
      <c r="H354" s="261">
        <v>0.0</v>
      </c>
      <c r="I354" s="261">
        <v>1.0</v>
      </c>
      <c r="J354" s="261">
        <v>0.0</v>
      </c>
      <c r="K354" s="261">
        <v>0.0</v>
      </c>
      <c r="L354" s="261">
        <v>1.0</v>
      </c>
      <c r="M354" s="261">
        <v>0.0</v>
      </c>
      <c r="N354" s="261">
        <v>0.0</v>
      </c>
      <c r="O354" s="261">
        <v>1.0</v>
      </c>
      <c r="P354" s="261">
        <v>0.0</v>
      </c>
      <c r="Q354" s="261">
        <v>0.0</v>
      </c>
      <c r="R354" s="261">
        <f t="shared" si="1"/>
        <v>4</v>
      </c>
      <c r="S354" s="261"/>
    </row>
    <row r="355" ht="15.75" hidden="1" customHeight="1">
      <c r="B355" s="258" t="s">
        <v>76</v>
      </c>
      <c r="C355" s="259" t="s">
        <v>71</v>
      </c>
      <c r="D355" s="260" t="s">
        <v>159</v>
      </c>
      <c r="E355" s="258" t="s">
        <v>421</v>
      </c>
      <c r="F355" s="261">
        <v>1.0</v>
      </c>
      <c r="G355" s="261">
        <v>0.0</v>
      </c>
      <c r="H355" s="261">
        <v>0.0</v>
      </c>
      <c r="I355" s="261">
        <v>1.0</v>
      </c>
      <c r="J355" s="261">
        <v>0.0</v>
      </c>
      <c r="K355" s="261">
        <v>0.0</v>
      </c>
      <c r="L355" s="261">
        <v>1.0</v>
      </c>
      <c r="M355" s="261">
        <v>0.0</v>
      </c>
      <c r="N355" s="261">
        <v>0.0</v>
      </c>
      <c r="O355" s="261">
        <v>1.0</v>
      </c>
      <c r="P355" s="261">
        <v>0.0</v>
      </c>
      <c r="Q355" s="261">
        <v>0.0</v>
      </c>
      <c r="R355" s="261">
        <f t="shared" si="1"/>
        <v>4</v>
      </c>
      <c r="S355" s="261"/>
    </row>
    <row r="356" ht="15.75" hidden="1" customHeight="1">
      <c r="B356" s="258" t="s">
        <v>76</v>
      </c>
      <c r="C356" s="259" t="s">
        <v>71</v>
      </c>
      <c r="D356" s="260" t="s">
        <v>159</v>
      </c>
      <c r="E356" s="258" t="s">
        <v>422</v>
      </c>
      <c r="F356" s="261">
        <v>1.0</v>
      </c>
      <c r="G356" s="261">
        <v>0.0</v>
      </c>
      <c r="H356" s="261">
        <v>0.0</v>
      </c>
      <c r="I356" s="261">
        <v>1.0</v>
      </c>
      <c r="J356" s="261">
        <v>2.0</v>
      </c>
      <c r="K356" s="261">
        <v>2.0</v>
      </c>
      <c r="L356" s="261">
        <v>2.0</v>
      </c>
      <c r="M356" s="261">
        <v>3.0</v>
      </c>
      <c r="N356" s="261">
        <v>3.0</v>
      </c>
      <c r="O356" s="261">
        <v>3.0</v>
      </c>
      <c r="P356" s="261">
        <v>3.0</v>
      </c>
      <c r="Q356" s="261">
        <v>4.0</v>
      </c>
      <c r="R356" s="261">
        <f t="shared" si="1"/>
        <v>24</v>
      </c>
      <c r="S356" s="261"/>
    </row>
    <row r="357" ht="15.75" hidden="1" customHeight="1">
      <c r="B357" s="258" t="s">
        <v>76</v>
      </c>
      <c r="C357" s="259" t="s">
        <v>71</v>
      </c>
      <c r="D357" s="260" t="s">
        <v>159</v>
      </c>
      <c r="E357" s="258" t="s">
        <v>423</v>
      </c>
      <c r="F357" s="261">
        <v>1.0</v>
      </c>
      <c r="G357" s="261">
        <v>0.0</v>
      </c>
      <c r="H357" s="261">
        <v>0.0</v>
      </c>
      <c r="I357" s="261">
        <v>1.0</v>
      </c>
      <c r="J357" s="261">
        <v>0.0</v>
      </c>
      <c r="K357" s="261">
        <v>0.0</v>
      </c>
      <c r="L357" s="261">
        <v>1.0</v>
      </c>
      <c r="M357" s="261">
        <v>0.0</v>
      </c>
      <c r="N357" s="261">
        <v>0.0</v>
      </c>
      <c r="O357" s="261">
        <v>1.0</v>
      </c>
      <c r="P357" s="261">
        <v>0.0</v>
      </c>
      <c r="Q357" s="261">
        <v>0.0</v>
      </c>
      <c r="R357" s="261">
        <f t="shared" si="1"/>
        <v>4</v>
      </c>
      <c r="S357" s="261"/>
    </row>
    <row r="358" ht="15.75" hidden="1" customHeight="1">
      <c r="B358" s="258" t="s">
        <v>76</v>
      </c>
      <c r="C358" s="259" t="s">
        <v>71</v>
      </c>
      <c r="D358" s="260" t="s">
        <v>159</v>
      </c>
      <c r="E358" s="258" t="s">
        <v>424</v>
      </c>
      <c r="F358" s="261">
        <v>1.0</v>
      </c>
      <c r="G358" s="261">
        <v>0.0</v>
      </c>
      <c r="H358" s="261">
        <v>0.0</v>
      </c>
      <c r="I358" s="261">
        <v>1.0</v>
      </c>
      <c r="J358" s="261">
        <v>0.0</v>
      </c>
      <c r="K358" s="261">
        <v>0.0</v>
      </c>
      <c r="L358" s="261">
        <v>1.0</v>
      </c>
      <c r="M358" s="261">
        <v>0.0</v>
      </c>
      <c r="N358" s="261">
        <v>0.0</v>
      </c>
      <c r="O358" s="261">
        <v>1.0</v>
      </c>
      <c r="P358" s="261">
        <v>0.0</v>
      </c>
      <c r="Q358" s="261">
        <v>0.0</v>
      </c>
      <c r="R358" s="261">
        <f t="shared" si="1"/>
        <v>4</v>
      </c>
      <c r="S358" s="261"/>
    </row>
    <row r="359" ht="15.75" hidden="1" customHeight="1">
      <c r="B359" s="258" t="s">
        <v>76</v>
      </c>
      <c r="C359" s="259" t="s">
        <v>71</v>
      </c>
      <c r="D359" s="262" t="s">
        <v>159</v>
      </c>
      <c r="E359" s="258" t="s">
        <v>425</v>
      </c>
      <c r="F359" s="261">
        <v>1.0</v>
      </c>
      <c r="G359" s="261">
        <v>0.0</v>
      </c>
      <c r="H359" s="261">
        <v>0.0</v>
      </c>
      <c r="I359" s="261">
        <v>1.0</v>
      </c>
      <c r="J359" s="261">
        <v>0.0</v>
      </c>
      <c r="K359" s="261">
        <v>0.0</v>
      </c>
      <c r="L359" s="261">
        <v>1.0</v>
      </c>
      <c r="M359" s="261">
        <v>0.0</v>
      </c>
      <c r="N359" s="261">
        <v>0.0</v>
      </c>
      <c r="O359" s="261">
        <v>1.0</v>
      </c>
      <c r="P359" s="261">
        <v>0.0</v>
      </c>
      <c r="Q359" s="261">
        <v>0.0</v>
      </c>
      <c r="R359" s="261">
        <f t="shared" si="1"/>
        <v>4</v>
      </c>
      <c r="S359" s="261"/>
    </row>
    <row r="360" ht="15.75" hidden="1" customHeight="1">
      <c r="B360" s="258" t="s">
        <v>76</v>
      </c>
      <c r="C360" s="259" t="s">
        <v>72</v>
      </c>
      <c r="D360" s="260" t="s">
        <v>116</v>
      </c>
      <c r="E360" s="258" t="s">
        <v>383</v>
      </c>
      <c r="F360" s="261">
        <v>1.0</v>
      </c>
      <c r="G360" s="261">
        <v>0.0</v>
      </c>
      <c r="H360" s="261">
        <v>1.0</v>
      </c>
      <c r="I360" s="261">
        <v>1.0</v>
      </c>
      <c r="J360" s="261">
        <v>1.0</v>
      </c>
      <c r="K360" s="261">
        <v>1.0</v>
      </c>
      <c r="L360" s="261">
        <v>1.0</v>
      </c>
      <c r="M360" s="261">
        <v>0.0</v>
      </c>
      <c r="N360" s="261">
        <v>0.0</v>
      </c>
      <c r="O360" s="261">
        <v>1.0</v>
      </c>
      <c r="P360" s="261">
        <v>0.0</v>
      </c>
      <c r="Q360" s="261">
        <v>0.0</v>
      </c>
      <c r="R360" s="261">
        <f t="shared" si="1"/>
        <v>7</v>
      </c>
      <c r="S360" s="261"/>
    </row>
    <row r="361" ht="15.75" hidden="1" customHeight="1">
      <c r="B361" s="258" t="s">
        <v>76</v>
      </c>
      <c r="C361" s="259" t="s">
        <v>72</v>
      </c>
      <c r="D361" s="260" t="s">
        <v>116</v>
      </c>
      <c r="E361" s="258" t="s">
        <v>384</v>
      </c>
      <c r="F361" s="261">
        <v>1.0</v>
      </c>
      <c r="G361" s="261">
        <v>0.0</v>
      </c>
      <c r="H361" s="261">
        <v>0.0</v>
      </c>
      <c r="I361" s="261">
        <v>1.0</v>
      </c>
      <c r="J361" s="261">
        <v>0.0</v>
      </c>
      <c r="K361" s="261">
        <v>0.0</v>
      </c>
      <c r="L361" s="261">
        <v>1.0</v>
      </c>
      <c r="M361" s="261">
        <v>0.0</v>
      </c>
      <c r="N361" s="261">
        <v>0.0</v>
      </c>
      <c r="O361" s="261">
        <v>1.0</v>
      </c>
      <c r="P361" s="261">
        <v>0.0</v>
      </c>
      <c r="Q361" s="261">
        <v>0.0</v>
      </c>
      <c r="R361" s="261">
        <f t="shared" si="1"/>
        <v>4</v>
      </c>
      <c r="S361" s="261"/>
    </row>
    <row r="362" ht="15.75" hidden="1" customHeight="1">
      <c r="B362" s="258" t="s">
        <v>76</v>
      </c>
      <c r="C362" s="259" t="s">
        <v>72</v>
      </c>
      <c r="D362" s="260" t="s">
        <v>116</v>
      </c>
      <c r="E362" s="258" t="s">
        <v>385</v>
      </c>
      <c r="F362" s="261">
        <v>1.0</v>
      </c>
      <c r="G362" s="261">
        <v>0.0</v>
      </c>
      <c r="H362" s="261">
        <v>0.0</v>
      </c>
      <c r="I362" s="261">
        <v>1.0</v>
      </c>
      <c r="J362" s="261">
        <v>0.0</v>
      </c>
      <c r="K362" s="261">
        <v>0.0</v>
      </c>
      <c r="L362" s="261">
        <v>1.0</v>
      </c>
      <c r="M362" s="261">
        <v>1.0</v>
      </c>
      <c r="N362" s="261">
        <v>0.0</v>
      </c>
      <c r="O362" s="261">
        <v>1.0</v>
      </c>
      <c r="P362" s="261">
        <v>1.0</v>
      </c>
      <c r="Q362" s="261">
        <v>1.0</v>
      </c>
      <c r="R362" s="261">
        <f t="shared" si="1"/>
        <v>7</v>
      </c>
      <c r="S362" s="261"/>
    </row>
    <row r="363" ht="15.75" hidden="1" customHeight="1">
      <c r="B363" s="258" t="s">
        <v>76</v>
      </c>
      <c r="C363" s="259" t="s">
        <v>72</v>
      </c>
      <c r="D363" s="260" t="s">
        <v>116</v>
      </c>
      <c r="E363" s="258" t="s">
        <v>386</v>
      </c>
      <c r="F363" s="261">
        <v>1.0</v>
      </c>
      <c r="G363" s="261">
        <v>0.0</v>
      </c>
      <c r="H363" s="261">
        <v>1.0</v>
      </c>
      <c r="I363" s="261">
        <v>1.0</v>
      </c>
      <c r="J363" s="261">
        <v>0.0</v>
      </c>
      <c r="K363" s="261">
        <v>0.0</v>
      </c>
      <c r="L363" s="261">
        <v>1.0</v>
      </c>
      <c r="M363" s="261">
        <v>0.0</v>
      </c>
      <c r="N363" s="261">
        <v>0.0</v>
      </c>
      <c r="O363" s="261">
        <v>1.0</v>
      </c>
      <c r="P363" s="261">
        <v>0.0</v>
      </c>
      <c r="Q363" s="261">
        <v>0.0</v>
      </c>
      <c r="R363" s="261">
        <f t="shared" si="1"/>
        <v>5</v>
      </c>
      <c r="S363" s="261"/>
    </row>
    <row r="364" ht="15.75" hidden="1" customHeight="1">
      <c r="B364" s="258" t="s">
        <v>76</v>
      </c>
      <c r="C364" s="259" t="s">
        <v>72</v>
      </c>
      <c r="D364" s="260" t="s">
        <v>116</v>
      </c>
      <c r="E364" s="258" t="s">
        <v>387</v>
      </c>
      <c r="F364" s="261">
        <v>1.0</v>
      </c>
      <c r="G364" s="261">
        <v>0.0</v>
      </c>
      <c r="H364" s="261">
        <v>0.0</v>
      </c>
      <c r="I364" s="261">
        <v>1.0</v>
      </c>
      <c r="J364" s="261">
        <v>0.0</v>
      </c>
      <c r="K364" s="261">
        <v>0.0</v>
      </c>
      <c r="L364" s="261">
        <v>1.0</v>
      </c>
      <c r="M364" s="261">
        <v>0.0</v>
      </c>
      <c r="N364" s="261">
        <v>0.0</v>
      </c>
      <c r="O364" s="261">
        <v>1.0</v>
      </c>
      <c r="P364" s="261">
        <v>0.0</v>
      </c>
      <c r="Q364" s="261">
        <v>0.0</v>
      </c>
      <c r="R364" s="261">
        <f t="shared" si="1"/>
        <v>4</v>
      </c>
      <c r="S364" s="261"/>
    </row>
    <row r="365" ht="15.75" hidden="1" customHeight="1">
      <c r="B365" s="258" t="s">
        <v>76</v>
      </c>
      <c r="C365" s="259" t="s">
        <v>72</v>
      </c>
      <c r="D365" s="260" t="s">
        <v>116</v>
      </c>
      <c r="E365" s="258" t="s">
        <v>388</v>
      </c>
      <c r="F365" s="261">
        <v>1.0</v>
      </c>
      <c r="G365" s="261">
        <v>0.0</v>
      </c>
      <c r="H365" s="261">
        <v>0.0</v>
      </c>
      <c r="I365" s="261">
        <v>1.0</v>
      </c>
      <c r="J365" s="261">
        <v>0.0</v>
      </c>
      <c r="K365" s="261">
        <v>0.0</v>
      </c>
      <c r="L365" s="261">
        <v>1.0</v>
      </c>
      <c r="M365" s="261">
        <v>0.0</v>
      </c>
      <c r="N365" s="261">
        <v>0.0</v>
      </c>
      <c r="O365" s="261">
        <v>1.0</v>
      </c>
      <c r="P365" s="261">
        <v>0.0</v>
      </c>
      <c r="Q365" s="261">
        <v>0.0</v>
      </c>
      <c r="R365" s="261">
        <f t="shared" si="1"/>
        <v>4</v>
      </c>
      <c r="S365" s="261"/>
    </row>
    <row r="366" ht="15.75" hidden="1" customHeight="1">
      <c r="B366" s="258" t="s">
        <v>76</v>
      </c>
      <c r="C366" s="259" t="s">
        <v>72</v>
      </c>
      <c r="D366" s="262" t="s">
        <v>116</v>
      </c>
      <c r="E366" s="258" t="s">
        <v>389</v>
      </c>
      <c r="F366" s="261">
        <v>1.0</v>
      </c>
      <c r="G366" s="261">
        <v>0.0</v>
      </c>
      <c r="H366" s="261">
        <v>0.0</v>
      </c>
      <c r="I366" s="261">
        <v>1.0</v>
      </c>
      <c r="J366" s="261">
        <v>0.0</v>
      </c>
      <c r="K366" s="261">
        <v>0.0</v>
      </c>
      <c r="L366" s="261">
        <v>1.0</v>
      </c>
      <c r="M366" s="261">
        <v>0.0</v>
      </c>
      <c r="N366" s="261">
        <v>0.0</v>
      </c>
      <c r="O366" s="261">
        <v>1.0</v>
      </c>
      <c r="P366" s="261">
        <v>0.0</v>
      </c>
      <c r="Q366" s="261">
        <v>0.0</v>
      </c>
      <c r="R366" s="261">
        <f t="shared" si="1"/>
        <v>4</v>
      </c>
      <c r="S366" s="261"/>
    </row>
    <row r="367" ht="15.75" hidden="1" customHeight="1">
      <c r="B367" s="258" t="s">
        <v>76</v>
      </c>
      <c r="C367" s="259" t="s">
        <v>72</v>
      </c>
      <c r="D367" s="260" t="s">
        <v>131</v>
      </c>
      <c r="E367" s="258" t="s">
        <v>390</v>
      </c>
      <c r="F367" s="261">
        <v>1.0</v>
      </c>
      <c r="G367" s="261">
        <v>0.0</v>
      </c>
      <c r="H367" s="261">
        <v>0.0</v>
      </c>
      <c r="I367" s="261">
        <v>1.0</v>
      </c>
      <c r="J367" s="261">
        <v>0.0</v>
      </c>
      <c r="K367" s="261">
        <v>0.0</v>
      </c>
      <c r="L367" s="261">
        <v>1.0</v>
      </c>
      <c r="M367" s="261">
        <v>0.0</v>
      </c>
      <c r="N367" s="261">
        <v>0.0</v>
      </c>
      <c r="O367" s="261">
        <v>1.0</v>
      </c>
      <c r="P367" s="261">
        <v>0.0</v>
      </c>
      <c r="Q367" s="261">
        <v>0.0</v>
      </c>
      <c r="R367" s="261">
        <f t="shared" si="1"/>
        <v>4</v>
      </c>
      <c r="S367" s="261"/>
    </row>
    <row r="368" ht="15.75" hidden="1" customHeight="1">
      <c r="B368" s="258" t="s">
        <v>76</v>
      </c>
      <c r="C368" s="259" t="s">
        <v>72</v>
      </c>
      <c r="D368" s="260" t="s">
        <v>131</v>
      </c>
      <c r="E368" s="258" t="s">
        <v>391</v>
      </c>
      <c r="F368" s="261">
        <v>1.0</v>
      </c>
      <c r="G368" s="261">
        <v>0.0</v>
      </c>
      <c r="H368" s="261">
        <v>0.0</v>
      </c>
      <c r="I368" s="261">
        <v>1.0</v>
      </c>
      <c r="J368" s="261">
        <v>0.0</v>
      </c>
      <c r="K368" s="261">
        <v>0.0</v>
      </c>
      <c r="L368" s="261">
        <v>1.0</v>
      </c>
      <c r="M368" s="261">
        <v>0.0</v>
      </c>
      <c r="N368" s="261">
        <v>0.0</v>
      </c>
      <c r="O368" s="261">
        <v>1.0</v>
      </c>
      <c r="P368" s="261">
        <v>0.0</v>
      </c>
      <c r="Q368" s="261">
        <v>0.0</v>
      </c>
      <c r="R368" s="261">
        <f t="shared" si="1"/>
        <v>4</v>
      </c>
      <c r="S368" s="261"/>
    </row>
    <row r="369" ht="15.75" hidden="1" customHeight="1">
      <c r="B369" s="258" t="s">
        <v>76</v>
      </c>
      <c r="C369" s="259" t="s">
        <v>72</v>
      </c>
      <c r="D369" s="260" t="s">
        <v>131</v>
      </c>
      <c r="E369" s="258" t="s">
        <v>392</v>
      </c>
      <c r="F369" s="261">
        <v>1.0</v>
      </c>
      <c r="G369" s="261">
        <v>0.0</v>
      </c>
      <c r="H369" s="261">
        <v>1.0</v>
      </c>
      <c r="I369" s="261">
        <v>1.0</v>
      </c>
      <c r="J369" s="261">
        <v>0.0</v>
      </c>
      <c r="K369" s="261">
        <v>0.0</v>
      </c>
      <c r="L369" s="261">
        <v>1.0</v>
      </c>
      <c r="M369" s="261">
        <v>0.0</v>
      </c>
      <c r="N369" s="261">
        <v>0.0</v>
      </c>
      <c r="O369" s="261">
        <v>1.0</v>
      </c>
      <c r="P369" s="261">
        <v>0.0</v>
      </c>
      <c r="Q369" s="261">
        <v>0.0</v>
      </c>
      <c r="R369" s="261">
        <f t="shared" si="1"/>
        <v>5</v>
      </c>
      <c r="S369" s="261"/>
    </row>
    <row r="370" ht="15.75" hidden="1" customHeight="1">
      <c r="B370" s="258" t="s">
        <v>76</v>
      </c>
      <c r="C370" s="259" t="s">
        <v>72</v>
      </c>
      <c r="D370" s="260" t="s">
        <v>131</v>
      </c>
      <c r="E370" s="258" t="s">
        <v>393</v>
      </c>
      <c r="F370" s="261">
        <v>1.0</v>
      </c>
      <c r="G370" s="261">
        <v>0.0</v>
      </c>
      <c r="H370" s="261">
        <v>2.0</v>
      </c>
      <c r="I370" s="261">
        <v>1.0</v>
      </c>
      <c r="J370" s="261">
        <v>0.0</v>
      </c>
      <c r="K370" s="261">
        <v>0.0</v>
      </c>
      <c r="L370" s="261">
        <v>1.0</v>
      </c>
      <c r="M370" s="261">
        <v>0.0</v>
      </c>
      <c r="N370" s="261">
        <v>0.0</v>
      </c>
      <c r="O370" s="261">
        <v>1.0</v>
      </c>
      <c r="P370" s="261">
        <v>0.0</v>
      </c>
      <c r="Q370" s="261">
        <v>0.0</v>
      </c>
      <c r="R370" s="261">
        <f t="shared" si="1"/>
        <v>6</v>
      </c>
      <c r="S370" s="261"/>
    </row>
    <row r="371" ht="15.75" hidden="1" customHeight="1">
      <c r="B371" s="258" t="s">
        <v>76</v>
      </c>
      <c r="C371" s="259" t="s">
        <v>72</v>
      </c>
      <c r="D371" s="260" t="s">
        <v>131</v>
      </c>
      <c r="E371" s="258" t="s">
        <v>394</v>
      </c>
      <c r="F371" s="261">
        <v>1.0</v>
      </c>
      <c r="G371" s="261">
        <v>0.0</v>
      </c>
      <c r="H371" s="261">
        <v>0.0</v>
      </c>
      <c r="I371" s="261">
        <v>1.0</v>
      </c>
      <c r="J371" s="261">
        <v>0.0</v>
      </c>
      <c r="K371" s="261">
        <v>0.0</v>
      </c>
      <c r="L371" s="261">
        <v>1.0</v>
      </c>
      <c r="M371" s="261">
        <v>0.0</v>
      </c>
      <c r="N371" s="261">
        <v>0.0</v>
      </c>
      <c r="O371" s="261">
        <v>1.0</v>
      </c>
      <c r="P371" s="261">
        <v>0.0</v>
      </c>
      <c r="Q371" s="261">
        <v>0.0</v>
      </c>
      <c r="R371" s="261">
        <f t="shared" si="1"/>
        <v>4</v>
      </c>
      <c r="S371" s="261"/>
    </row>
    <row r="372" ht="15.75" hidden="1" customHeight="1">
      <c r="B372" s="258" t="s">
        <v>76</v>
      </c>
      <c r="C372" s="259" t="s">
        <v>72</v>
      </c>
      <c r="D372" s="260" t="s">
        <v>131</v>
      </c>
      <c r="E372" s="258" t="s">
        <v>395</v>
      </c>
      <c r="F372" s="261">
        <v>1.0</v>
      </c>
      <c r="G372" s="261">
        <v>0.0</v>
      </c>
      <c r="H372" s="261">
        <v>0.0</v>
      </c>
      <c r="I372" s="261">
        <v>1.0</v>
      </c>
      <c r="J372" s="261">
        <v>0.0</v>
      </c>
      <c r="K372" s="261">
        <v>0.0</v>
      </c>
      <c r="L372" s="261">
        <v>1.0</v>
      </c>
      <c r="M372" s="261">
        <v>0.0</v>
      </c>
      <c r="N372" s="261">
        <v>0.0</v>
      </c>
      <c r="O372" s="261">
        <v>1.0</v>
      </c>
      <c r="P372" s="261">
        <v>0.0</v>
      </c>
      <c r="Q372" s="261">
        <v>0.0</v>
      </c>
      <c r="R372" s="261">
        <f t="shared" si="1"/>
        <v>4</v>
      </c>
      <c r="S372" s="261"/>
    </row>
    <row r="373" ht="15.75" hidden="1" customHeight="1">
      <c r="B373" s="258" t="s">
        <v>76</v>
      </c>
      <c r="C373" s="259" t="s">
        <v>72</v>
      </c>
      <c r="D373" s="262" t="s">
        <v>131</v>
      </c>
      <c r="E373" s="258" t="s">
        <v>396</v>
      </c>
      <c r="F373" s="261">
        <v>1.0</v>
      </c>
      <c r="G373" s="261">
        <v>0.0</v>
      </c>
      <c r="H373" s="261">
        <v>0.0</v>
      </c>
      <c r="I373" s="261">
        <v>1.0</v>
      </c>
      <c r="J373" s="261">
        <v>1.0</v>
      </c>
      <c r="K373" s="261">
        <v>1.0</v>
      </c>
      <c r="L373" s="261">
        <v>2.0</v>
      </c>
      <c r="M373" s="261">
        <v>1.0</v>
      </c>
      <c r="N373" s="261">
        <v>0.0</v>
      </c>
      <c r="O373" s="261">
        <v>2.0</v>
      </c>
      <c r="P373" s="261">
        <v>1.0</v>
      </c>
      <c r="Q373" s="261">
        <v>2.0</v>
      </c>
      <c r="R373" s="261">
        <f t="shared" si="1"/>
        <v>12</v>
      </c>
      <c r="S373" s="261"/>
    </row>
    <row r="374" ht="15.75" hidden="1" customHeight="1">
      <c r="B374" s="258" t="s">
        <v>76</v>
      </c>
      <c r="C374" s="259" t="s">
        <v>72</v>
      </c>
      <c r="D374" s="260" t="s">
        <v>145</v>
      </c>
      <c r="E374" s="258" t="s">
        <v>397</v>
      </c>
      <c r="F374" s="261">
        <v>1.0</v>
      </c>
      <c r="G374" s="261">
        <v>0.0</v>
      </c>
      <c r="H374" s="261">
        <v>0.0</v>
      </c>
      <c r="I374" s="261">
        <v>1.0</v>
      </c>
      <c r="J374" s="261">
        <v>0.0</v>
      </c>
      <c r="K374" s="261">
        <v>0.0</v>
      </c>
      <c r="L374" s="261">
        <v>1.0</v>
      </c>
      <c r="M374" s="261">
        <v>0.0</v>
      </c>
      <c r="N374" s="261">
        <v>0.0</v>
      </c>
      <c r="O374" s="261">
        <v>1.0</v>
      </c>
      <c r="P374" s="261">
        <v>0.0</v>
      </c>
      <c r="Q374" s="261">
        <v>0.0</v>
      </c>
      <c r="R374" s="261">
        <f t="shared" si="1"/>
        <v>4</v>
      </c>
      <c r="S374" s="261"/>
    </row>
    <row r="375" ht="15.75" hidden="1" customHeight="1">
      <c r="B375" s="258" t="s">
        <v>76</v>
      </c>
      <c r="C375" s="259" t="s">
        <v>72</v>
      </c>
      <c r="D375" s="260" t="s">
        <v>145</v>
      </c>
      <c r="E375" s="258" t="s">
        <v>398</v>
      </c>
      <c r="F375" s="261">
        <v>1.0</v>
      </c>
      <c r="G375" s="261">
        <v>0.0</v>
      </c>
      <c r="H375" s="261">
        <v>0.0</v>
      </c>
      <c r="I375" s="261">
        <v>1.0</v>
      </c>
      <c r="J375" s="261">
        <v>0.0</v>
      </c>
      <c r="K375" s="261">
        <v>0.0</v>
      </c>
      <c r="L375" s="261">
        <v>1.0</v>
      </c>
      <c r="M375" s="261">
        <v>0.0</v>
      </c>
      <c r="N375" s="261">
        <v>0.0</v>
      </c>
      <c r="O375" s="261">
        <v>1.0</v>
      </c>
      <c r="P375" s="261">
        <v>0.0</v>
      </c>
      <c r="Q375" s="261">
        <v>0.0</v>
      </c>
      <c r="R375" s="261">
        <f t="shared" si="1"/>
        <v>4</v>
      </c>
      <c r="S375" s="261"/>
    </row>
    <row r="376" ht="15.75" hidden="1" customHeight="1">
      <c r="B376" s="258" t="s">
        <v>76</v>
      </c>
      <c r="C376" s="259" t="s">
        <v>72</v>
      </c>
      <c r="D376" s="260" t="s">
        <v>145</v>
      </c>
      <c r="E376" s="258" t="s">
        <v>399</v>
      </c>
      <c r="F376" s="261">
        <v>1.0</v>
      </c>
      <c r="G376" s="261">
        <v>0.0</v>
      </c>
      <c r="H376" s="261">
        <v>0.0</v>
      </c>
      <c r="I376" s="261">
        <v>1.0</v>
      </c>
      <c r="J376" s="261">
        <v>0.0</v>
      </c>
      <c r="K376" s="261">
        <v>0.0</v>
      </c>
      <c r="L376" s="261">
        <v>1.0</v>
      </c>
      <c r="M376" s="261">
        <v>0.0</v>
      </c>
      <c r="N376" s="261">
        <v>0.0</v>
      </c>
      <c r="O376" s="261">
        <v>1.0</v>
      </c>
      <c r="P376" s="261">
        <v>0.0</v>
      </c>
      <c r="Q376" s="261">
        <v>0.0</v>
      </c>
      <c r="R376" s="261">
        <f t="shared" si="1"/>
        <v>4</v>
      </c>
      <c r="S376" s="261"/>
    </row>
    <row r="377" ht="15.75" hidden="1" customHeight="1">
      <c r="B377" s="258" t="s">
        <v>76</v>
      </c>
      <c r="C377" s="259" t="s">
        <v>72</v>
      </c>
      <c r="D377" s="260" t="s">
        <v>145</v>
      </c>
      <c r="E377" s="258" t="s">
        <v>400</v>
      </c>
      <c r="F377" s="261">
        <v>1.0</v>
      </c>
      <c r="G377" s="261">
        <v>0.0</v>
      </c>
      <c r="H377" s="261">
        <v>0.0</v>
      </c>
      <c r="I377" s="261">
        <v>1.0</v>
      </c>
      <c r="J377" s="261">
        <v>0.0</v>
      </c>
      <c r="K377" s="261">
        <v>0.0</v>
      </c>
      <c r="L377" s="261">
        <v>1.0</v>
      </c>
      <c r="M377" s="261">
        <v>0.0</v>
      </c>
      <c r="N377" s="261">
        <v>0.0</v>
      </c>
      <c r="O377" s="261">
        <v>1.0</v>
      </c>
      <c r="P377" s="261">
        <v>0.0</v>
      </c>
      <c r="Q377" s="261">
        <v>0.0</v>
      </c>
      <c r="R377" s="261">
        <f t="shared" si="1"/>
        <v>4</v>
      </c>
      <c r="S377" s="261"/>
    </row>
    <row r="378" ht="15.75" hidden="1" customHeight="1">
      <c r="B378" s="258" t="s">
        <v>76</v>
      </c>
      <c r="C378" s="259" t="s">
        <v>72</v>
      </c>
      <c r="D378" s="260" t="s">
        <v>145</v>
      </c>
      <c r="E378" s="258" t="s">
        <v>401</v>
      </c>
      <c r="F378" s="261">
        <v>1.0</v>
      </c>
      <c r="G378" s="261">
        <v>0.0</v>
      </c>
      <c r="H378" s="261">
        <v>0.0</v>
      </c>
      <c r="I378" s="261">
        <v>1.0</v>
      </c>
      <c r="J378" s="261">
        <v>0.0</v>
      </c>
      <c r="K378" s="261">
        <v>0.0</v>
      </c>
      <c r="L378" s="261">
        <v>1.0</v>
      </c>
      <c r="M378" s="261">
        <v>0.0</v>
      </c>
      <c r="N378" s="261">
        <v>0.0</v>
      </c>
      <c r="O378" s="261">
        <v>1.0</v>
      </c>
      <c r="P378" s="261">
        <v>0.0</v>
      </c>
      <c r="Q378" s="261">
        <v>0.0</v>
      </c>
      <c r="R378" s="261">
        <f t="shared" si="1"/>
        <v>4</v>
      </c>
      <c r="S378" s="261"/>
    </row>
    <row r="379" ht="15.75" hidden="1" customHeight="1">
      <c r="B379" s="258" t="s">
        <v>76</v>
      </c>
      <c r="C379" s="259" t="s">
        <v>72</v>
      </c>
      <c r="D379" s="260" t="s">
        <v>145</v>
      </c>
      <c r="E379" s="258" t="s">
        <v>402</v>
      </c>
      <c r="F379" s="261">
        <v>1.0</v>
      </c>
      <c r="G379" s="261">
        <v>0.0</v>
      </c>
      <c r="H379" s="261">
        <v>3.0</v>
      </c>
      <c r="I379" s="261">
        <v>2.0</v>
      </c>
      <c r="J379" s="261">
        <v>1.0</v>
      </c>
      <c r="K379" s="261">
        <v>2.0</v>
      </c>
      <c r="L379" s="261">
        <v>2.0</v>
      </c>
      <c r="M379" s="261">
        <v>1.0</v>
      </c>
      <c r="N379" s="261">
        <v>0.0</v>
      </c>
      <c r="O379" s="261">
        <v>1.0</v>
      </c>
      <c r="P379" s="261">
        <v>2.0</v>
      </c>
      <c r="Q379" s="261">
        <v>2.0</v>
      </c>
      <c r="R379" s="261">
        <f t="shared" si="1"/>
        <v>17</v>
      </c>
      <c r="S379" s="261"/>
    </row>
    <row r="380" ht="15.75" hidden="1" customHeight="1">
      <c r="B380" s="258" t="s">
        <v>76</v>
      </c>
      <c r="C380" s="259" t="s">
        <v>72</v>
      </c>
      <c r="D380" s="260" t="s">
        <v>145</v>
      </c>
      <c r="E380" s="258" t="s">
        <v>403</v>
      </c>
      <c r="F380" s="261">
        <v>1.0</v>
      </c>
      <c r="G380" s="261">
        <v>1.0</v>
      </c>
      <c r="H380" s="261">
        <v>1.0</v>
      </c>
      <c r="I380" s="261">
        <v>1.0</v>
      </c>
      <c r="J380" s="261">
        <v>1.0</v>
      </c>
      <c r="K380" s="261">
        <v>0.0</v>
      </c>
      <c r="L380" s="261">
        <v>1.0</v>
      </c>
      <c r="M380" s="261">
        <v>0.0</v>
      </c>
      <c r="N380" s="261">
        <v>0.0</v>
      </c>
      <c r="O380" s="261">
        <v>1.0</v>
      </c>
      <c r="P380" s="261">
        <v>0.0</v>
      </c>
      <c r="Q380" s="261">
        <v>0.0</v>
      </c>
      <c r="R380" s="261">
        <f t="shared" si="1"/>
        <v>7</v>
      </c>
      <c r="S380" s="261"/>
    </row>
    <row r="381" ht="15.75" hidden="1" customHeight="1">
      <c r="B381" s="258" t="s">
        <v>76</v>
      </c>
      <c r="C381" s="259" t="s">
        <v>72</v>
      </c>
      <c r="D381" s="260" t="s">
        <v>145</v>
      </c>
      <c r="E381" s="258" t="s">
        <v>404</v>
      </c>
      <c r="F381" s="261">
        <v>1.0</v>
      </c>
      <c r="G381" s="261">
        <v>0.0</v>
      </c>
      <c r="H381" s="261">
        <v>0.0</v>
      </c>
      <c r="I381" s="261">
        <v>1.0</v>
      </c>
      <c r="J381" s="261">
        <v>0.0</v>
      </c>
      <c r="K381" s="261">
        <v>0.0</v>
      </c>
      <c r="L381" s="261">
        <v>1.0</v>
      </c>
      <c r="M381" s="261">
        <v>0.0</v>
      </c>
      <c r="N381" s="261">
        <v>0.0</v>
      </c>
      <c r="O381" s="261">
        <v>1.0</v>
      </c>
      <c r="P381" s="261">
        <v>0.0</v>
      </c>
      <c r="Q381" s="261">
        <v>0.0</v>
      </c>
      <c r="R381" s="261">
        <f t="shared" si="1"/>
        <v>4</v>
      </c>
      <c r="S381" s="261"/>
    </row>
    <row r="382" ht="15.75" hidden="1" customHeight="1">
      <c r="B382" s="258" t="s">
        <v>76</v>
      </c>
      <c r="C382" s="259" t="s">
        <v>72</v>
      </c>
      <c r="D382" s="260" t="s">
        <v>145</v>
      </c>
      <c r="E382" s="258" t="s">
        <v>405</v>
      </c>
      <c r="F382" s="261">
        <v>1.0</v>
      </c>
      <c r="G382" s="261">
        <v>0.0</v>
      </c>
      <c r="H382" s="261">
        <v>0.0</v>
      </c>
      <c r="I382" s="261">
        <v>1.0</v>
      </c>
      <c r="J382" s="261">
        <v>0.0</v>
      </c>
      <c r="K382" s="261">
        <v>0.0</v>
      </c>
      <c r="L382" s="261">
        <v>1.0</v>
      </c>
      <c r="M382" s="261">
        <v>0.0</v>
      </c>
      <c r="N382" s="261">
        <v>0.0</v>
      </c>
      <c r="O382" s="261">
        <v>1.0</v>
      </c>
      <c r="P382" s="261">
        <v>0.0</v>
      </c>
      <c r="Q382" s="261">
        <v>0.0</v>
      </c>
      <c r="R382" s="261">
        <f t="shared" si="1"/>
        <v>4</v>
      </c>
      <c r="S382" s="261"/>
    </row>
    <row r="383" ht="15.75" hidden="1" customHeight="1">
      <c r="B383" s="258" t="s">
        <v>76</v>
      </c>
      <c r="C383" s="259" t="s">
        <v>72</v>
      </c>
      <c r="D383" s="260" t="s">
        <v>145</v>
      </c>
      <c r="E383" s="258" t="s">
        <v>406</v>
      </c>
      <c r="F383" s="261">
        <v>1.0</v>
      </c>
      <c r="G383" s="261">
        <v>0.0</v>
      </c>
      <c r="H383" s="261">
        <v>1.0</v>
      </c>
      <c r="I383" s="261">
        <v>1.0</v>
      </c>
      <c r="J383" s="261">
        <v>0.0</v>
      </c>
      <c r="K383" s="261">
        <v>1.0</v>
      </c>
      <c r="L383" s="261">
        <v>1.0</v>
      </c>
      <c r="M383" s="261">
        <v>1.0</v>
      </c>
      <c r="N383" s="261">
        <v>1.0</v>
      </c>
      <c r="O383" s="261">
        <v>1.0</v>
      </c>
      <c r="P383" s="261">
        <v>1.0</v>
      </c>
      <c r="Q383" s="261">
        <v>2.0</v>
      </c>
      <c r="R383" s="261">
        <f t="shared" si="1"/>
        <v>11</v>
      </c>
      <c r="S383" s="261"/>
    </row>
    <row r="384" ht="15.75" hidden="1" customHeight="1">
      <c r="B384" s="258" t="s">
        <v>76</v>
      </c>
      <c r="C384" s="259" t="s">
        <v>72</v>
      </c>
      <c r="D384" s="260" t="s">
        <v>145</v>
      </c>
      <c r="E384" s="258" t="s">
        <v>407</v>
      </c>
      <c r="F384" s="261">
        <v>1.0</v>
      </c>
      <c r="G384" s="261">
        <v>0.0</v>
      </c>
      <c r="H384" s="261">
        <v>0.0</v>
      </c>
      <c r="I384" s="261">
        <v>1.0</v>
      </c>
      <c r="J384" s="261">
        <v>0.0</v>
      </c>
      <c r="K384" s="261">
        <v>0.0</v>
      </c>
      <c r="L384" s="261">
        <v>1.0</v>
      </c>
      <c r="M384" s="261">
        <v>0.0</v>
      </c>
      <c r="N384" s="261">
        <v>0.0</v>
      </c>
      <c r="O384" s="261">
        <v>1.0</v>
      </c>
      <c r="P384" s="261">
        <v>0.0</v>
      </c>
      <c r="Q384" s="261">
        <v>0.0</v>
      </c>
      <c r="R384" s="261">
        <f t="shared" si="1"/>
        <v>4</v>
      </c>
      <c r="S384" s="261"/>
    </row>
    <row r="385" ht="15.75" hidden="1" customHeight="1">
      <c r="B385" s="258" t="s">
        <v>76</v>
      </c>
      <c r="C385" s="259" t="s">
        <v>72</v>
      </c>
      <c r="D385" s="260" t="s">
        <v>145</v>
      </c>
      <c r="E385" s="258" t="s">
        <v>408</v>
      </c>
      <c r="F385" s="261">
        <v>1.0</v>
      </c>
      <c r="G385" s="261">
        <v>0.0</v>
      </c>
      <c r="H385" s="261">
        <v>0.0</v>
      </c>
      <c r="I385" s="261">
        <v>1.0</v>
      </c>
      <c r="J385" s="261">
        <v>0.0</v>
      </c>
      <c r="K385" s="261">
        <v>0.0</v>
      </c>
      <c r="L385" s="261">
        <v>1.0</v>
      </c>
      <c r="M385" s="261">
        <v>0.0</v>
      </c>
      <c r="N385" s="261">
        <v>0.0</v>
      </c>
      <c r="O385" s="261">
        <v>1.0</v>
      </c>
      <c r="P385" s="261">
        <v>0.0</v>
      </c>
      <c r="Q385" s="261">
        <v>0.0</v>
      </c>
      <c r="R385" s="261">
        <f t="shared" si="1"/>
        <v>4</v>
      </c>
      <c r="S385" s="261"/>
    </row>
    <row r="386" ht="15.75" hidden="1" customHeight="1">
      <c r="B386" s="258" t="s">
        <v>76</v>
      </c>
      <c r="C386" s="259" t="s">
        <v>72</v>
      </c>
      <c r="D386" s="260" t="s">
        <v>145</v>
      </c>
      <c r="E386" s="258" t="s">
        <v>409</v>
      </c>
      <c r="F386" s="261">
        <v>1.0</v>
      </c>
      <c r="G386" s="261">
        <v>0.0</v>
      </c>
      <c r="H386" s="261">
        <v>0.0</v>
      </c>
      <c r="I386" s="261">
        <v>1.0</v>
      </c>
      <c r="J386" s="261">
        <v>0.0</v>
      </c>
      <c r="K386" s="261">
        <v>0.0</v>
      </c>
      <c r="L386" s="261">
        <v>1.0</v>
      </c>
      <c r="M386" s="261">
        <v>0.0</v>
      </c>
      <c r="N386" s="261">
        <v>0.0</v>
      </c>
      <c r="O386" s="261">
        <v>1.0</v>
      </c>
      <c r="P386" s="261">
        <v>0.0</v>
      </c>
      <c r="Q386" s="261">
        <v>0.0</v>
      </c>
      <c r="R386" s="261">
        <f t="shared" si="1"/>
        <v>4</v>
      </c>
      <c r="S386" s="261"/>
    </row>
    <row r="387" ht="15.75" hidden="1" customHeight="1">
      <c r="B387" s="258" t="s">
        <v>76</v>
      </c>
      <c r="C387" s="259" t="s">
        <v>72</v>
      </c>
      <c r="D387" s="260" t="s">
        <v>145</v>
      </c>
      <c r="E387" s="258" t="s">
        <v>410</v>
      </c>
      <c r="F387" s="261">
        <v>1.0</v>
      </c>
      <c r="G387" s="261">
        <v>0.0</v>
      </c>
      <c r="H387" s="261">
        <v>1.0</v>
      </c>
      <c r="I387" s="261">
        <v>1.0</v>
      </c>
      <c r="J387" s="261">
        <v>0.0</v>
      </c>
      <c r="K387" s="261">
        <v>0.0</v>
      </c>
      <c r="L387" s="261">
        <v>1.0</v>
      </c>
      <c r="M387" s="261">
        <v>0.0</v>
      </c>
      <c r="N387" s="261">
        <v>0.0</v>
      </c>
      <c r="O387" s="261">
        <v>1.0</v>
      </c>
      <c r="P387" s="261">
        <v>0.0</v>
      </c>
      <c r="Q387" s="261">
        <v>0.0</v>
      </c>
      <c r="R387" s="261">
        <f t="shared" si="1"/>
        <v>5</v>
      </c>
      <c r="S387" s="261"/>
    </row>
    <row r="388" ht="15.75" hidden="1" customHeight="1">
      <c r="B388" s="258" t="s">
        <v>76</v>
      </c>
      <c r="C388" s="259" t="s">
        <v>72</v>
      </c>
      <c r="D388" s="260" t="s">
        <v>145</v>
      </c>
      <c r="E388" s="258" t="s">
        <v>411</v>
      </c>
      <c r="F388" s="261">
        <v>1.0</v>
      </c>
      <c r="G388" s="261">
        <v>0.0</v>
      </c>
      <c r="H388" s="261">
        <v>0.0</v>
      </c>
      <c r="I388" s="261">
        <v>1.0</v>
      </c>
      <c r="J388" s="261">
        <v>0.0</v>
      </c>
      <c r="K388" s="261">
        <v>0.0</v>
      </c>
      <c r="L388" s="261">
        <v>1.0</v>
      </c>
      <c r="M388" s="261">
        <v>0.0</v>
      </c>
      <c r="N388" s="261">
        <v>0.0</v>
      </c>
      <c r="O388" s="261">
        <v>1.0</v>
      </c>
      <c r="P388" s="261">
        <v>0.0</v>
      </c>
      <c r="Q388" s="261">
        <v>0.0</v>
      </c>
      <c r="R388" s="261">
        <f t="shared" si="1"/>
        <v>4</v>
      </c>
      <c r="S388" s="261"/>
    </row>
    <row r="389" ht="15.75" hidden="1" customHeight="1">
      <c r="B389" s="258" t="s">
        <v>76</v>
      </c>
      <c r="C389" s="259" t="s">
        <v>72</v>
      </c>
      <c r="D389" s="260" t="s">
        <v>145</v>
      </c>
      <c r="E389" s="258" t="s">
        <v>412</v>
      </c>
      <c r="F389" s="261">
        <v>1.0</v>
      </c>
      <c r="G389" s="261">
        <v>0.0</v>
      </c>
      <c r="H389" s="261">
        <v>0.0</v>
      </c>
      <c r="I389" s="261">
        <v>1.0</v>
      </c>
      <c r="J389" s="261">
        <v>0.0</v>
      </c>
      <c r="K389" s="261">
        <v>0.0</v>
      </c>
      <c r="L389" s="261">
        <v>1.0</v>
      </c>
      <c r="M389" s="261">
        <v>0.0</v>
      </c>
      <c r="N389" s="261">
        <v>0.0</v>
      </c>
      <c r="O389" s="261">
        <v>1.0</v>
      </c>
      <c r="P389" s="261">
        <v>0.0</v>
      </c>
      <c r="Q389" s="261">
        <v>0.0</v>
      </c>
      <c r="R389" s="261">
        <f t="shared" si="1"/>
        <v>4</v>
      </c>
      <c r="S389" s="261"/>
    </row>
    <row r="390" ht="15.75" hidden="1" customHeight="1">
      <c r="B390" s="258" t="s">
        <v>76</v>
      </c>
      <c r="C390" s="259" t="s">
        <v>72</v>
      </c>
      <c r="D390" s="262" t="s">
        <v>145</v>
      </c>
      <c r="E390" s="258" t="s">
        <v>413</v>
      </c>
      <c r="F390" s="261">
        <v>1.0</v>
      </c>
      <c r="G390" s="261">
        <v>0.0</v>
      </c>
      <c r="H390" s="261">
        <v>0.0</v>
      </c>
      <c r="I390" s="261">
        <v>1.0</v>
      </c>
      <c r="J390" s="261">
        <v>0.0</v>
      </c>
      <c r="K390" s="261">
        <v>0.0</v>
      </c>
      <c r="L390" s="261">
        <v>1.0</v>
      </c>
      <c r="M390" s="261">
        <v>0.0</v>
      </c>
      <c r="N390" s="261">
        <v>0.0</v>
      </c>
      <c r="O390" s="261">
        <v>1.0</v>
      </c>
      <c r="P390" s="261">
        <v>0.0</v>
      </c>
      <c r="Q390" s="261">
        <v>0.0</v>
      </c>
      <c r="R390" s="261">
        <f t="shared" si="1"/>
        <v>4</v>
      </c>
      <c r="S390" s="261"/>
    </row>
    <row r="391" ht="15.75" hidden="1" customHeight="1">
      <c r="B391" s="258" t="s">
        <v>76</v>
      </c>
      <c r="C391" s="259" t="s">
        <v>72</v>
      </c>
      <c r="D391" s="260" t="s">
        <v>61</v>
      </c>
      <c r="E391" s="258" t="s">
        <v>62</v>
      </c>
      <c r="F391" s="261">
        <v>1.0</v>
      </c>
      <c r="G391" s="261">
        <v>0.0</v>
      </c>
      <c r="H391" s="261">
        <v>1.0</v>
      </c>
      <c r="I391" s="261">
        <v>1.0</v>
      </c>
      <c r="J391" s="261">
        <v>1.0</v>
      </c>
      <c r="K391" s="261">
        <v>0.0</v>
      </c>
      <c r="L391" s="261">
        <v>1.0</v>
      </c>
      <c r="M391" s="261">
        <v>0.0</v>
      </c>
      <c r="N391" s="261">
        <v>0.0</v>
      </c>
      <c r="O391" s="261">
        <v>1.0</v>
      </c>
      <c r="P391" s="261">
        <v>0.0</v>
      </c>
      <c r="Q391" s="261">
        <v>0.0</v>
      </c>
      <c r="R391" s="261">
        <f t="shared" si="1"/>
        <v>6</v>
      </c>
      <c r="S391" s="261"/>
    </row>
    <row r="392" ht="15.75" hidden="1" customHeight="1">
      <c r="B392" s="258" t="s">
        <v>76</v>
      </c>
      <c r="C392" s="259" t="s">
        <v>72</v>
      </c>
      <c r="D392" s="260" t="s">
        <v>61</v>
      </c>
      <c r="E392" s="258" t="s">
        <v>63</v>
      </c>
      <c r="F392" s="261">
        <v>1.0</v>
      </c>
      <c r="G392" s="261">
        <v>0.0</v>
      </c>
      <c r="H392" s="261">
        <v>2.0</v>
      </c>
      <c r="I392" s="261">
        <v>1.0</v>
      </c>
      <c r="J392" s="261">
        <v>0.0</v>
      </c>
      <c r="K392" s="261">
        <v>2.0</v>
      </c>
      <c r="L392" s="261">
        <v>2.0</v>
      </c>
      <c r="M392" s="261">
        <v>2.0</v>
      </c>
      <c r="N392" s="261">
        <v>1.0</v>
      </c>
      <c r="O392" s="261">
        <v>2.0</v>
      </c>
      <c r="P392" s="261">
        <v>2.0</v>
      </c>
      <c r="Q392" s="261">
        <v>2.0</v>
      </c>
      <c r="R392" s="261">
        <f t="shared" si="1"/>
        <v>17</v>
      </c>
      <c r="S392" s="261"/>
    </row>
    <row r="393" ht="15.75" hidden="1" customHeight="1">
      <c r="B393" s="258" t="s">
        <v>76</v>
      </c>
      <c r="C393" s="259" t="s">
        <v>72</v>
      </c>
      <c r="D393" s="260" t="s">
        <v>61</v>
      </c>
      <c r="E393" s="258" t="s">
        <v>64</v>
      </c>
      <c r="F393" s="261">
        <v>1.0</v>
      </c>
      <c r="G393" s="261">
        <v>0.0</v>
      </c>
      <c r="H393" s="261">
        <v>0.0</v>
      </c>
      <c r="I393" s="261">
        <v>1.0</v>
      </c>
      <c r="J393" s="261">
        <v>0.0</v>
      </c>
      <c r="K393" s="261">
        <v>0.0</v>
      </c>
      <c r="L393" s="261">
        <v>1.0</v>
      </c>
      <c r="M393" s="261">
        <v>0.0</v>
      </c>
      <c r="N393" s="261">
        <v>0.0</v>
      </c>
      <c r="O393" s="261">
        <v>1.0</v>
      </c>
      <c r="P393" s="261">
        <v>0.0</v>
      </c>
      <c r="Q393" s="261">
        <v>0.0</v>
      </c>
      <c r="R393" s="261">
        <f t="shared" si="1"/>
        <v>4</v>
      </c>
      <c r="S393" s="261"/>
    </row>
    <row r="394" ht="15.75" hidden="1" customHeight="1">
      <c r="B394" s="258" t="s">
        <v>76</v>
      </c>
      <c r="C394" s="259" t="s">
        <v>72</v>
      </c>
      <c r="D394" s="260" t="s">
        <v>61</v>
      </c>
      <c r="E394" s="258" t="s">
        <v>65</v>
      </c>
      <c r="F394" s="261">
        <v>1.0</v>
      </c>
      <c r="G394" s="261">
        <v>0.0</v>
      </c>
      <c r="H394" s="261">
        <v>0.0</v>
      </c>
      <c r="I394" s="261">
        <v>1.0</v>
      </c>
      <c r="J394" s="261">
        <v>0.0</v>
      </c>
      <c r="K394" s="261">
        <v>0.0</v>
      </c>
      <c r="L394" s="261">
        <v>1.0</v>
      </c>
      <c r="M394" s="261">
        <v>0.0</v>
      </c>
      <c r="N394" s="261">
        <v>0.0</v>
      </c>
      <c r="O394" s="261">
        <v>1.0</v>
      </c>
      <c r="P394" s="261">
        <v>0.0</v>
      </c>
      <c r="Q394" s="261">
        <v>0.0</v>
      </c>
      <c r="R394" s="261">
        <f t="shared" si="1"/>
        <v>4</v>
      </c>
      <c r="S394" s="261"/>
    </row>
    <row r="395" ht="15.75" hidden="1" customHeight="1">
      <c r="B395" s="258" t="s">
        <v>76</v>
      </c>
      <c r="C395" s="259" t="s">
        <v>72</v>
      </c>
      <c r="D395" s="260" t="s">
        <v>61</v>
      </c>
      <c r="E395" s="258" t="s">
        <v>66</v>
      </c>
      <c r="F395" s="261">
        <v>1.0</v>
      </c>
      <c r="G395" s="261">
        <v>0.0</v>
      </c>
      <c r="H395" s="261">
        <v>0.0</v>
      </c>
      <c r="I395" s="261">
        <v>1.0</v>
      </c>
      <c r="J395" s="261">
        <v>0.0</v>
      </c>
      <c r="K395" s="261">
        <v>0.0</v>
      </c>
      <c r="L395" s="261">
        <v>1.0</v>
      </c>
      <c r="M395" s="261">
        <v>0.0</v>
      </c>
      <c r="N395" s="261">
        <v>0.0</v>
      </c>
      <c r="O395" s="261">
        <v>1.0</v>
      </c>
      <c r="P395" s="261">
        <v>0.0</v>
      </c>
      <c r="Q395" s="261">
        <v>0.0</v>
      </c>
      <c r="R395" s="261">
        <f t="shared" si="1"/>
        <v>4</v>
      </c>
      <c r="S395" s="261"/>
    </row>
    <row r="396" ht="15.75" hidden="1" customHeight="1">
      <c r="B396" s="258" t="s">
        <v>76</v>
      </c>
      <c r="C396" s="259" t="s">
        <v>72</v>
      </c>
      <c r="D396" s="260" t="s">
        <v>61</v>
      </c>
      <c r="E396" s="258" t="s">
        <v>67</v>
      </c>
      <c r="F396" s="261">
        <v>1.0</v>
      </c>
      <c r="G396" s="261">
        <v>0.0</v>
      </c>
      <c r="H396" s="261">
        <v>0.0</v>
      </c>
      <c r="I396" s="261">
        <v>1.0</v>
      </c>
      <c r="J396" s="261">
        <v>0.0</v>
      </c>
      <c r="K396" s="261">
        <v>0.0</v>
      </c>
      <c r="L396" s="261">
        <v>1.0</v>
      </c>
      <c r="M396" s="261">
        <v>0.0</v>
      </c>
      <c r="N396" s="261">
        <v>0.0</v>
      </c>
      <c r="O396" s="261">
        <v>1.0</v>
      </c>
      <c r="P396" s="261">
        <v>0.0</v>
      </c>
      <c r="Q396" s="261">
        <v>0.0</v>
      </c>
      <c r="R396" s="261">
        <f t="shared" si="1"/>
        <v>4</v>
      </c>
      <c r="S396" s="261"/>
    </row>
    <row r="397" ht="15.75" hidden="1" customHeight="1">
      <c r="B397" s="258" t="s">
        <v>76</v>
      </c>
      <c r="C397" s="259" t="s">
        <v>72</v>
      </c>
      <c r="D397" s="260" t="s">
        <v>61</v>
      </c>
      <c r="E397" s="258" t="s">
        <v>68</v>
      </c>
      <c r="F397" s="261">
        <v>1.0</v>
      </c>
      <c r="G397" s="261">
        <v>0.0</v>
      </c>
      <c r="H397" s="261">
        <v>0.0</v>
      </c>
      <c r="I397" s="261">
        <v>1.0</v>
      </c>
      <c r="J397" s="261">
        <v>0.0</v>
      </c>
      <c r="K397" s="261">
        <v>0.0</v>
      </c>
      <c r="L397" s="261">
        <v>1.0</v>
      </c>
      <c r="M397" s="261">
        <v>0.0</v>
      </c>
      <c r="N397" s="261">
        <v>0.0</v>
      </c>
      <c r="O397" s="261">
        <v>1.0</v>
      </c>
      <c r="P397" s="261">
        <v>0.0</v>
      </c>
      <c r="Q397" s="261">
        <v>0.0</v>
      </c>
      <c r="R397" s="261">
        <f t="shared" si="1"/>
        <v>4</v>
      </c>
      <c r="S397" s="261"/>
    </row>
    <row r="398" ht="15.75" hidden="1" customHeight="1">
      <c r="B398" s="258" t="s">
        <v>76</v>
      </c>
      <c r="C398" s="259" t="s">
        <v>72</v>
      </c>
      <c r="D398" s="262" t="s">
        <v>61</v>
      </c>
      <c r="E398" s="258" t="s">
        <v>69</v>
      </c>
      <c r="F398" s="261">
        <v>1.0</v>
      </c>
      <c r="G398" s="261">
        <v>0.0</v>
      </c>
      <c r="H398" s="261">
        <v>0.0</v>
      </c>
      <c r="I398" s="261">
        <v>1.0</v>
      </c>
      <c r="J398" s="261">
        <v>0.0</v>
      </c>
      <c r="K398" s="261">
        <v>0.0</v>
      </c>
      <c r="L398" s="261">
        <v>1.0</v>
      </c>
      <c r="M398" s="261">
        <v>0.0</v>
      </c>
      <c r="N398" s="261">
        <v>0.0</v>
      </c>
      <c r="O398" s="261">
        <v>1.0</v>
      </c>
      <c r="P398" s="261">
        <v>0.0</v>
      </c>
      <c r="Q398" s="261">
        <v>0.0</v>
      </c>
      <c r="R398" s="261">
        <f t="shared" si="1"/>
        <v>4</v>
      </c>
      <c r="S398" s="261"/>
    </row>
    <row r="399" ht="15.75" hidden="1" customHeight="1">
      <c r="B399" s="258" t="s">
        <v>76</v>
      </c>
      <c r="C399" s="259" t="s">
        <v>72</v>
      </c>
      <c r="D399" s="260" t="s">
        <v>159</v>
      </c>
      <c r="E399" s="258" t="s">
        <v>414</v>
      </c>
      <c r="F399" s="261">
        <v>1.0</v>
      </c>
      <c r="G399" s="261">
        <v>0.0</v>
      </c>
      <c r="H399" s="261">
        <v>1.0</v>
      </c>
      <c r="I399" s="261">
        <v>1.0</v>
      </c>
      <c r="J399" s="261">
        <v>1.0</v>
      </c>
      <c r="K399" s="261">
        <v>1.0</v>
      </c>
      <c r="L399" s="261">
        <v>2.0</v>
      </c>
      <c r="M399" s="261">
        <v>0.0</v>
      </c>
      <c r="N399" s="261">
        <v>0.0</v>
      </c>
      <c r="O399" s="261">
        <v>1.0</v>
      </c>
      <c r="P399" s="261">
        <v>1.0</v>
      </c>
      <c r="Q399" s="261">
        <v>1.0</v>
      </c>
      <c r="R399" s="261">
        <f t="shared" si="1"/>
        <v>10</v>
      </c>
      <c r="S399" s="261"/>
    </row>
    <row r="400" ht="15.75" hidden="1" customHeight="1">
      <c r="B400" s="258" t="s">
        <v>76</v>
      </c>
      <c r="C400" s="259" t="s">
        <v>72</v>
      </c>
      <c r="D400" s="260" t="s">
        <v>159</v>
      </c>
      <c r="E400" s="258" t="s">
        <v>415</v>
      </c>
      <c r="F400" s="261">
        <v>1.0</v>
      </c>
      <c r="G400" s="261">
        <v>0.0</v>
      </c>
      <c r="H400" s="261">
        <v>0.0</v>
      </c>
      <c r="I400" s="261">
        <v>1.0</v>
      </c>
      <c r="J400" s="261">
        <v>0.0</v>
      </c>
      <c r="K400" s="261">
        <v>0.0</v>
      </c>
      <c r="L400" s="261">
        <v>1.0</v>
      </c>
      <c r="M400" s="261">
        <v>0.0</v>
      </c>
      <c r="N400" s="261">
        <v>0.0</v>
      </c>
      <c r="O400" s="261">
        <v>1.0</v>
      </c>
      <c r="P400" s="261">
        <v>0.0</v>
      </c>
      <c r="Q400" s="261">
        <v>0.0</v>
      </c>
      <c r="R400" s="261">
        <f t="shared" si="1"/>
        <v>4</v>
      </c>
      <c r="S400" s="261"/>
    </row>
    <row r="401" ht="15.75" hidden="1" customHeight="1">
      <c r="B401" s="258" t="s">
        <v>76</v>
      </c>
      <c r="C401" s="259" t="s">
        <v>72</v>
      </c>
      <c r="D401" s="260" t="s">
        <v>159</v>
      </c>
      <c r="E401" s="258" t="s">
        <v>416</v>
      </c>
      <c r="F401" s="261">
        <v>1.0</v>
      </c>
      <c r="G401" s="261">
        <v>0.0</v>
      </c>
      <c r="H401" s="261">
        <v>1.0</v>
      </c>
      <c r="I401" s="261">
        <v>1.0</v>
      </c>
      <c r="J401" s="261">
        <v>0.0</v>
      </c>
      <c r="K401" s="261">
        <v>0.0</v>
      </c>
      <c r="L401" s="261">
        <v>1.0</v>
      </c>
      <c r="M401" s="261">
        <v>0.0</v>
      </c>
      <c r="N401" s="261">
        <v>0.0</v>
      </c>
      <c r="O401" s="261">
        <v>1.0</v>
      </c>
      <c r="P401" s="261">
        <v>0.0</v>
      </c>
      <c r="Q401" s="261">
        <v>0.0</v>
      </c>
      <c r="R401" s="261">
        <f t="shared" si="1"/>
        <v>5</v>
      </c>
      <c r="S401" s="261"/>
    </row>
    <row r="402" ht="15.75" hidden="1" customHeight="1">
      <c r="B402" s="258" t="s">
        <v>76</v>
      </c>
      <c r="C402" s="259" t="s">
        <v>72</v>
      </c>
      <c r="D402" s="260" t="s">
        <v>159</v>
      </c>
      <c r="E402" s="258" t="s">
        <v>417</v>
      </c>
      <c r="F402" s="261">
        <v>1.0</v>
      </c>
      <c r="G402" s="261">
        <v>0.0</v>
      </c>
      <c r="H402" s="261">
        <v>1.0</v>
      </c>
      <c r="I402" s="261">
        <v>1.0</v>
      </c>
      <c r="J402" s="261">
        <v>1.0</v>
      </c>
      <c r="K402" s="261">
        <v>1.0</v>
      </c>
      <c r="L402" s="261">
        <v>1.0</v>
      </c>
      <c r="M402" s="261">
        <v>0.0</v>
      </c>
      <c r="N402" s="261">
        <v>0.0</v>
      </c>
      <c r="O402" s="261">
        <v>1.0</v>
      </c>
      <c r="P402" s="261">
        <v>1.0</v>
      </c>
      <c r="Q402" s="261">
        <v>2.0</v>
      </c>
      <c r="R402" s="261">
        <f t="shared" si="1"/>
        <v>10</v>
      </c>
      <c r="S402" s="261"/>
    </row>
    <row r="403" ht="15.75" hidden="1" customHeight="1">
      <c r="B403" s="258" t="s">
        <v>76</v>
      </c>
      <c r="C403" s="259" t="s">
        <v>72</v>
      </c>
      <c r="D403" s="260" t="s">
        <v>159</v>
      </c>
      <c r="E403" s="258" t="s">
        <v>418</v>
      </c>
      <c r="F403" s="261">
        <v>1.0</v>
      </c>
      <c r="G403" s="261">
        <v>0.0</v>
      </c>
      <c r="H403" s="261">
        <v>0.0</v>
      </c>
      <c r="I403" s="261">
        <v>1.0</v>
      </c>
      <c r="J403" s="261">
        <v>0.0</v>
      </c>
      <c r="K403" s="261">
        <v>0.0</v>
      </c>
      <c r="L403" s="261">
        <v>1.0</v>
      </c>
      <c r="M403" s="261">
        <v>0.0</v>
      </c>
      <c r="N403" s="261">
        <v>0.0</v>
      </c>
      <c r="O403" s="261">
        <v>1.0</v>
      </c>
      <c r="P403" s="261">
        <v>0.0</v>
      </c>
      <c r="Q403" s="261">
        <v>0.0</v>
      </c>
      <c r="R403" s="261">
        <f t="shared" si="1"/>
        <v>4</v>
      </c>
      <c r="S403" s="261"/>
    </row>
    <row r="404" ht="15.75" hidden="1" customHeight="1">
      <c r="B404" s="258" t="s">
        <v>76</v>
      </c>
      <c r="C404" s="259" t="s">
        <v>72</v>
      </c>
      <c r="D404" s="260" t="s">
        <v>159</v>
      </c>
      <c r="E404" s="258" t="s">
        <v>419</v>
      </c>
      <c r="F404" s="261">
        <v>1.0</v>
      </c>
      <c r="G404" s="261">
        <v>0.0</v>
      </c>
      <c r="H404" s="261">
        <v>0.0</v>
      </c>
      <c r="I404" s="261">
        <v>1.0</v>
      </c>
      <c r="J404" s="261">
        <v>0.0</v>
      </c>
      <c r="K404" s="261">
        <v>0.0</v>
      </c>
      <c r="L404" s="261">
        <v>1.0</v>
      </c>
      <c r="M404" s="261">
        <v>0.0</v>
      </c>
      <c r="N404" s="261">
        <v>0.0</v>
      </c>
      <c r="O404" s="261">
        <v>1.0</v>
      </c>
      <c r="P404" s="261">
        <v>0.0</v>
      </c>
      <c r="Q404" s="261">
        <v>0.0</v>
      </c>
      <c r="R404" s="261">
        <f t="shared" si="1"/>
        <v>4</v>
      </c>
      <c r="S404" s="261"/>
    </row>
    <row r="405" ht="15.75" hidden="1" customHeight="1">
      <c r="B405" s="258" t="s">
        <v>76</v>
      </c>
      <c r="C405" s="259" t="s">
        <v>72</v>
      </c>
      <c r="D405" s="260" t="s">
        <v>159</v>
      </c>
      <c r="E405" s="258" t="s">
        <v>420</v>
      </c>
      <c r="F405" s="261">
        <v>1.0</v>
      </c>
      <c r="G405" s="261">
        <v>0.0</v>
      </c>
      <c r="H405" s="261">
        <v>0.0</v>
      </c>
      <c r="I405" s="261">
        <v>1.0</v>
      </c>
      <c r="J405" s="261">
        <v>0.0</v>
      </c>
      <c r="K405" s="261">
        <v>0.0</v>
      </c>
      <c r="L405" s="261">
        <v>1.0</v>
      </c>
      <c r="M405" s="261">
        <v>0.0</v>
      </c>
      <c r="N405" s="261">
        <v>0.0</v>
      </c>
      <c r="O405" s="261">
        <v>1.0</v>
      </c>
      <c r="P405" s="261">
        <v>0.0</v>
      </c>
      <c r="Q405" s="261">
        <v>0.0</v>
      </c>
      <c r="R405" s="261">
        <f t="shared" si="1"/>
        <v>4</v>
      </c>
      <c r="S405" s="261"/>
    </row>
    <row r="406" ht="15.75" hidden="1" customHeight="1">
      <c r="B406" s="258" t="s">
        <v>76</v>
      </c>
      <c r="C406" s="259" t="s">
        <v>72</v>
      </c>
      <c r="D406" s="260" t="s">
        <v>159</v>
      </c>
      <c r="E406" s="258" t="s">
        <v>421</v>
      </c>
      <c r="F406" s="261">
        <v>1.0</v>
      </c>
      <c r="G406" s="261">
        <v>0.0</v>
      </c>
      <c r="H406" s="261">
        <v>1.0</v>
      </c>
      <c r="I406" s="261">
        <v>1.0</v>
      </c>
      <c r="J406" s="261">
        <v>0.0</v>
      </c>
      <c r="K406" s="261">
        <v>0.0</v>
      </c>
      <c r="L406" s="261">
        <v>1.0</v>
      </c>
      <c r="M406" s="261">
        <v>0.0</v>
      </c>
      <c r="N406" s="261">
        <v>0.0</v>
      </c>
      <c r="O406" s="261">
        <v>1.0</v>
      </c>
      <c r="P406" s="261">
        <v>0.0</v>
      </c>
      <c r="Q406" s="261">
        <v>0.0</v>
      </c>
      <c r="R406" s="261">
        <f t="shared" si="1"/>
        <v>5</v>
      </c>
      <c r="S406" s="261"/>
    </row>
    <row r="407" ht="15.75" hidden="1" customHeight="1">
      <c r="B407" s="258" t="s">
        <v>76</v>
      </c>
      <c r="C407" s="259" t="s">
        <v>72</v>
      </c>
      <c r="D407" s="260" t="s">
        <v>159</v>
      </c>
      <c r="E407" s="258" t="s">
        <v>422</v>
      </c>
      <c r="F407" s="261">
        <v>1.0</v>
      </c>
      <c r="G407" s="261">
        <v>0.0</v>
      </c>
      <c r="H407" s="261">
        <v>0.0</v>
      </c>
      <c r="I407" s="261">
        <v>1.0</v>
      </c>
      <c r="J407" s="261">
        <v>0.0</v>
      </c>
      <c r="K407" s="261">
        <v>0.0</v>
      </c>
      <c r="L407" s="261">
        <v>1.0</v>
      </c>
      <c r="M407" s="261">
        <v>0.0</v>
      </c>
      <c r="N407" s="261">
        <v>0.0</v>
      </c>
      <c r="O407" s="261">
        <v>1.0</v>
      </c>
      <c r="P407" s="261">
        <v>0.0</v>
      </c>
      <c r="Q407" s="261">
        <v>0.0</v>
      </c>
      <c r="R407" s="261">
        <f t="shared" si="1"/>
        <v>4</v>
      </c>
      <c r="S407" s="261"/>
    </row>
    <row r="408" ht="15.75" hidden="1" customHeight="1">
      <c r="B408" s="258" t="s">
        <v>76</v>
      </c>
      <c r="C408" s="259" t="s">
        <v>72</v>
      </c>
      <c r="D408" s="260" t="s">
        <v>159</v>
      </c>
      <c r="E408" s="258" t="s">
        <v>423</v>
      </c>
      <c r="F408" s="261">
        <v>1.0</v>
      </c>
      <c r="G408" s="261">
        <v>0.0</v>
      </c>
      <c r="H408" s="261">
        <v>0.0</v>
      </c>
      <c r="I408" s="261">
        <v>1.0</v>
      </c>
      <c r="J408" s="261">
        <v>0.0</v>
      </c>
      <c r="K408" s="261">
        <v>0.0</v>
      </c>
      <c r="L408" s="261">
        <v>1.0</v>
      </c>
      <c r="M408" s="261">
        <v>0.0</v>
      </c>
      <c r="N408" s="261">
        <v>0.0</v>
      </c>
      <c r="O408" s="261">
        <v>1.0</v>
      </c>
      <c r="P408" s="261">
        <v>0.0</v>
      </c>
      <c r="Q408" s="261">
        <v>0.0</v>
      </c>
      <c r="R408" s="261">
        <f t="shared" si="1"/>
        <v>4</v>
      </c>
      <c r="S408" s="261"/>
    </row>
    <row r="409" ht="15.75" hidden="1" customHeight="1">
      <c r="B409" s="258" t="s">
        <v>76</v>
      </c>
      <c r="C409" s="259" t="s">
        <v>72</v>
      </c>
      <c r="D409" s="260" t="s">
        <v>159</v>
      </c>
      <c r="E409" s="258" t="s">
        <v>424</v>
      </c>
      <c r="F409" s="261">
        <v>1.0</v>
      </c>
      <c r="G409" s="261">
        <v>0.0</v>
      </c>
      <c r="H409" s="261">
        <v>0.0</v>
      </c>
      <c r="I409" s="261">
        <v>1.0</v>
      </c>
      <c r="J409" s="261">
        <v>0.0</v>
      </c>
      <c r="K409" s="261">
        <v>0.0</v>
      </c>
      <c r="L409" s="261">
        <v>1.0</v>
      </c>
      <c r="M409" s="261">
        <v>2.0</v>
      </c>
      <c r="N409" s="261">
        <v>1.0</v>
      </c>
      <c r="O409" s="261">
        <v>1.0</v>
      </c>
      <c r="P409" s="261">
        <v>0.0</v>
      </c>
      <c r="Q409" s="261">
        <v>0.0</v>
      </c>
      <c r="R409" s="261">
        <f t="shared" si="1"/>
        <v>7</v>
      </c>
      <c r="S409" s="261"/>
    </row>
    <row r="410" ht="15.75" hidden="1" customHeight="1">
      <c r="B410" s="258" t="s">
        <v>76</v>
      </c>
      <c r="C410" s="259" t="s">
        <v>72</v>
      </c>
      <c r="D410" s="262" t="s">
        <v>159</v>
      </c>
      <c r="E410" s="258" t="s">
        <v>425</v>
      </c>
      <c r="F410" s="261">
        <v>1.0</v>
      </c>
      <c r="G410" s="261">
        <v>0.0</v>
      </c>
      <c r="H410" s="261">
        <v>0.0</v>
      </c>
      <c r="I410" s="261">
        <v>1.0</v>
      </c>
      <c r="J410" s="261">
        <v>0.0</v>
      </c>
      <c r="K410" s="261">
        <v>0.0</v>
      </c>
      <c r="L410" s="261">
        <v>1.0</v>
      </c>
      <c r="M410" s="261">
        <v>0.0</v>
      </c>
      <c r="N410" s="261">
        <v>0.0</v>
      </c>
      <c r="O410" s="261">
        <v>1.0</v>
      </c>
      <c r="P410" s="261">
        <v>0.0</v>
      </c>
      <c r="Q410" s="261">
        <v>0.0</v>
      </c>
      <c r="R410" s="261">
        <f t="shared" si="1"/>
        <v>4</v>
      </c>
      <c r="S410" s="261"/>
    </row>
    <row r="411" ht="15.75" hidden="1" customHeight="1">
      <c r="B411" s="258" t="s">
        <v>77</v>
      </c>
      <c r="C411" s="259" t="s">
        <v>59</v>
      </c>
      <c r="D411" s="260" t="s">
        <v>116</v>
      </c>
      <c r="E411" s="258" t="s">
        <v>383</v>
      </c>
      <c r="F411" s="270">
        <v>18.0</v>
      </c>
      <c r="G411" s="270">
        <v>18.0</v>
      </c>
      <c r="H411" s="270">
        <v>16.0</v>
      </c>
      <c r="I411" s="270">
        <v>16.0</v>
      </c>
      <c r="J411" s="270">
        <v>17.0</v>
      </c>
      <c r="K411" s="270">
        <v>17.0</v>
      </c>
      <c r="L411" s="270">
        <v>19.0</v>
      </c>
      <c r="M411" s="270">
        <v>18.0</v>
      </c>
      <c r="N411" s="270">
        <v>18.0</v>
      </c>
      <c r="O411" s="270">
        <v>19.0</v>
      </c>
      <c r="P411" s="270">
        <v>17.0</v>
      </c>
      <c r="Q411" s="270">
        <v>18.0</v>
      </c>
      <c r="R411" s="261">
        <f t="shared" si="1"/>
        <v>211</v>
      </c>
      <c r="S411" s="261"/>
    </row>
    <row r="412" ht="15.75" hidden="1" customHeight="1">
      <c r="B412" s="258" t="s">
        <v>77</v>
      </c>
      <c r="C412" s="259" t="s">
        <v>59</v>
      </c>
      <c r="D412" s="260" t="s">
        <v>116</v>
      </c>
      <c r="E412" s="258" t="s">
        <v>384</v>
      </c>
      <c r="F412" s="270">
        <v>39.0</v>
      </c>
      <c r="G412" s="270">
        <v>39.0</v>
      </c>
      <c r="H412" s="270">
        <v>35.0</v>
      </c>
      <c r="I412" s="270">
        <v>35.0</v>
      </c>
      <c r="J412" s="270">
        <v>37.0</v>
      </c>
      <c r="K412" s="270">
        <v>37.0</v>
      </c>
      <c r="L412" s="270">
        <v>42.0</v>
      </c>
      <c r="M412" s="270">
        <v>39.0</v>
      </c>
      <c r="N412" s="270">
        <v>39.0</v>
      </c>
      <c r="O412" s="270">
        <v>42.0</v>
      </c>
      <c r="P412" s="270">
        <v>37.0</v>
      </c>
      <c r="Q412" s="270">
        <v>40.0</v>
      </c>
      <c r="R412" s="261">
        <f t="shared" si="1"/>
        <v>461</v>
      </c>
      <c r="S412" s="261"/>
    </row>
    <row r="413" ht="15.75" hidden="1" customHeight="1">
      <c r="B413" s="258" t="s">
        <v>77</v>
      </c>
      <c r="C413" s="259" t="s">
        <v>59</v>
      </c>
      <c r="D413" s="260" t="s">
        <v>116</v>
      </c>
      <c r="E413" s="258" t="s">
        <v>385</v>
      </c>
      <c r="F413" s="270">
        <v>35.0</v>
      </c>
      <c r="G413" s="270">
        <v>34.0</v>
      </c>
      <c r="H413" s="270">
        <v>30.0</v>
      </c>
      <c r="I413" s="270">
        <v>29.0</v>
      </c>
      <c r="J413" s="270">
        <v>31.0</v>
      </c>
      <c r="K413" s="270">
        <v>32.0</v>
      </c>
      <c r="L413" s="270">
        <v>37.0</v>
      </c>
      <c r="M413" s="270">
        <v>35.0</v>
      </c>
      <c r="N413" s="270">
        <v>35.0</v>
      </c>
      <c r="O413" s="270">
        <v>37.0</v>
      </c>
      <c r="P413" s="270">
        <v>34.0</v>
      </c>
      <c r="Q413" s="270">
        <v>35.0</v>
      </c>
      <c r="R413" s="261">
        <f t="shared" si="1"/>
        <v>404</v>
      </c>
      <c r="S413" s="261"/>
    </row>
    <row r="414" ht="15.75" hidden="1" customHeight="1">
      <c r="B414" s="258" t="s">
        <v>77</v>
      </c>
      <c r="C414" s="259" t="s">
        <v>59</v>
      </c>
      <c r="D414" s="260" t="s">
        <v>116</v>
      </c>
      <c r="E414" s="258" t="s">
        <v>386</v>
      </c>
      <c r="F414" s="270">
        <v>22.0</v>
      </c>
      <c r="G414" s="270">
        <v>21.0</v>
      </c>
      <c r="H414" s="270">
        <v>19.0</v>
      </c>
      <c r="I414" s="270">
        <v>19.0</v>
      </c>
      <c r="J414" s="270">
        <v>20.0</v>
      </c>
      <c r="K414" s="270">
        <v>20.0</v>
      </c>
      <c r="L414" s="270">
        <v>23.0</v>
      </c>
      <c r="M414" s="270">
        <v>22.0</v>
      </c>
      <c r="N414" s="270">
        <v>21.0</v>
      </c>
      <c r="O414" s="270">
        <v>24.0</v>
      </c>
      <c r="P414" s="270">
        <v>22.0</v>
      </c>
      <c r="Q414" s="270">
        <v>22.0</v>
      </c>
      <c r="R414" s="261">
        <f t="shared" si="1"/>
        <v>255</v>
      </c>
      <c r="S414" s="261"/>
    </row>
    <row r="415" ht="15.75" hidden="1" customHeight="1">
      <c r="B415" s="258" t="s">
        <v>77</v>
      </c>
      <c r="C415" s="259" t="s">
        <v>59</v>
      </c>
      <c r="D415" s="260" t="s">
        <v>116</v>
      </c>
      <c r="E415" s="258" t="s">
        <v>387</v>
      </c>
      <c r="F415" s="270">
        <v>4.0</v>
      </c>
      <c r="G415" s="270">
        <v>4.0</v>
      </c>
      <c r="H415" s="270">
        <v>3.0</v>
      </c>
      <c r="I415" s="270">
        <v>3.0</v>
      </c>
      <c r="J415" s="270">
        <v>3.0</v>
      </c>
      <c r="K415" s="270">
        <v>4.0</v>
      </c>
      <c r="L415" s="270">
        <v>4.0</v>
      </c>
      <c r="M415" s="270">
        <v>4.0</v>
      </c>
      <c r="N415" s="270">
        <v>4.0</v>
      </c>
      <c r="O415" s="270">
        <v>4.0</v>
      </c>
      <c r="P415" s="270">
        <v>4.0</v>
      </c>
      <c r="Q415" s="270">
        <v>4.0</v>
      </c>
      <c r="R415" s="261">
        <f t="shared" si="1"/>
        <v>45</v>
      </c>
      <c r="S415" s="261"/>
    </row>
    <row r="416" ht="15.75" hidden="1" customHeight="1">
      <c r="B416" s="258" t="s">
        <v>77</v>
      </c>
      <c r="C416" s="259" t="s">
        <v>59</v>
      </c>
      <c r="D416" s="260" t="s">
        <v>116</v>
      </c>
      <c r="E416" s="258" t="s">
        <v>388</v>
      </c>
      <c r="F416" s="270">
        <v>3.0</v>
      </c>
      <c r="G416" s="270">
        <v>3.0</v>
      </c>
      <c r="H416" s="270">
        <v>3.0</v>
      </c>
      <c r="I416" s="270">
        <v>3.0</v>
      </c>
      <c r="J416" s="270">
        <v>3.0</v>
      </c>
      <c r="K416" s="270">
        <v>3.0</v>
      </c>
      <c r="L416" s="270">
        <v>3.0</v>
      </c>
      <c r="M416" s="270">
        <v>3.0</v>
      </c>
      <c r="N416" s="270">
        <v>3.0</v>
      </c>
      <c r="O416" s="270">
        <v>3.0</v>
      </c>
      <c r="P416" s="270">
        <v>3.0</v>
      </c>
      <c r="Q416" s="270">
        <v>3.0</v>
      </c>
      <c r="R416" s="261">
        <f t="shared" si="1"/>
        <v>36</v>
      </c>
      <c r="S416" s="261"/>
    </row>
    <row r="417" ht="15.75" hidden="1" customHeight="1">
      <c r="B417" s="258" t="s">
        <v>77</v>
      </c>
      <c r="C417" s="259" t="s">
        <v>59</v>
      </c>
      <c r="D417" s="262" t="s">
        <v>116</v>
      </c>
      <c r="E417" s="258" t="s">
        <v>389</v>
      </c>
      <c r="F417" s="270">
        <v>2.0</v>
      </c>
      <c r="G417" s="270">
        <v>2.0</v>
      </c>
      <c r="H417" s="270">
        <v>2.0</v>
      </c>
      <c r="I417" s="270">
        <v>2.0</v>
      </c>
      <c r="J417" s="270">
        <v>2.0</v>
      </c>
      <c r="K417" s="270">
        <v>2.0</v>
      </c>
      <c r="L417" s="270">
        <v>3.0</v>
      </c>
      <c r="M417" s="270">
        <v>2.0</v>
      </c>
      <c r="N417" s="270">
        <v>2.0</v>
      </c>
      <c r="O417" s="270">
        <v>2.0</v>
      </c>
      <c r="P417" s="270">
        <v>2.0</v>
      </c>
      <c r="Q417" s="270">
        <v>2.0</v>
      </c>
      <c r="R417" s="261">
        <f t="shared" si="1"/>
        <v>25</v>
      </c>
      <c r="S417" s="261"/>
    </row>
    <row r="418" ht="15.75" hidden="1" customHeight="1">
      <c r="B418" s="258" t="s">
        <v>77</v>
      </c>
      <c r="C418" s="259" t="s">
        <v>59</v>
      </c>
      <c r="D418" s="260" t="s">
        <v>131</v>
      </c>
      <c r="E418" s="258" t="s">
        <v>390</v>
      </c>
      <c r="F418" s="270">
        <v>5.0</v>
      </c>
      <c r="G418" s="270">
        <v>5.0</v>
      </c>
      <c r="H418" s="270">
        <v>5.0</v>
      </c>
      <c r="I418" s="270">
        <v>5.0</v>
      </c>
      <c r="J418" s="270">
        <v>5.0</v>
      </c>
      <c r="K418" s="270">
        <v>5.0</v>
      </c>
      <c r="L418" s="270">
        <v>6.0</v>
      </c>
      <c r="M418" s="270">
        <v>5.0</v>
      </c>
      <c r="N418" s="270">
        <v>5.0</v>
      </c>
      <c r="O418" s="270">
        <v>6.0</v>
      </c>
      <c r="P418" s="270">
        <v>5.0</v>
      </c>
      <c r="Q418" s="270">
        <v>5.0</v>
      </c>
      <c r="R418" s="261">
        <f t="shared" si="1"/>
        <v>62</v>
      </c>
      <c r="S418" s="261"/>
    </row>
    <row r="419" ht="15.75" hidden="1" customHeight="1">
      <c r="B419" s="258" t="s">
        <v>77</v>
      </c>
      <c r="C419" s="259" t="s">
        <v>59</v>
      </c>
      <c r="D419" s="260" t="s">
        <v>131</v>
      </c>
      <c r="E419" s="258" t="s">
        <v>391</v>
      </c>
      <c r="F419" s="270">
        <v>10.0</v>
      </c>
      <c r="G419" s="270">
        <v>10.0</v>
      </c>
      <c r="H419" s="270">
        <v>9.0</v>
      </c>
      <c r="I419" s="270">
        <v>9.0</v>
      </c>
      <c r="J419" s="270">
        <v>10.0</v>
      </c>
      <c r="K419" s="270">
        <v>10.0</v>
      </c>
      <c r="L419" s="270">
        <v>12.0</v>
      </c>
      <c r="M419" s="270">
        <v>12.0</v>
      </c>
      <c r="N419" s="270">
        <v>10.0</v>
      </c>
      <c r="O419" s="270">
        <v>12.0</v>
      </c>
      <c r="P419" s="270">
        <v>10.0</v>
      </c>
      <c r="Q419" s="270">
        <v>10.0</v>
      </c>
      <c r="R419" s="261">
        <f t="shared" si="1"/>
        <v>124</v>
      </c>
      <c r="S419" s="261"/>
    </row>
    <row r="420" ht="15.75" hidden="1" customHeight="1">
      <c r="B420" s="258" t="s">
        <v>77</v>
      </c>
      <c r="C420" s="259" t="s">
        <v>59</v>
      </c>
      <c r="D420" s="260" t="s">
        <v>131</v>
      </c>
      <c r="E420" s="258" t="s">
        <v>392</v>
      </c>
      <c r="F420" s="270">
        <v>54.0</v>
      </c>
      <c r="G420" s="270">
        <v>52.0</v>
      </c>
      <c r="H420" s="270">
        <v>48.0</v>
      </c>
      <c r="I420" s="270">
        <v>48.0</v>
      </c>
      <c r="J420" s="270">
        <v>51.0</v>
      </c>
      <c r="K420" s="270">
        <v>51.0</v>
      </c>
      <c r="L420" s="270">
        <v>59.0</v>
      </c>
      <c r="M420" s="270">
        <v>55.0</v>
      </c>
      <c r="N420" s="270">
        <v>54.0</v>
      </c>
      <c r="O420" s="270">
        <v>59.0</v>
      </c>
      <c r="P420" s="270">
        <v>53.0</v>
      </c>
      <c r="Q420" s="270">
        <v>54.0</v>
      </c>
      <c r="R420" s="261">
        <f t="shared" si="1"/>
        <v>638</v>
      </c>
      <c r="S420" s="261"/>
    </row>
    <row r="421" ht="15.75" hidden="1" customHeight="1">
      <c r="B421" s="258" t="s">
        <v>77</v>
      </c>
      <c r="C421" s="259" t="s">
        <v>59</v>
      </c>
      <c r="D421" s="260" t="s">
        <v>131</v>
      </c>
      <c r="E421" s="258" t="s">
        <v>393</v>
      </c>
      <c r="F421" s="270">
        <v>20.0</v>
      </c>
      <c r="G421" s="270">
        <v>20.0</v>
      </c>
      <c r="H421" s="270">
        <v>18.0</v>
      </c>
      <c r="I421" s="270">
        <v>18.0</v>
      </c>
      <c r="J421" s="270">
        <v>19.0</v>
      </c>
      <c r="K421" s="270">
        <v>19.0</v>
      </c>
      <c r="L421" s="270">
        <v>21.0</v>
      </c>
      <c r="M421" s="270">
        <v>20.0</v>
      </c>
      <c r="N421" s="270">
        <v>20.0</v>
      </c>
      <c r="O421" s="270">
        <v>21.0</v>
      </c>
      <c r="P421" s="270">
        <v>19.0</v>
      </c>
      <c r="Q421" s="270">
        <v>20.0</v>
      </c>
      <c r="R421" s="261">
        <f t="shared" si="1"/>
        <v>235</v>
      </c>
      <c r="S421" s="261"/>
    </row>
    <row r="422" ht="15.75" hidden="1" customHeight="1">
      <c r="B422" s="258" t="s">
        <v>77</v>
      </c>
      <c r="C422" s="259" t="s">
        <v>59</v>
      </c>
      <c r="D422" s="260" t="s">
        <v>131</v>
      </c>
      <c r="E422" s="258" t="s">
        <v>394</v>
      </c>
      <c r="F422" s="270">
        <v>9.0</v>
      </c>
      <c r="G422" s="270">
        <v>9.0</v>
      </c>
      <c r="H422" s="270">
        <v>8.0</v>
      </c>
      <c r="I422" s="270">
        <v>8.0</v>
      </c>
      <c r="J422" s="270">
        <v>8.0</v>
      </c>
      <c r="K422" s="270">
        <v>9.0</v>
      </c>
      <c r="L422" s="270">
        <v>10.0</v>
      </c>
      <c r="M422" s="270">
        <v>9.0</v>
      </c>
      <c r="N422" s="270">
        <v>9.0</v>
      </c>
      <c r="O422" s="270">
        <v>10.0</v>
      </c>
      <c r="P422" s="270">
        <v>9.0</v>
      </c>
      <c r="Q422" s="270">
        <v>9.0</v>
      </c>
      <c r="R422" s="261">
        <f t="shared" si="1"/>
        <v>107</v>
      </c>
      <c r="S422" s="261"/>
    </row>
    <row r="423" ht="15.75" hidden="1" customHeight="1">
      <c r="B423" s="258" t="s">
        <v>77</v>
      </c>
      <c r="C423" s="259" t="s">
        <v>59</v>
      </c>
      <c r="D423" s="260" t="s">
        <v>131</v>
      </c>
      <c r="E423" s="258" t="s">
        <v>395</v>
      </c>
      <c r="F423" s="270">
        <v>4.0</v>
      </c>
      <c r="G423" s="270">
        <v>4.0</v>
      </c>
      <c r="H423" s="270">
        <v>3.0</v>
      </c>
      <c r="I423" s="270">
        <v>3.0</v>
      </c>
      <c r="J423" s="270">
        <v>3.0</v>
      </c>
      <c r="K423" s="270">
        <v>3.0</v>
      </c>
      <c r="L423" s="270">
        <v>4.0</v>
      </c>
      <c r="M423" s="270">
        <v>4.0</v>
      </c>
      <c r="N423" s="270">
        <v>4.0</v>
      </c>
      <c r="O423" s="270">
        <v>4.0</v>
      </c>
      <c r="P423" s="270">
        <v>4.0</v>
      </c>
      <c r="Q423" s="270">
        <v>4.0</v>
      </c>
      <c r="R423" s="261">
        <f t="shared" si="1"/>
        <v>44</v>
      </c>
      <c r="S423" s="261"/>
    </row>
    <row r="424" ht="15.75" hidden="1" customHeight="1">
      <c r="B424" s="258" t="s">
        <v>77</v>
      </c>
      <c r="C424" s="259" t="s">
        <v>59</v>
      </c>
      <c r="D424" s="262" t="s">
        <v>131</v>
      </c>
      <c r="E424" s="258" t="s">
        <v>396</v>
      </c>
      <c r="F424" s="270">
        <v>24.0</v>
      </c>
      <c r="G424" s="270">
        <v>24.0</v>
      </c>
      <c r="H424" s="270">
        <v>21.0</v>
      </c>
      <c r="I424" s="270">
        <v>21.0</v>
      </c>
      <c r="J424" s="270">
        <v>22.0</v>
      </c>
      <c r="K424" s="270">
        <v>23.0</v>
      </c>
      <c r="L424" s="270">
        <v>26.0</v>
      </c>
      <c r="M424" s="270">
        <v>24.0</v>
      </c>
      <c r="N424" s="270">
        <v>24.0</v>
      </c>
      <c r="O424" s="270">
        <v>26.0</v>
      </c>
      <c r="P424" s="270">
        <v>23.0</v>
      </c>
      <c r="Q424" s="270">
        <v>24.0</v>
      </c>
      <c r="R424" s="261">
        <f t="shared" si="1"/>
        <v>282</v>
      </c>
      <c r="S424" s="261"/>
    </row>
    <row r="425" ht="15.75" hidden="1" customHeight="1">
      <c r="B425" s="258" t="s">
        <v>77</v>
      </c>
      <c r="C425" s="259" t="s">
        <v>59</v>
      </c>
      <c r="D425" s="260" t="s">
        <v>145</v>
      </c>
      <c r="E425" s="258" t="s">
        <v>397</v>
      </c>
      <c r="F425" s="270">
        <v>36.0</v>
      </c>
      <c r="G425" s="270">
        <v>35.0</v>
      </c>
      <c r="H425" s="270">
        <v>31.0</v>
      </c>
      <c r="I425" s="270">
        <v>31.0</v>
      </c>
      <c r="J425" s="270">
        <v>34.0</v>
      </c>
      <c r="K425" s="270">
        <v>34.0</v>
      </c>
      <c r="L425" s="270">
        <v>39.0</v>
      </c>
      <c r="M425" s="270">
        <v>36.0</v>
      </c>
      <c r="N425" s="270">
        <v>36.0</v>
      </c>
      <c r="O425" s="270">
        <v>39.0</v>
      </c>
      <c r="P425" s="270">
        <v>35.0</v>
      </c>
      <c r="Q425" s="270">
        <v>36.0</v>
      </c>
      <c r="R425" s="261">
        <f t="shared" si="1"/>
        <v>422</v>
      </c>
      <c r="S425" s="261"/>
    </row>
    <row r="426" ht="15.75" hidden="1" customHeight="1">
      <c r="B426" s="258" t="s">
        <v>77</v>
      </c>
      <c r="C426" s="259" t="s">
        <v>59</v>
      </c>
      <c r="D426" s="260" t="s">
        <v>145</v>
      </c>
      <c r="E426" s="258" t="s">
        <v>398</v>
      </c>
      <c r="F426" s="270">
        <v>44.0</v>
      </c>
      <c r="G426" s="270">
        <v>44.0</v>
      </c>
      <c r="H426" s="270">
        <v>39.0</v>
      </c>
      <c r="I426" s="270">
        <v>39.0</v>
      </c>
      <c r="J426" s="270">
        <v>42.0</v>
      </c>
      <c r="K426" s="270">
        <v>42.0</v>
      </c>
      <c r="L426" s="270">
        <v>48.0</v>
      </c>
      <c r="M426" s="270">
        <v>45.0</v>
      </c>
      <c r="N426" s="270">
        <v>44.0</v>
      </c>
      <c r="O426" s="270">
        <v>48.0</v>
      </c>
      <c r="P426" s="270">
        <v>43.0</v>
      </c>
      <c r="Q426" s="270">
        <v>44.0</v>
      </c>
      <c r="R426" s="261">
        <f t="shared" si="1"/>
        <v>522</v>
      </c>
      <c r="S426" s="261"/>
    </row>
    <row r="427" ht="15.75" hidden="1" customHeight="1">
      <c r="B427" s="258" t="s">
        <v>77</v>
      </c>
      <c r="C427" s="259" t="s">
        <v>59</v>
      </c>
      <c r="D427" s="260" t="s">
        <v>145</v>
      </c>
      <c r="E427" s="258" t="s">
        <v>399</v>
      </c>
      <c r="F427" s="270">
        <v>63.0</v>
      </c>
      <c r="G427" s="270">
        <v>62.0</v>
      </c>
      <c r="H427" s="270">
        <v>55.0</v>
      </c>
      <c r="I427" s="270">
        <v>55.0</v>
      </c>
      <c r="J427" s="270">
        <v>59.0</v>
      </c>
      <c r="K427" s="270">
        <v>59.0</v>
      </c>
      <c r="L427" s="270">
        <v>67.0</v>
      </c>
      <c r="M427" s="270">
        <v>63.0</v>
      </c>
      <c r="N427" s="270">
        <v>62.0</v>
      </c>
      <c r="O427" s="270">
        <v>67.0</v>
      </c>
      <c r="P427" s="270">
        <v>61.0</v>
      </c>
      <c r="Q427" s="270">
        <v>63.0</v>
      </c>
      <c r="R427" s="261">
        <f t="shared" si="1"/>
        <v>736</v>
      </c>
      <c r="S427" s="261"/>
    </row>
    <row r="428" ht="15.75" hidden="1" customHeight="1">
      <c r="B428" s="258" t="s">
        <v>77</v>
      </c>
      <c r="C428" s="259" t="s">
        <v>59</v>
      </c>
      <c r="D428" s="260" t="s">
        <v>145</v>
      </c>
      <c r="E428" s="258" t="s">
        <v>400</v>
      </c>
      <c r="F428" s="270">
        <v>36.0</v>
      </c>
      <c r="G428" s="270">
        <v>35.0</v>
      </c>
      <c r="H428" s="270">
        <v>31.0</v>
      </c>
      <c r="I428" s="270">
        <v>31.0</v>
      </c>
      <c r="J428" s="270">
        <v>34.0</v>
      </c>
      <c r="K428" s="270">
        <v>34.0</v>
      </c>
      <c r="L428" s="270">
        <v>39.0</v>
      </c>
      <c r="M428" s="270">
        <v>36.0</v>
      </c>
      <c r="N428" s="270">
        <v>36.0</v>
      </c>
      <c r="O428" s="270">
        <v>39.0</v>
      </c>
      <c r="P428" s="270">
        <v>35.0</v>
      </c>
      <c r="Q428" s="270">
        <v>36.0</v>
      </c>
      <c r="R428" s="261">
        <f t="shared" si="1"/>
        <v>422</v>
      </c>
      <c r="S428" s="261"/>
    </row>
    <row r="429" ht="15.75" hidden="1" customHeight="1">
      <c r="B429" s="258" t="s">
        <v>77</v>
      </c>
      <c r="C429" s="259" t="s">
        <v>59</v>
      </c>
      <c r="D429" s="260" t="s">
        <v>145</v>
      </c>
      <c r="E429" s="258" t="s">
        <v>401</v>
      </c>
      <c r="F429" s="270">
        <v>43.0</v>
      </c>
      <c r="G429" s="270">
        <v>42.0</v>
      </c>
      <c r="H429" s="270">
        <v>38.0</v>
      </c>
      <c r="I429" s="270">
        <v>38.0</v>
      </c>
      <c r="J429" s="270">
        <v>40.0</v>
      </c>
      <c r="K429" s="270">
        <v>41.0</v>
      </c>
      <c r="L429" s="270">
        <v>46.0</v>
      </c>
      <c r="M429" s="270">
        <v>44.0</v>
      </c>
      <c r="N429" s="270">
        <v>43.0</v>
      </c>
      <c r="O429" s="270">
        <v>46.0</v>
      </c>
      <c r="P429" s="270">
        <v>42.0</v>
      </c>
      <c r="Q429" s="270">
        <v>43.0</v>
      </c>
      <c r="R429" s="261">
        <f t="shared" si="1"/>
        <v>506</v>
      </c>
      <c r="S429" s="261"/>
    </row>
    <row r="430" ht="15.75" hidden="1" customHeight="1">
      <c r="B430" s="258" t="s">
        <v>77</v>
      </c>
      <c r="C430" s="259" t="s">
        <v>59</v>
      </c>
      <c r="D430" s="260" t="s">
        <v>145</v>
      </c>
      <c r="E430" s="258" t="s">
        <v>402</v>
      </c>
      <c r="F430" s="270">
        <v>131.0</v>
      </c>
      <c r="G430" s="270">
        <v>126.0</v>
      </c>
      <c r="H430" s="270">
        <v>116.0</v>
      </c>
      <c r="I430" s="270">
        <v>114.0</v>
      </c>
      <c r="J430" s="270">
        <v>120.0</v>
      </c>
      <c r="K430" s="270">
        <v>122.0</v>
      </c>
      <c r="L430" s="270">
        <v>139.0</v>
      </c>
      <c r="M430" s="270">
        <v>131.0</v>
      </c>
      <c r="N430" s="270">
        <v>129.0</v>
      </c>
      <c r="O430" s="270">
        <v>139.0</v>
      </c>
      <c r="P430" s="270">
        <v>126.0</v>
      </c>
      <c r="Q430" s="270">
        <v>132.0</v>
      </c>
      <c r="R430" s="261">
        <f t="shared" si="1"/>
        <v>1525</v>
      </c>
      <c r="S430" s="261"/>
    </row>
    <row r="431" ht="15.75" hidden="1" customHeight="1">
      <c r="B431" s="258" t="s">
        <v>77</v>
      </c>
      <c r="C431" s="259" t="s">
        <v>59</v>
      </c>
      <c r="D431" s="260" t="s">
        <v>145</v>
      </c>
      <c r="E431" s="258" t="s">
        <v>403</v>
      </c>
      <c r="F431" s="270">
        <v>63.0</v>
      </c>
      <c r="G431" s="270">
        <v>62.0</v>
      </c>
      <c r="H431" s="270">
        <v>55.0</v>
      </c>
      <c r="I431" s="270">
        <v>55.0</v>
      </c>
      <c r="J431" s="270">
        <v>59.0</v>
      </c>
      <c r="K431" s="270">
        <v>59.0</v>
      </c>
      <c r="L431" s="270">
        <v>67.0</v>
      </c>
      <c r="M431" s="270">
        <v>63.0</v>
      </c>
      <c r="N431" s="270">
        <v>62.0</v>
      </c>
      <c r="O431" s="270">
        <v>67.0</v>
      </c>
      <c r="P431" s="270">
        <v>61.0</v>
      </c>
      <c r="Q431" s="270">
        <v>63.0</v>
      </c>
      <c r="R431" s="261">
        <f t="shared" si="1"/>
        <v>736</v>
      </c>
      <c r="S431" s="261"/>
    </row>
    <row r="432" ht="15.75" hidden="1" customHeight="1">
      <c r="B432" s="258" t="s">
        <v>77</v>
      </c>
      <c r="C432" s="259" t="s">
        <v>59</v>
      </c>
      <c r="D432" s="260" t="s">
        <v>145</v>
      </c>
      <c r="E432" s="258" t="s">
        <v>404</v>
      </c>
      <c r="F432" s="270">
        <v>30.0</v>
      </c>
      <c r="G432" s="270">
        <v>29.0</v>
      </c>
      <c r="H432" s="270">
        <v>26.0</v>
      </c>
      <c r="I432" s="270">
        <v>26.0</v>
      </c>
      <c r="J432" s="270">
        <v>28.0</v>
      </c>
      <c r="K432" s="270">
        <v>28.0</v>
      </c>
      <c r="L432" s="270">
        <v>32.0</v>
      </c>
      <c r="M432" s="270">
        <v>30.0</v>
      </c>
      <c r="N432" s="270">
        <v>30.0</v>
      </c>
      <c r="O432" s="270">
        <v>32.0</v>
      </c>
      <c r="P432" s="270">
        <v>29.0</v>
      </c>
      <c r="Q432" s="270">
        <v>30.0</v>
      </c>
      <c r="R432" s="261">
        <f t="shared" si="1"/>
        <v>350</v>
      </c>
      <c r="S432" s="261"/>
    </row>
    <row r="433" ht="15.75" hidden="1" customHeight="1">
      <c r="B433" s="258" t="s">
        <v>77</v>
      </c>
      <c r="C433" s="259" t="s">
        <v>59</v>
      </c>
      <c r="D433" s="260" t="s">
        <v>145</v>
      </c>
      <c r="E433" s="258" t="s">
        <v>405</v>
      </c>
      <c r="F433" s="270">
        <v>44.0</v>
      </c>
      <c r="G433" s="270">
        <v>44.0</v>
      </c>
      <c r="H433" s="270">
        <v>39.0</v>
      </c>
      <c r="I433" s="270">
        <v>39.0</v>
      </c>
      <c r="J433" s="270">
        <v>42.0</v>
      </c>
      <c r="K433" s="270">
        <v>42.0</v>
      </c>
      <c r="L433" s="270">
        <v>48.0</v>
      </c>
      <c r="M433" s="270">
        <v>45.0</v>
      </c>
      <c r="N433" s="270">
        <v>44.0</v>
      </c>
      <c r="O433" s="270">
        <v>48.0</v>
      </c>
      <c r="P433" s="270">
        <v>43.0</v>
      </c>
      <c r="Q433" s="270">
        <v>44.0</v>
      </c>
      <c r="R433" s="261">
        <f t="shared" si="1"/>
        <v>522</v>
      </c>
      <c r="S433" s="261"/>
    </row>
    <row r="434" ht="15.75" hidden="1" customHeight="1">
      <c r="B434" s="258" t="s">
        <v>77</v>
      </c>
      <c r="C434" s="259" t="s">
        <v>59</v>
      </c>
      <c r="D434" s="260" t="s">
        <v>145</v>
      </c>
      <c r="E434" s="258" t="s">
        <v>406</v>
      </c>
      <c r="F434" s="270">
        <v>26.0</v>
      </c>
      <c r="G434" s="270">
        <v>26.0</v>
      </c>
      <c r="H434" s="270">
        <v>23.0</v>
      </c>
      <c r="I434" s="270">
        <v>26.0</v>
      </c>
      <c r="J434" s="270">
        <v>22.0</v>
      </c>
      <c r="K434" s="270">
        <v>27.0</v>
      </c>
      <c r="L434" s="270">
        <v>31.0</v>
      </c>
      <c r="M434" s="270">
        <v>26.0</v>
      </c>
      <c r="N434" s="270">
        <v>29.0</v>
      </c>
      <c r="O434" s="270">
        <v>29.0</v>
      </c>
      <c r="P434" s="270">
        <v>26.0</v>
      </c>
      <c r="Q434" s="270">
        <v>26.0</v>
      </c>
      <c r="R434" s="261">
        <f t="shared" si="1"/>
        <v>317</v>
      </c>
      <c r="S434" s="261"/>
    </row>
    <row r="435" ht="15.75" hidden="1" customHeight="1">
      <c r="B435" s="258" t="s">
        <v>77</v>
      </c>
      <c r="C435" s="259" t="s">
        <v>59</v>
      </c>
      <c r="D435" s="260" t="s">
        <v>145</v>
      </c>
      <c r="E435" s="258" t="s">
        <v>407</v>
      </c>
      <c r="F435" s="270">
        <v>36.0</v>
      </c>
      <c r="G435" s="270">
        <v>35.0</v>
      </c>
      <c r="H435" s="270">
        <v>31.0</v>
      </c>
      <c r="I435" s="270">
        <v>31.0</v>
      </c>
      <c r="J435" s="270">
        <v>34.0</v>
      </c>
      <c r="K435" s="270">
        <v>34.0</v>
      </c>
      <c r="L435" s="270">
        <v>39.0</v>
      </c>
      <c r="M435" s="270">
        <v>36.0</v>
      </c>
      <c r="N435" s="270">
        <v>36.0</v>
      </c>
      <c r="O435" s="270">
        <v>39.0</v>
      </c>
      <c r="P435" s="270">
        <v>35.0</v>
      </c>
      <c r="Q435" s="270">
        <v>36.0</v>
      </c>
      <c r="R435" s="261">
        <f t="shared" si="1"/>
        <v>422</v>
      </c>
      <c r="S435" s="261"/>
    </row>
    <row r="436" ht="15.75" hidden="1" customHeight="1">
      <c r="B436" s="258" t="s">
        <v>77</v>
      </c>
      <c r="C436" s="259" t="s">
        <v>59</v>
      </c>
      <c r="D436" s="260" t="s">
        <v>145</v>
      </c>
      <c r="E436" s="258" t="s">
        <v>408</v>
      </c>
      <c r="F436" s="270">
        <v>26.0</v>
      </c>
      <c r="G436" s="270">
        <v>26.0</v>
      </c>
      <c r="H436" s="270">
        <v>23.0</v>
      </c>
      <c r="I436" s="270">
        <v>23.0</v>
      </c>
      <c r="J436" s="270">
        <v>25.0</v>
      </c>
      <c r="K436" s="270">
        <v>25.0</v>
      </c>
      <c r="L436" s="270">
        <v>28.0</v>
      </c>
      <c r="M436" s="270">
        <v>27.0</v>
      </c>
      <c r="N436" s="270">
        <v>26.0</v>
      </c>
      <c r="O436" s="270">
        <v>28.0</v>
      </c>
      <c r="P436" s="270">
        <v>26.0</v>
      </c>
      <c r="Q436" s="270">
        <v>26.0</v>
      </c>
      <c r="R436" s="261">
        <f t="shared" si="1"/>
        <v>309</v>
      </c>
      <c r="S436" s="261"/>
    </row>
    <row r="437" ht="15.75" hidden="1" customHeight="1">
      <c r="B437" s="258" t="s">
        <v>77</v>
      </c>
      <c r="C437" s="259" t="s">
        <v>59</v>
      </c>
      <c r="D437" s="260" t="s">
        <v>145</v>
      </c>
      <c r="E437" s="258" t="s">
        <v>409</v>
      </c>
      <c r="F437" s="270">
        <v>44.0</v>
      </c>
      <c r="G437" s="270">
        <v>44.0</v>
      </c>
      <c r="H437" s="270">
        <v>39.0</v>
      </c>
      <c r="I437" s="270">
        <v>39.0</v>
      </c>
      <c r="J437" s="270">
        <v>42.0</v>
      </c>
      <c r="K437" s="270">
        <v>42.0</v>
      </c>
      <c r="L437" s="270">
        <v>48.0</v>
      </c>
      <c r="M437" s="270">
        <v>45.0</v>
      </c>
      <c r="N437" s="270">
        <v>44.0</v>
      </c>
      <c r="O437" s="270">
        <v>48.0</v>
      </c>
      <c r="P437" s="270">
        <v>43.0</v>
      </c>
      <c r="Q437" s="270">
        <v>44.0</v>
      </c>
      <c r="R437" s="261">
        <f t="shared" si="1"/>
        <v>522</v>
      </c>
      <c r="S437" s="261"/>
    </row>
    <row r="438" ht="15.75" hidden="1" customHeight="1">
      <c r="B438" s="258" t="s">
        <v>77</v>
      </c>
      <c r="C438" s="259" t="s">
        <v>59</v>
      </c>
      <c r="D438" s="260" t="s">
        <v>145</v>
      </c>
      <c r="E438" s="258" t="s">
        <v>410</v>
      </c>
      <c r="F438" s="270">
        <v>60.0</v>
      </c>
      <c r="G438" s="270">
        <v>60.0</v>
      </c>
      <c r="H438" s="270">
        <v>53.0</v>
      </c>
      <c r="I438" s="270">
        <v>53.0</v>
      </c>
      <c r="J438" s="270">
        <v>57.0</v>
      </c>
      <c r="K438" s="270">
        <v>57.0</v>
      </c>
      <c r="L438" s="270">
        <v>65.0</v>
      </c>
      <c r="M438" s="270">
        <v>61.0</v>
      </c>
      <c r="N438" s="270">
        <v>60.0</v>
      </c>
      <c r="O438" s="270">
        <v>65.0</v>
      </c>
      <c r="P438" s="270">
        <v>59.0</v>
      </c>
      <c r="Q438" s="270">
        <v>61.0</v>
      </c>
      <c r="R438" s="261">
        <f t="shared" si="1"/>
        <v>711</v>
      </c>
      <c r="S438" s="261"/>
    </row>
    <row r="439" ht="15.75" hidden="1" customHeight="1">
      <c r="B439" s="258" t="s">
        <v>77</v>
      </c>
      <c r="C439" s="259" t="s">
        <v>59</v>
      </c>
      <c r="D439" s="260" t="s">
        <v>145</v>
      </c>
      <c r="E439" s="258" t="s">
        <v>411</v>
      </c>
      <c r="F439" s="270">
        <v>26.0</v>
      </c>
      <c r="G439" s="270">
        <v>26.0</v>
      </c>
      <c r="H439" s="270">
        <v>23.0</v>
      </c>
      <c r="I439" s="270">
        <v>23.0</v>
      </c>
      <c r="J439" s="270">
        <v>25.0</v>
      </c>
      <c r="K439" s="270">
        <v>25.0</v>
      </c>
      <c r="L439" s="270">
        <v>28.0</v>
      </c>
      <c r="M439" s="270">
        <v>27.0</v>
      </c>
      <c r="N439" s="270">
        <v>26.0</v>
      </c>
      <c r="O439" s="270">
        <v>28.0</v>
      </c>
      <c r="P439" s="270">
        <v>26.0</v>
      </c>
      <c r="Q439" s="270">
        <v>26.0</v>
      </c>
      <c r="R439" s="261">
        <f t="shared" si="1"/>
        <v>309</v>
      </c>
      <c r="S439" s="261"/>
    </row>
    <row r="440" ht="15.75" hidden="1" customHeight="1">
      <c r="B440" s="258" t="s">
        <v>77</v>
      </c>
      <c r="C440" s="259" t="s">
        <v>59</v>
      </c>
      <c r="D440" s="260" t="s">
        <v>145</v>
      </c>
      <c r="E440" s="258" t="s">
        <v>412</v>
      </c>
      <c r="F440" s="270">
        <v>26.0</v>
      </c>
      <c r="G440" s="270">
        <v>26.0</v>
      </c>
      <c r="H440" s="270">
        <v>23.0</v>
      </c>
      <c r="I440" s="270">
        <v>23.0</v>
      </c>
      <c r="J440" s="270">
        <v>25.0</v>
      </c>
      <c r="K440" s="270">
        <v>25.0</v>
      </c>
      <c r="L440" s="270">
        <v>28.0</v>
      </c>
      <c r="M440" s="270">
        <v>27.0</v>
      </c>
      <c r="N440" s="270">
        <v>26.0</v>
      </c>
      <c r="O440" s="270">
        <v>28.0</v>
      </c>
      <c r="P440" s="270">
        <v>26.0</v>
      </c>
      <c r="Q440" s="270">
        <v>26.0</v>
      </c>
      <c r="R440" s="261">
        <f t="shared" si="1"/>
        <v>309</v>
      </c>
      <c r="S440" s="261"/>
    </row>
    <row r="441" ht="15.75" hidden="1" customHeight="1">
      <c r="B441" s="258" t="s">
        <v>77</v>
      </c>
      <c r="C441" s="259" t="s">
        <v>59</v>
      </c>
      <c r="D441" s="262" t="s">
        <v>145</v>
      </c>
      <c r="E441" s="258" t="s">
        <v>413</v>
      </c>
      <c r="F441" s="270">
        <v>26.0</v>
      </c>
      <c r="G441" s="270">
        <v>26.0</v>
      </c>
      <c r="H441" s="270">
        <v>23.0</v>
      </c>
      <c r="I441" s="270">
        <v>23.0</v>
      </c>
      <c r="J441" s="270">
        <v>25.0</v>
      </c>
      <c r="K441" s="270">
        <v>25.0</v>
      </c>
      <c r="L441" s="270">
        <v>28.0</v>
      </c>
      <c r="M441" s="270">
        <v>27.0</v>
      </c>
      <c r="N441" s="270">
        <v>26.0</v>
      </c>
      <c r="O441" s="270">
        <v>28.0</v>
      </c>
      <c r="P441" s="270">
        <v>26.0</v>
      </c>
      <c r="Q441" s="270">
        <v>26.0</v>
      </c>
      <c r="R441" s="261">
        <f t="shared" si="1"/>
        <v>309</v>
      </c>
      <c r="S441" s="261"/>
    </row>
    <row r="442" ht="15.75" customHeight="1">
      <c r="B442" s="258" t="s">
        <v>77</v>
      </c>
      <c r="C442" s="259" t="s">
        <v>59</v>
      </c>
      <c r="D442" s="260" t="s">
        <v>61</v>
      </c>
      <c r="E442" s="258" t="s">
        <v>62</v>
      </c>
      <c r="F442" s="270">
        <v>41.0</v>
      </c>
      <c r="G442" s="270">
        <v>40.0</v>
      </c>
      <c r="H442" s="270">
        <v>36.0</v>
      </c>
      <c r="I442" s="270">
        <v>36.0</v>
      </c>
      <c r="J442" s="270">
        <v>38.0</v>
      </c>
      <c r="K442" s="270">
        <v>38.0</v>
      </c>
      <c r="L442" s="270">
        <v>44.0</v>
      </c>
      <c r="M442" s="270">
        <v>41.0</v>
      </c>
      <c r="N442" s="270">
        <v>42.0</v>
      </c>
      <c r="O442" s="270">
        <v>44.0</v>
      </c>
      <c r="P442" s="270">
        <v>40.0</v>
      </c>
      <c r="Q442" s="270">
        <v>41.0</v>
      </c>
      <c r="R442" s="261">
        <f t="shared" si="1"/>
        <v>481</v>
      </c>
      <c r="S442" s="261">
        <f t="shared" ref="S442:S449" si="4">SUM(F442:K442)</f>
        <v>229</v>
      </c>
    </row>
    <row r="443" ht="15.75" customHeight="1">
      <c r="B443" s="258" t="s">
        <v>77</v>
      </c>
      <c r="C443" s="259" t="s">
        <v>59</v>
      </c>
      <c r="D443" s="260" t="s">
        <v>61</v>
      </c>
      <c r="E443" s="258" t="s">
        <v>63</v>
      </c>
      <c r="F443" s="270">
        <v>62.0</v>
      </c>
      <c r="G443" s="270">
        <v>61.0</v>
      </c>
      <c r="H443" s="270">
        <v>53.0</v>
      </c>
      <c r="I443" s="270">
        <v>55.0</v>
      </c>
      <c r="J443" s="270">
        <v>57.0</v>
      </c>
      <c r="K443" s="270">
        <v>59.0</v>
      </c>
      <c r="L443" s="270">
        <v>66.0</v>
      </c>
      <c r="M443" s="270">
        <v>63.0</v>
      </c>
      <c r="N443" s="270">
        <v>61.0</v>
      </c>
      <c r="O443" s="270">
        <v>67.0</v>
      </c>
      <c r="P443" s="270">
        <v>59.0</v>
      </c>
      <c r="Q443" s="270">
        <v>62.0</v>
      </c>
      <c r="R443" s="261">
        <f t="shared" si="1"/>
        <v>725</v>
      </c>
      <c r="S443" s="261">
        <f t="shared" si="4"/>
        <v>347</v>
      </c>
    </row>
    <row r="444" ht="15.75" customHeight="1">
      <c r="B444" s="258" t="s">
        <v>77</v>
      </c>
      <c r="C444" s="259" t="s">
        <v>59</v>
      </c>
      <c r="D444" s="260" t="s">
        <v>61</v>
      </c>
      <c r="E444" s="258" t="s">
        <v>64</v>
      </c>
      <c r="F444" s="270">
        <v>8.0</v>
      </c>
      <c r="G444" s="270">
        <v>8.0</v>
      </c>
      <c r="H444" s="270">
        <v>7.0</v>
      </c>
      <c r="I444" s="270">
        <v>7.0</v>
      </c>
      <c r="J444" s="270">
        <v>8.0</v>
      </c>
      <c r="K444" s="270">
        <v>8.0</v>
      </c>
      <c r="L444" s="270">
        <v>9.0</v>
      </c>
      <c r="M444" s="270">
        <v>9.0</v>
      </c>
      <c r="N444" s="270">
        <v>8.0</v>
      </c>
      <c r="O444" s="270">
        <v>9.0</v>
      </c>
      <c r="P444" s="270">
        <v>8.0</v>
      </c>
      <c r="Q444" s="270">
        <v>8.0</v>
      </c>
      <c r="R444" s="261">
        <f t="shared" si="1"/>
        <v>97</v>
      </c>
      <c r="S444" s="261">
        <f t="shared" si="4"/>
        <v>46</v>
      </c>
    </row>
    <row r="445" ht="15.75" customHeight="1">
      <c r="B445" s="258" t="s">
        <v>77</v>
      </c>
      <c r="C445" s="259" t="s">
        <v>59</v>
      </c>
      <c r="D445" s="260" t="s">
        <v>61</v>
      </c>
      <c r="E445" s="258" t="s">
        <v>65</v>
      </c>
      <c r="F445" s="270">
        <v>48.0</v>
      </c>
      <c r="G445" s="270">
        <v>47.0</v>
      </c>
      <c r="H445" s="270">
        <v>42.0</v>
      </c>
      <c r="I445" s="270">
        <v>42.0</v>
      </c>
      <c r="J445" s="270">
        <v>45.0</v>
      </c>
      <c r="K445" s="270">
        <v>45.0</v>
      </c>
      <c r="L445" s="270">
        <v>51.0</v>
      </c>
      <c r="M445" s="270">
        <v>48.0</v>
      </c>
      <c r="N445" s="270">
        <v>48.0</v>
      </c>
      <c r="O445" s="270">
        <v>51.0</v>
      </c>
      <c r="P445" s="270">
        <v>46.0</v>
      </c>
      <c r="Q445" s="270">
        <v>48.0</v>
      </c>
      <c r="R445" s="261">
        <f t="shared" si="1"/>
        <v>561</v>
      </c>
      <c r="S445" s="261">
        <f t="shared" si="4"/>
        <v>269</v>
      </c>
    </row>
    <row r="446" ht="15.75" customHeight="1">
      <c r="B446" s="258" t="s">
        <v>77</v>
      </c>
      <c r="C446" s="259" t="s">
        <v>59</v>
      </c>
      <c r="D446" s="260" t="s">
        <v>61</v>
      </c>
      <c r="E446" s="258" t="s">
        <v>66</v>
      </c>
      <c r="F446" s="270">
        <v>25.0</v>
      </c>
      <c r="G446" s="270">
        <v>24.0</v>
      </c>
      <c r="H446" s="270">
        <v>22.0</v>
      </c>
      <c r="I446" s="270">
        <v>22.0</v>
      </c>
      <c r="J446" s="270">
        <v>23.0</v>
      </c>
      <c r="K446" s="270">
        <v>24.0</v>
      </c>
      <c r="L446" s="270">
        <v>27.0</v>
      </c>
      <c r="M446" s="270">
        <v>25.0</v>
      </c>
      <c r="N446" s="270">
        <v>25.0</v>
      </c>
      <c r="O446" s="270">
        <v>27.0</v>
      </c>
      <c r="P446" s="270">
        <v>24.0</v>
      </c>
      <c r="Q446" s="270">
        <v>25.0</v>
      </c>
      <c r="R446" s="261">
        <f t="shared" si="1"/>
        <v>293</v>
      </c>
      <c r="S446" s="261">
        <f t="shared" si="4"/>
        <v>140</v>
      </c>
    </row>
    <row r="447" ht="15.75" customHeight="1">
      <c r="B447" s="258" t="s">
        <v>77</v>
      </c>
      <c r="C447" s="259" t="s">
        <v>59</v>
      </c>
      <c r="D447" s="260" t="s">
        <v>61</v>
      </c>
      <c r="E447" s="258" t="s">
        <v>67</v>
      </c>
      <c r="F447" s="270">
        <v>131.0</v>
      </c>
      <c r="G447" s="270">
        <v>130.0</v>
      </c>
      <c r="H447" s="270">
        <v>116.0</v>
      </c>
      <c r="I447" s="270">
        <v>116.0</v>
      </c>
      <c r="J447" s="270">
        <v>126.0</v>
      </c>
      <c r="K447" s="270">
        <v>126.0</v>
      </c>
      <c r="L447" s="270">
        <v>142.0</v>
      </c>
      <c r="M447" s="270">
        <v>133.0</v>
      </c>
      <c r="N447" s="270">
        <v>131.0</v>
      </c>
      <c r="O447" s="270">
        <v>142.0</v>
      </c>
      <c r="P447" s="270">
        <v>129.0</v>
      </c>
      <c r="Q447" s="270">
        <v>132.0</v>
      </c>
      <c r="R447" s="261">
        <f t="shared" si="1"/>
        <v>1554</v>
      </c>
      <c r="S447" s="261">
        <f t="shared" si="4"/>
        <v>745</v>
      </c>
    </row>
    <row r="448" ht="15.75" customHeight="1">
      <c r="B448" s="258" t="s">
        <v>77</v>
      </c>
      <c r="C448" s="259" t="s">
        <v>59</v>
      </c>
      <c r="D448" s="260" t="s">
        <v>61</v>
      </c>
      <c r="E448" s="258" t="s">
        <v>68</v>
      </c>
      <c r="F448" s="270">
        <v>12.0</v>
      </c>
      <c r="G448" s="270">
        <v>12.0</v>
      </c>
      <c r="H448" s="270">
        <v>10.0</v>
      </c>
      <c r="I448" s="270">
        <v>10.0</v>
      </c>
      <c r="J448" s="270">
        <v>10.0</v>
      </c>
      <c r="K448" s="270">
        <v>10.0</v>
      </c>
      <c r="L448" s="270">
        <v>13.0</v>
      </c>
      <c r="M448" s="270">
        <v>12.0</v>
      </c>
      <c r="N448" s="270">
        <v>12.0</v>
      </c>
      <c r="O448" s="270">
        <v>13.0</v>
      </c>
      <c r="P448" s="270">
        <v>12.0</v>
      </c>
      <c r="Q448" s="270">
        <v>12.0</v>
      </c>
      <c r="R448" s="261">
        <f t="shared" si="1"/>
        <v>138</v>
      </c>
      <c r="S448" s="261">
        <f t="shared" si="4"/>
        <v>64</v>
      </c>
    </row>
    <row r="449" ht="15.75" customHeight="1">
      <c r="B449" s="258" t="s">
        <v>77</v>
      </c>
      <c r="C449" s="259" t="s">
        <v>59</v>
      </c>
      <c r="D449" s="262" t="s">
        <v>61</v>
      </c>
      <c r="E449" s="258" t="s">
        <v>69</v>
      </c>
      <c r="F449" s="270">
        <v>10.0</v>
      </c>
      <c r="G449" s="270">
        <v>10.0</v>
      </c>
      <c r="H449" s="270">
        <v>9.0</v>
      </c>
      <c r="I449" s="270">
        <v>9.0</v>
      </c>
      <c r="J449" s="270">
        <v>9.0</v>
      </c>
      <c r="K449" s="270">
        <v>9.0</v>
      </c>
      <c r="L449" s="270">
        <v>12.0</v>
      </c>
      <c r="M449" s="270">
        <v>10.0</v>
      </c>
      <c r="N449" s="270">
        <v>10.0</v>
      </c>
      <c r="O449" s="270">
        <v>12.0</v>
      </c>
      <c r="P449" s="270">
        <v>10.0</v>
      </c>
      <c r="Q449" s="270">
        <v>10.0</v>
      </c>
      <c r="R449" s="261">
        <f t="shared" si="1"/>
        <v>120</v>
      </c>
      <c r="S449" s="261">
        <f t="shared" si="4"/>
        <v>56</v>
      </c>
    </row>
    <row r="450" ht="15.75" hidden="1" customHeight="1">
      <c r="B450" s="258" t="s">
        <v>77</v>
      </c>
      <c r="C450" s="259" t="s">
        <v>59</v>
      </c>
      <c r="D450" s="260" t="s">
        <v>159</v>
      </c>
      <c r="E450" s="258" t="s">
        <v>414</v>
      </c>
      <c r="F450" s="270">
        <v>90.0</v>
      </c>
      <c r="G450" s="270">
        <v>90.0</v>
      </c>
      <c r="H450" s="270">
        <v>80.0</v>
      </c>
      <c r="I450" s="270">
        <v>80.0</v>
      </c>
      <c r="J450" s="270">
        <v>86.0</v>
      </c>
      <c r="K450" s="270">
        <v>86.0</v>
      </c>
      <c r="L450" s="270">
        <v>97.0</v>
      </c>
      <c r="M450" s="270">
        <v>92.0</v>
      </c>
      <c r="N450" s="270">
        <v>90.0</v>
      </c>
      <c r="O450" s="270">
        <v>97.0</v>
      </c>
      <c r="P450" s="270">
        <v>89.0</v>
      </c>
      <c r="Q450" s="270">
        <v>90.0</v>
      </c>
      <c r="R450" s="261">
        <f t="shared" si="1"/>
        <v>1067</v>
      </c>
      <c r="S450" s="261"/>
    </row>
    <row r="451" ht="15.75" hidden="1" customHeight="1">
      <c r="B451" s="258" t="s">
        <v>77</v>
      </c>
      <c r="C451" s="259" t="s">
        <v>59</v>
      </c>
      <c r="D451" s="260" t="s">
        <v>159</v>
      </c>
      <c r="E451" s="258" t="s">
        <v>415</v>
      </c>
      <c r="F451" s="270">
        <v>7.0</v>
      </c>
      <c r="G451" s="270">
        <v>7.0</v>
      </c>
      <c r="H451" s="270">
        <v>6.0</v>
      </c>
      <c r="I451" s="270">
        <v>6.0</v>
      </c>
      <c r="J451" s="270">
        <v>6.0</v>
      </c>
      <c r="K451" s="270">
        <v>7.0</v>
      </c>
      <c r="L451" s="270">
        <v>8.0</v>
      </c>
      <c r="M451" s="270">
        <v>7.0</v>
      </c>
      <c r="N451" s="270">
        <v>7.0</v>
      </c>
      <c r="O451" s="270">
        <v>7.0</v>
      </c>
      <c r="P451" s="270">
        <v>7.0</v>
      </c>
      <c r="Q451" s="270">
        <v>7.0</v>
      </c>
      <c r="R451" s="261">
        <f t="shared" si="1"/>
        <v>82</v>
      </c>
      <c r="S451" s="261"/>
    </row>
    <row r="452" ht="15.75" hidden="1" customHeight="1">
      <c r="B452" s="258" t="s">
        <v>77</v>
      </c>
      <c r="C452" s="259" t="s">
        <v>59</v>
      </c>
      <c r="D452" s="260" t="s">
        <v>159</v>
      </c>
      <c r="E452" s="258" t="s">
        <v>416</v>
      </c>
      <c r="F452" s="270">
        <v>7.0</v>
      </c>
      <c r="G452" s="270">
        <v>7.0</v>
      </c>
      <c r="H452" s="270">
        <v>6.0</v>
      </c>
      <c r="I452" s="270">
        <v>6.0</v>
      </c>
      <c r="J452" s="270">
        <v>6.0</v>
      </c>
      <c r="K452" s="270">
        <v>7.0</v>
      </c>
      <c r="L452" s="270">
        <v>8.0</v>
      </c>
      <c r="M452" s="270">
        <v>7.0</v>
      </c>
      <c r="N452" s="270">
        <v>7.0</v>
      </c>
      <c r="O452" s="270">
        <v>7.0</v>
      </c>
      <c r="P452" s="270">
        <v>7.0</v>
      </c>
      <c r="Q452" s="270">
        <v>7.0</v>
      </c>
      <c r="R452" s="261">
        <f t="shared" si="1"/>
        <v>82</v>
      </c>
      <c r="S452" s="261"/>
    </row>
    <row r="453" ht="15.75" hidden="1" customHeight="1">
      <c r="B453" s="258" t="s">
        <v>77</v>
      </c>
      <c r="C453" s="259" t="s">
        <v>59</v>
      </c>
      <c r="D453" s="260" t="s">
        <v>159</v>
      </c>
      <c r="E453" s="258" t="s">
        <v>417</v>
      </c>
      <c r="F453" s="270">
        <v>121.0</v>
      </c>
      <c r="G453" s="270">
        <v>118.0</v>
      </c>
      <c r="H453" s="270">
        <v>108.0</v>
      </c>
      <c r="I453" s="270">
        <v>108.0</v>
      </c>
      <c r="J453" s="270">
        <v>113.0</v>
      </c>
      <c r="K453" s="270">
        <v>115.0</v>
      </c>
      <c r="L453" s="270">
        <v>132.0</v>
      </c>
      <c r="M453" s="270">
        <v>122.0</v>
      </c>
      <c r="N453" s="270">
        <v>121.0</v>
      </c>
      <c r="O453" s="270">
        <v>131.0</v>
      </c>
      <c r="P453" s="270">
        <v>117.0</v>
      </c>
      <c r="Q453" s="270">
        <v>121.0</v>
      </c>
      <c r="R453" s="261">
        <f t="shared" si="1"/>
        <v>1427</v>
      </c>
      <c r="S453" s="261"/>
    </row>
    <row r="454" ht="15.75" hidden="1" customHeight="1">
      <c r="B454" s="258" t="s">
        <v>77</v>
      </c>
      <c r="C454" s="259" t="s">
        <v>59</v>
      </c>
      <c r="D454" s="260" t="s">
        <v>159</v>
      </c>
      <c r="E454" s="258" t="s">
        <v>418</v>
      </c>
      <c r="F454" s="270">
        <v>19.0</v>
      </c>
      <c r="G454" s="270">
        <v>18.0</v>
      </c>
      <c r="H454" s="270">
        <v>17.0</v>
      </c>
      <c r="I454" s="270">
        <v>17.0</v>
      </c>
      <c r="J454" s="270">
        <v>18.0</v>
      </c>
      <c r="K454" s="270">
        <v>18.0</v>
      </c>
      <c r="L454" s="270">
        <v>20.0</v>
      </c>
      <c r="M454" s="270">
        <v>19.0</v>
      </c>
      <c r="N454" s="270">
        <v>19.0</v>
      </c>
      <c r="O454" s="270">
        <v>20.0</v>
      </c>
      <c r="P454" s="270">
        <v>18.0</v>
      </c>
      <c r="Q454" s="270">
        <v>19.0</v>
      </c>
      <c r="R454" s="261">
        <f t="shared" si="1"/>
        <v>222</v>
      </c>
      <c r="S454" s="261"/>
    </row>
    <row r="455" ht="15.75" hidden="1" customHeight="1">
      <c r="B455" s="258" t="s">
        <v>77</v>
      </c>
      <c r="C455" s="259" t="s">
        <v>59</v>
      </c>
      <c r="D455" s="260" t="s">
        <v>159</v>
      </c>
      <c r="E455" s="258" t="s">
        <v>419</v>
      </c>
      <c r="F455" s="270">
        <v>7.0</v>
      </c>
      <c r="G455" s="270">
        <v>7.0</v>
      </c>
      <c r="H455" s="270">
        <v>6.0</v>
      </c>
      <c r="I455" s="270">
        <v>6.0</v>
      </c>
      <c r="J455" s="270">
        <v>6.0</v>
      </c>
      <c r="K455" s="270">
        <v>7.0</v>
      </c>
      <c r="L455" s="270">
        <v>8.0</v>
      </c>
      <c r="M455" s="270">
        <v>7.0</v>
      </c>
      <c r="N455" s="270">
        <v>7.0</v>
      </c>
      <c r="O455" s="270">
        <v>7.0</v>
      </c>
      <c r="P455" s="270">
        <v>7.0</v>
      </c>
      <c r="Q455" s="270">
        <v>7.0</v>
      </c>
      <c r="R455" s="261">
        <f t="shared" si="1"/>
        <v>82</v>
      </c>
      <c r="S455" s="261"/>
    </row>
    <row r="456" ht="15.75" hidden="1" customHeight="1">
      <c r="B456" s="258" t="s">
        <v>77</v>
      </c>
      <c r="C456" s="259" t="s">
        <v>59</v>
      </c>
      <c r="D456" s="260" t="s">
        <v>159</v>
      </c>
      <c r="E456" s="258" t="s">
        <v>420</v>
      </c>
      <c r="F456" s="270">
        <v>17.0</v>
      </c>
      <c r="G456" s="270">
        <v>17.0</v>
      </c>
      <c r="H456" s="270">
        <v>15.0</v>
      </c>
      <c r="I456" s="270">
        <v>15.0</v>
      </c>
      <c r="J456" s="270">
        <v>16.0</v>
      </c>
      <c r="K456" s="270">
        <v>16.0</v>
      </c>
      <c r="L456" s="270">
        <v>18.0</v>
      </c>
      <c r="M456" s="270">
        <v>17.0</v>
      </c>
      <c r="N456" s="270">
        <v>17.0</v>
      </c>
      <c r="O456" s="270">
        <v>18.0</v>
      </c>
      <c r="P456" s="270">
        <v>17.0</v>
      </c>
      <c r="Q456" s="270">
        <v>17.0</v>
      </c>
      <c r="R456" s="261">
        <f t="shared" si="1"/>
        <v>200</v>
      </c>
      <c r="S456" s="261"/>
    </row>
    <row r="457" ht="15.75" hidden="1" customHeight="1">
      <c r="B457" s="258" t="s">
        <v>77</v>
      </c>
      <c r="C457" s="259" t="s">
        <v>59</v>
      </c>
      <c r="D457" s="260" t="s">
        <v>159</v>
      </c>
      <c r="E457" s="258" t="s">
        <v>421</v>
      </c>
      <c r="F457" s="270">
        <v>7.0</v>
      </c>
      <c r="G457" s="270">
        <v>7.0</v>
      </c>
      <c r="H457" s="270">
        <v>6.0</v>
      </c>
      <c r="I457" s="270">
        <v>6.0</v>
      </c>
      <c r="J457" s="270">
        <v>6.0</v>
      </c>
      <c r="K457" s="270">
        <v>7.0</v>
      </c>
      <c r="L457" s="270">
        <v>8.0</v>
      </c>
      <c r="M457" s="270">
        <v>7.0</v>
      </c>
      <c r="N457" s="270">
        <v>7.0</v>
      </c>
      <c r="O457" s="270">
        <v>7.0</v>
      </c>
      <c r="P457" s="270">
        <v>7.0</v>
      </c>
      <c r="Q457" s="270">
        <v>7.0</v>
      </c>
      <c r="R457" s="261">
        <f t="shared" si="1"/>
        <v>82</v>
      </c>
      <c r="S457" s="261"/>
    </row>
    <row r="458" ht="15.75" hidden="1" customHeight="1">
      <c r="B458" s="258" t="s">
        <v>77</v>
      </c>
      <c r="C458" s="259" t="s">
        <v>59</v>
      </c>
      <c r="D458" s="260" t="s">
        <v>159</v>
      </c>
      <c r="E458" s="258" t="s">
        <v>422</v>
      </c>
      <c r="F458" s="270">
        <v>7.0</v>
      </c>
      <c r="G458" s="270">
        <v>7.0</v>
      </c>
      <c r="H458" s="270">
        <v>6.0</v>
      </c>
      <c r="I458" s="270">
        <v>6.0</v>
      </c>
      <c r="J458" s="270">
        <v>6.0</v>
      </c>
      <c r="K458" s="270">
        <v>7.0</v>
      </c>
      <c r="L458" s="270">
        <v>8.0</v>
      </c>
      <c r="M458" s="270">
        <v>7.0</v>
      </c>
      <c r="N458" s="270">
        <v>7.0</v>
      </c>
      <c r="O458" s="270">
        <v>7.0</v>
      </c>
      <c r="P458" s="270">
        <v>7.0</v>
      </c>
      <c r="Q458" s="270">
        <v>7.0</v>
      </c>
      <c r="R458" s="261">
        <f t="shared" si="1"/>
        <v>82</v>
      </c>
      <c r="S458" s="261"/>
    </row>
    <row r="459" ht="15.75" hidden="1" customHeight="1">
      <c r="B459" s="258" t="s">
        <v>77</v>
      </c>
      <c r="C459" s="259" t="s">
        <v>59</v>
      </c>
      <c r="D459" s="260" t="s">
        <v>159</v>
      </c>
      <c r="E459" s="258" t="s">
        <v>423</v>
      </c>
      <c r="F459" s="270">
        <v>7.0</v>
      </c>
      <c r="G459" s="270">
        <v>7.0</v>
      </c>
      <c r="H459" s="270">
        <v>6.0</v>
      </c>
      <c r="I459" s="270">
        <v>6.0</v>
      </c>
      <c r="J459" s="270">
        <v>6.0</v>
      </c>
      <c r="K459" s="270">
        <v>7.0</v>
      </c>
      <c r="L459" s="270">
        <v>8.0</v>
      </c>
      <c r="M459" s="270">
        <v>7.0</v>
      </c>
      <c r="N459" s="270">
        <v>7.0</v>
      </c>
      <c r="O459" s="270">
        <v>7.0</v>
      </c>
      <c r="P459" s="270">
        <v>7.0</v>
      </c>
      <c r="Q459" s="270">
        <v>7.0</v>
      </c>
      <c r="R459" s="261">
        <f t="shared" si="1"/>
        <v>82</v>
      </c>
      <c r="S459" s="261"/>
    </row>
    <row r="460" ht="15.75" hidden="1" customHeight="1">
      <c r="B460" s="258" t="s">
        <v>77</v>
      </c>
      <c r="C460" s="259" t="s">
        <v>59</v>
      </c>
      <c r="D460" s="260" t="s">
        <v>159</v>
      </c>
      <c r="E460" s="258" t="s">
        <v>424</v>
      </c>
      <c r="F460" s="270">
        <v>112.0</v>
      </c>
      <c r="G460" s="270">
        <v>110.0</v>
      </c>
      <c r="H460" s="270">
        <v>99.0</v>
      </c>
      <c r="I460" s="270">
        <v>99.0</v>
      </c>
      <c r="J460" s="270">
        <v>106.0</v>
      </c>
      <c r="K460" s="270">
        <v>107.0</v>
      </c>
      <c r="L460" s="270">
        <v>121.0</v>
      </c>
      <c r="M460" s="270">
        <v>114.0</v>
      </c>
      <c r="N460" s="270">
        <v>112.0</v>
      </c>
      <c r="O460" s="270">
        <v>121.0</v>
      </c>
      <c r="P460" s="270">
        <v>110.0</v>
      </c>
      <c r="Q460" s="270">
        <v>113.0</v>
      </c>
      <c r="R460" s="261">
        <f t="shared" si="1"/>
        <v>1324</v>
      </c>
      <c r="S460" s="261"/>
    </row>
    <row r="461" ht="15.75" hidden="1" customHeight="1">
      <c r="B461" s="258" t="s">
        <v>77</v>
      </c>
      <c r="C461" s="259" t="s">
        <v>59</v>
      </c>
      <c r="D461" s="262" t="s">
        <v>159</v>
      </c>
      <c r="E461" s="258" t="s">
        <v>425</v>
      </c>
      <c r="F461" s="270">
        <v>13.0</v>
      </c>
      <c r="G461" s="270">
        <v>13.0</v>
      </c>
      <c r="H461" s="270">
        <v>10.0</v>
      </c>
      <c r="I461" s="270">
        <v>12.0</v>
      </c>
      <c r="J461" s="270">
        <v>12.0</v>
      </c>
      <c r="K461" s="270">
        <v>12.0</v>
      </c>
      <c r="L461" s="270">
        <v>14.0</v>
      </c>
      <c r="M461" s="270">
        <v>13.0</v>
      </c>
      <c r="N461" s="270">
        <v>13.0</v>
      </c>
      <c r="O461" s="270">
        <v>14.0</v>
      </c>
      <c r="P461" s="270">
        <v>13.0</v>
      </c>
      <c r="Q461" s="270">
        <v>13.0</v>
      </c>
      <c r="R461" s="261">
        <f t="shared" si="1"/>
        <v>152</v>
      </c>
      <c r="S461" s="261"/>
    </row>
    <row r="462" ht="15.75" hidden="1" customHeight="1">
      <c r="B462" s="258" t="s">
        <v>77</v>
      </c>
      <c r="C462" s="259" t="s">
        <v>70</v>
      </c>
      <c r="D462" s="260" t="s">
        <v>116</v>
      </c>
      <c r="E462" s="258" t="s">
        <v>383</v>
      </c>
      <c r="F462" s="270">
        <v>23.0</v>
      </c>
      <c r="G462" s="270">
        <v>50.0</v>
      </c>
      <c r="H462" s="270">
        <v>65.0</v>
      </c>
      <c r="I462" s="270">
        <v>64.0</v>
      </c>
      <c r="J462" s="270">
        <v>74.0</v>
      </c>
      <c r="K462" s="270">
        <v>96.0</v>
      </c>
      <c r="L462" s="270">
        <v>146.0</v>
      </c>
      <c r="M462" s="270">
        <v>92.0</v>
      </c>
      <c r="N462" s="270">
        <v>43.0</v>
      </c>
      <c r="O462" s="270">
        <v>152.0</v>
      </c>
      <c r="P462" s="270">
        <v>117.0</v>
      </c>
      <c r="Q462" s="270">
        <v>133.0</v>
      </c>
      <c r="R462" s="261">
        <f t="shared" si="1"/>
        <v>1055</v>
      </c>
      <c r="S462" s="261"/>
    </row>
    <row r="463" ht="15.75" hidden="1" customHeight="1">
      <c r="B463" s="258" t="s">
        <v>77</v>
      </c>
      <c r="C463" s="259" t="s">
        <v>70</v>
      </c>
      <c r="D463" s="260" t="s">
        <v>116</v>
      </c>
      <c r="E463" s="258" t="s">
        <v>384</v>
      </c>
      <c r="F463" s="270">
        <v>17.0</v>
      </c>
      <c r="G463" s="270">
        <v>36.0</v>
      </c>
      <c r="H463" s="270">
        <v>49.0</v>
      </c>
      <c r="I463" s="270">
        <v>48.0</v>
      </c>
      <c r="J463" s="270">
        <v>57.0</v>
      </c>
      <c r="K463" s="270">
        <v>71.0</v>
      </c>
      <c r="L463" s="270">
        <v>106.0</v>
      </c>
      <c r="M463" s="270">
        <v>66.0</v>
      </c>
      <c r="N463" s="270">
        <v>32.0</v>
      </c>
      <c r="O463" s="270">
        <v>112.0</v>
      </c>
      <c r="P463" s="270">
        <v>86.0</v>
      </c>
      <c r="Q463" s="270">
        <v>97.0</v>
      </c>
      <c r="R463" s="261">
        <f t="shared" si="1"/>
        <v>777</v>
      </c>
      <c r="S463" s="261"/>
    </row>
    <row r="464" ht="15.75" hidden="1" customHeight="1">
      <c r="B464" s="258" t="s">
        <v>77</v>
      </c>
      <c r="C464" s="259" t="s">
        <v>70</v>
      </c>
      <c r="D464" s="260" t="s">
        <v>116</v>
      </c>
      <c r="E464" s="258" t="s">
        <v>385</v>
      </c>
      <c r="F464" s="270">
        <v>35.0</v>
      </c>
      <c r="G464" s="270">
        <v>74.0</v>
      </c>
      <c r="H464" s="270">
        <v>96.0</v>
      </c>
      <c r="I464" s="270">
        <v>94.0</v>
      </c>
      <c r="J464" s="270">
        <v>115.0</v>
      </c>
      <c r="K464" s="270">
        <v>140.0</v>
      </c>
      <c r="L464" s="270">
        <v>200.0</v>
      </c>
      <c r="M464" s="270">
        <v>128.0</v>
      </c>
      <c r="N464" s="270">
        <v>65.0</v>
      </c>
      <c r="O464" s="270">
        <v>216.0</v>
      </c>
      <c r="P464" s="270">
        <v>169.0</v>
      </c>
      <c r="Q464" s="270">
        <v>188.0</v>
      </c>
      <c r="R464" s="261">
        <f t="shared" si="1"/>
        <v>1520</v>
      </c>
      <c r="S464" s="261"/>
    </row>
    <row r="465" ht="15.75" hidden="1" customHeight="1">
      <c r="B465" s="258" t="s">
        <v>77</v>
      </c>
      <c r="C465" s="259" t="s">
        <v>70</v>
      </c>
      <c r="D465" s="260" t="s">
        <v>116</v>
      </c>
      <c r="E465" s="258" t="s">
        <v>386</v>
      </c>
      <c r="F465" s="270">
        <v>13.0</v>
      </c>
      <c r="G465" s="270">
        <v>32.0</v>
      </c>
      <c r="H465" s="270">
        <v>45.0</v>
      </c>
      <c r="I465" s="270">
        <v>44.0</v>
      </c>
      <c r="J465" s="270">
        <v>51.0</v>
      </c>
      <c r="K465" s="270">
        <v>64.0</v>
      </c>
      <c r="L465" s="270">
        <v>94.0</v>
      </c>
      <c r="M465" s="270">
        <v>60.0</v>
      </c>
      <c r="N465" s="270">
        <v>27.0</v>
      </c>
      <c r="O465" s="270">
        <v>104.0</v>
      </c>
      <c r="P465" s="270">
        <v>80.0</v>
      </c>
      <c r="Q465" s="270">
        <v>90.0</v>
      </c>
      <c r="R465" s="261">
        <f t="shared" si="1"/>
        <v>704</v>
      </c>
      <c r="S465" s="261"/>
    </row>
    <row r="466" ht="15.75" hidden="1" customHeight="1">
      <c r="B466" s="258" t="s">
        <v>77</v>
      </c>
      <c r="C466" s="259" t="s">
        <v>70</v>
      </c>
      <c r="D466" s="260" t="s">
        <v>116</v>
      </c>
      <c r="E466" s="258" t="s">
        <v>387</v>
      </c>
      <c r="F466" s="270">
        <v>10.0</v>
      </c>
      <c r="G466" s="270">
        <v>23.0</v>
      </c>
      <c r="H466" s="270">
        <v>30.0</v>
      </c>
      <c r="I466" s="270">
        <v>29.0</v>
      </c>
      <c r="J466" s="270">
        <v>34.0</v>
      </c>
      <c r="K466" s="270">
        <v>42.0</v>
      </c>
      <c r="L466" s="270">
        <v>61.0</v>
      </c>
      <c r="M466" s="270">
        <v>39.0</v>
      </c>
      <c r="N466" s="270">
        <v>19.0</v>
      </c>
      <c r="O466" s="270">
        <v>67.0</v>
      </c>
      <c r="P466" s="270">
        <v>50.0</v>
      </c>
      <c r="Q466" s="270">
        <v>57.0</v>
      </c>
      <c r="R466" s="261">
        <f t="shared" si="1"/>
        <v>461</v>
      </c>
      <c r="S466" s="261"/>
    </row>
    <row r="467" ht="15.75" hidden="1" customHeight="1">
      <c r="B467" s="258" t="s">
        <v>77</v>
      </c>
      <c r="C467" s="259" t="s">
        <v>70</v>
      </c>
      <c r="D467" s="260" t="s">
        <v>116</v>
      </c>
      <c r="E467" s="258" t="s">
        <v>388</v>
      </c>
      <c r="F467" s="270">
        <v>14.0</v>
      </c>
      <c r="G467" s="270">
        <v>29.0</v>
      </c>
      <c r="H467" s="270">
        <v>39.0</v>
      </c>
      <c r="I467" s="270">
        <v>37.0</v>
      </c>
      <c r="J467" s="270">
        <v>46.0</v>
      </c>
      <c r="K467" s="270">
        <v>55.0</v>
      </c>
      <c r="L467" s="270">
        <v>84.0</v>
      </c>
      <c r="M467" s="270">
        <v>51.0</v>
      </c>
      <c r="N467" s="270">
        <v>26.0</v>
      </c>
      <c r="O467" s="270">
        <v>91.0</v>
      </c>
      <c r="P467" s="270">
        <v>71.0</v>
      </c>
      <c r="Q467" s="270">
        <v>80.0</v>
      </c>
      <c r="R467" s="261">
        <f t="shared" si="1"/>
        <v>623</v>
      </c>
      <c r="S467" s="261"/>
    </row>
    <row r="468" ht="15.75" hidden="1" customHeight="1">
      <c r="B468" s="258" t="s">
        <v>77</v>
      </c>
      <c r="C468" s="259" t="s">
        <v>70</v>
      </c>
      <c r="D468" s="262" t="s">
        <v>116</v>
      </c>
      <c r="E468" s="258" t="s">
        <v>389</v>
      </c>
      <c r="F468" s="270">
        <v>6.0</v>
      </c>
      <c r="G468" s="270">
        <v>15.0</v>
      </c>
      <c r="H468" s="270">
        <v>20.0</v>
      </c>
      <c r="I468" s="270">
        <v>20.0</v>
      </c>
      <c r="J468" s="270">
        <v>22.0</v>
      </c>
      <c r="K468" s="270">
        <v>29.0</v>
      </c>
      <c r="L468" s="270">
        <v>40.0</v>
      </c>
      <c r="M468" s="270">
        <v>26.0</v>
      </c>
      <c r="N468" s="270">
        <v>16.0</v>
      </c>
      <c r="O468" s="270">
        <v>39.0</v>
      </c>
      <c r="P468" s="270">
        <v>35.0</v>
      </c>
      <c r="Q468" s="270">
        <v>38.0</v>
      </c>
      <c r="R468" s="261">
        <f t="shared" si="1"/>
        <v>306</v>
      </c>
      <c r="S468" s="261"/>
    </row>
    <row r="469" ht="15.75" hidden="1" customHeight="1">
      <c r="B469" s="258" t="s">
        <v>77</v>
      </c>
      <c r="C469" s="259" t="s">
        <v>70</v>
      </c>
      <c r="D469" s="260" t="s">
        <v>131</v>
      </c>
      <c r="E469" s="258" t="s">
        <v>390</v>
      </c>
      <c r="F469" s="270">
        <v>10.0</v>
      </c>
      <c r="G469" s="270">
        <v>28.0</v>
      </c>
      <c r="H469" s="270">
        <v>36.0</v>
      </c>
      <c r="I469" s="270">
        <v>29.0</v>
      </c>
      <c r="J469" s="270">
        <v>31.0</v>
      </c>
      <c r="K469" s="270">
        <v>41.0</v>
      </c>
      <c r="L469" s="270">
        <v>69.0</v>
      </c>
      <c r="M469" s="270">
        <v>43.0</v>
      </c>
      <c r="N469" s="270">
        <v>22.0</v>
      </c>
      <c r="O469" s="270">
        <v>67.0</v>
      </c>
      <c r="P469" s="270">
        <v>54.0</v>
      </c>
      <c r="Q469" s="270">
        <v>62.0</v>
      </c>
      <c r="R469" s="261">
        <f t="shared" si="1"/>
        <v>492</v>
      </c>
      <c r="S469" s="261"/>
    </row>
    <row r="470" ht="15.75" hidden="1" customHeight="1">
      <c r="B470" s="258" t="s">
        <v>77</v>
      </c>
      <c r="C470" s="259" t="s">
        <v>70</v>
      </c>
      <c r="D470" s="260" t="s">
        <v>131</v>
      </c>
      <c r="E470" s="258" t="s">
        <v>391</v>
      </c>
      <c r="F470" s="270">
        <v>6.0</v>
      </c>
      <c r="G470" s="270">
        <v>14.0</v>
      </c>
      <c r="H470" s="270">
        <v>19.0</v>
      </c>
      <c r="I470" s="270">
        <v>25.0</v>
      </c>
      <c r="J470" s="270">
        <v>27.0</v>
      </c>
      <c r="K470" s="270">
        <v>34.0</v>
      </c>
      <c r="L470" s="270">
        <v>51.0</v>
      </c>
      <c r="M470" s="270">
        <v>29.0</v>
      </c>
      <c r="N470" s="270">
        <v>12.0</v>
      </c>
      <c r="O470" s="270">
        <v>47.0</v>
      </c>
      <c r="P470" s="270">
        <v>40.0</v>
      </c>
      <c r="Q470" s="270">
        <v>48.0</v>
      </c>
      <c r="R470" s="261">
        <f t="shared" si="1"/>
        <v>352</v>
      </c>
      <c r="S470" s="261"/>
    </row>
    <row r="471" ht="15.75" hidden="1" customHeight="1">
      <c r="B471" s="258" t="s">
        <v>77</v>
      </c>
      <c r="C471" s="259" t="s">
        <v>70</v>
      </c>
      <c r="D471" s="260" t="s">
        <v>131</v>
      </c>
      <c r="E471" s="258" t="s">
        <v>392</v>
      </c>
      <c r="F471" s="270">
        <v>16.0</v>
      </c>
      <c r="G471" s="270">
        <v>39.0</v>
      </c>
      <c r="H471" s="270">
        <v>51.0</v>
      </c>
      <c r="I471" s="270">
        <v>52.0</v>
      </c>
      <c r="J471" s="270">
        <v>59.0</v>
      </c>
      <c r="K471" s="270">
        <v>81.0</v>
      </c>
      <c r="L471" s="270">
        <v>120.0</v>
      </c>
      <c r="M471" s="270">
        <v>74.0</v>
      </c>
      <c r="N471" s="270">
        <v>38.0</v>
      </c>
      <c r="O471" s="270">
        <v>131.0</v>
      </c>
      <c r="P471" s="270">
        <v>103.0</v>
      </c>
      <c r="Q471" s="270">
        <v>114.0</v>
      </c>
      <c r="R471" s="261">
        <f t="shared" si="1"/>
        <v>878</v>
      </c>
      <c r="S471" s="261"/>
    </row>
    <row r="472" ht="15.75" hidden="1" customHeight="1">
      <c r="B472" s="258" t="s">
        <v>77</v>
      </c>
      <c r="C472" s="259" t="s">
        <v>70</v>
      </c>
      <c r="D472" s="260" t="s">
        <v>131</v>
      </c>
      <c r="E472" s="258" t="s">
        <v>393</v>
      </c>
      <c r="F472" s="270">
        <v>50.0</v>
      </c>
      <c r="G472" s="270">
        <v>105.0</v>
      </c>
      <c r="H472" s="270">
        <v>133.0</v>
      </c>
      <c r="I472" s="270">
        <v>124.0</v>
      </c>
      <c r="J472" s="270">
        <v>151.0</v>
      </c>
      <c r="K472" s="270">
        <v>181.0</v>
      </c>
      <c r="L472" s="270">
        <v>266.0</v>
      </c>
      <c r="M472" s="270">
        <v>168.0</v>
      </c>
      <c r="N472" s="270">
        <v>87.0</v>
      </c>
      <c r="O472" s="270">
        <v>283.0</v>
      </c>
      <c r="P472" s="270">
        <v>221.0</v>
      </c>
      <c r="Q472" s="270">
        <v>247.0</v>
      </c>
      <c r="R472" s="261">
        <f t="shared" si="1"/>
        <v>2016</v>
      </c>
      <c r="S472" s="261"/>
    </row>
    <row r="473" ht="15.75" hidden="1" customHeight="1">
      <c r="B473" s="258" t="s">
        <v>77</v>
      </c>
      <c r="C473" s="259" t="s">
        <v>70</v>
      </c>
      <c r="D473" s="260" t="s">
        <v>131</v>
      </c>
      <c r="E473" s="258" t="s">
        <v>394</v>
      </c>
      <c r="F473" s="270">
        <v>21.0</v>
      </c>
      <c r="G473" s="270">
        <v>49.0</v>
      </c>
      <c r="H473" s="270">
        <v>66.0</v>
      </c>
      <c r="I473" s="270">
        <v>66.0</v>
      </c>
      <c r="J473" s="270">
        <v>76.0</v>
      </c>
      <c r="K473" s="270">
        <v>95.0</v>
      </c>
      <c r="L473" s="270">
        <v>130.0</v>
      </c>
      <c r="M473" s="270">
        <v>87.0</v>
      </c>
      <c r="N473" s="270">
        <v>46.0</v>
      </c>
      <c r="O473" s="270">
        <v>157.0</v>
      </c>
      <c r="P473" s="270">
        <v>114.0</v>
      </c>
      <c r="Q473" s="270">
        <v>129.0</v>
      </c>
      <c r="R473" s="261">
        <f t="shared" si="1"/>
        <v>1036</v>
      </c>
      <c r="S473" s="261"/>
    </row>
    <row r="474" ht="15.75" hidden="1" customHeight="1">
      <c r="B474" s="258" t="s">
        <v>77</v>
      </c>
      <c r="C474" s="259" t="s">
        <v>70</v>
      </c>
      <c r="D474" s="260" t="s">
        <v>131</v>
      </c>
      <c r="E474" s="258" t="s">
        <v>395</v>
      </c>
      <c r="F474" s="270">
        <v>4.0</v>
      </c>
      <c r="G474" s="270">
        <v>8.0</v>
      </c>
      <c r="H474" s="270">
        <v>13.0</v>
      </c>
      <c r="I474" s="270">
        <v>10.0</v>
      </c>
      <c r="J474" s="270">
        <v>19.0</v>
      </c>
      <c r="K474" s="270">
        <v>23.0</v>
      </c>
      <c r="L474" s="270">
        <v>27.0</v>
      </c>
      <c r="M474" s="270">
        <v>18.0</v>
      </c>
      <c r="N474" s="270">
        <v>8.0</v>
      </c>
      <c r="O474" s="270">
        <v>29.0</v>
      </c>
      <c r="P474" s="270">
        <v>22.0</v>
      </c>
      <c r="Q474" s="270">
        <v>25.0</v>
      </c>
      <c r="R474" s="261">
        <f t="shared" si="1"/>
        <v>206</v>
      </c>
      <c r="S474" s="261"/>
    </row>
    <row r="475" ht="15.75" hidden="1" customHeight="1">
      <c r="B475" s="258" t="s">
        <v>77</v>
      </c>
      <c r="C475" s="259" t="s">
        <v>70</v>
      </c>
      <c r="D475" s="262" t="s">
        <v>131</v>
      </c>
      <c r="E475" s="258" t="s">
        <v>396</v>
      </c>
      <c r="F475" s="270">
        <v>17.0</v>
      </c>
      <c r="G475" s="270">
        <v>34.0</v>
      </c>
      <c r="H475" s="270">
        <v>46.0</v>
      </c>
      <c r="I475" s="270">
        <v>43.0</v>
      </c>
      <c r="J475" s="270">
        <v>50.0</v>
      </c>
      <c r="K475" s="270">
        <v>64.0</v>
      </c>
      <c r="L475" s="270">
        <v>93.0</v>
      </c>
      <c r="M475" s="270">
        <v>59.0</v>
      </c>
      <c r="N475" s="270">
        <v>28.0</v>
      </c>
      <c r="O475" s="270">
        <v>97.0</v>
      </c>
      <c r="P475" s="270">
        <v>77.0</v>
      </c>
      <c r="Q475" s="270">
        <v>86.0</v>
      </c>
      <c r="R475" s="261">
        <f t="shared" si="1"/>
        <v>694</v>
      </c>
      <c r="S475" s="261"/>
    </row>
    <row r="476" ht="15.75" hidden="1" customHeight="1">
      <c r="B476" s="258" t="s">
        <v>77</v>
      </c>
      <c r="C476" s="259" t="s">
        <v>70</v>
      </c>
      <c r="D476" s="260" t="s">
        <v>145</v>
      </c>
      <c r="E476" s="258" t="s">
        <v>397</v>
      </c>
      <c r="F476" s="270">
        <v>2.0</v>
      </c>
      <c r="G476" s="270">
        <v>4.0</v>
      </c>
      <c r="H476" s="270">
        <v>8.0</v>
      </c>
      <c r="I476" s="270">
        <v>8.0</v>
      </c>
      <c r="J476" s="270">
        <v>10.0</v>
      </c>
      <c r="K476" s="270">
        <v>13.0</v>
      </c>
      <c r="L476" s="270">
        <v>21.0</v>
      </c>
      <c r="M476" s="270">
        <v>10.0</v>
      </c>
      <c r="N476" s="270">
        <v>4.0</v>
      </c>
      <c r="O476" s="270">
        <v>20.0</v>
      </c>
      <c r="P476" s="270">
        <v>16.0</v>
      </c>
      <c r="Q476" s="270">
        <v>18.0</v>
      </c>
      <c r="R476" s="261">
        <f t="shared" si="1"/>
        <v>134</v>
      </c>
      <c r="S476" s="261"/>
    </row>
    <row r="477" ht="15.75" hidden="1" customHeight="1">
      <c r="B477" s="258" t="s">
        <v>77</v>
      </c>
      <c r="C477" s="259" t="s">
        <v>70</v>
      </c>
      <c r="D477" s="260" t="s">
        <v>145</v>
      </c>
      <c r="E477" s="258" t="s">
        <v>398</v>
      </c>
      <c r="F477" s="270">
        <v>19.0</v>
      </c>
      <c r="G477" s="270">
        <v>44.0</v>
      </c>
      <c r="H477" s="270">
        <v>54.0</v>
      </c>
      <c r="I477" s="270">
        <v>52.0</v>
      </c>
      <c r="J477" s="270">
        <v>61.0</v>
      </c>
      <c r="K477" s="270">
        <v>80.0</v>
      </c>
      <c r="L477" s="270">
        <v>117.0</v>
      </c>
      <c r="M477" s="270">
        <v>75.0</v>
      </c>
      <c r="N477" s="270">
        <v>40.0</v>
      </c>
      <c r="O477" s="270">
        <v>121.0</v>
      </c>
      <c r="P477" s="270">
        <v>97.0</v>
      </c>
      <c r="Q477" s="270">
        <v>113.0</v>
      </c>
      <c r="R477" s="261">
        <f t="shared" si="1"/>
        <v>873</v>
      </c>
      <c r="S477" s="261"/>
    </row>
    <row r="478" ht="15.75" hidden="1" customHeight="1">
      <c r="B478" s="258" t="s">
        <v>77</v>
      </c>
      <c r="C478" s="259" t="s">
        <v>70</v>
      </c>
      <c r="D478" s="260" t="s">
        <v>145</v>
      </c>
      <c r="E478" s="258" t="s">
        <v>399</v>
      </c>
      <c r="F478" s="270">
        <v>19.0</v>
      </c>
      <c r="G478" s="270">
        <v>46.0</v>
      </c>
      <c r="H478" s="270">
        <v>62.0</v>
      </c>
      <c r="I478" s="270">
        <v>57.0</v>
      </c>
      <c r="J478" s="270">
        <v>69.0</v>
      </c>
      <c r="K478" s="270">
        <v>86.0</v>
      </c>
      <c r="L478" s="270">
        <v>126.0</v>
      </c>
      <c r="M478" s="270">
        <v>77.0</v>
      </c>
      <c r="N478" s="270">
        <v>36.0</v>
      </c>
      <c r="O478" s="270">
        <v>135.0</v>
      </c>
      <c r="P478" s="270">
        <v>104.0</v>
      </c>
      <c r="Q478" s="270">
        <v>116.0</v>
      </c>
      <c r="R478" s="261">
        <f t="shared" si="1"/>
        <v>933</v>
      </c>
      <c r="S478" s="261"/>
    </row>
    <row r="479" ht="15.75" hidden="1" customHeight="1">
      <c r="B479" s="258" t="s">
        <v>77</v>
      </c>
      <c r="C479" s="259" t="s">
        <v>70</v>
      </c>
      <c r="D479" s="260" t="s">
        <v>145</v>
      </c>
      <c r="E479" s="258" t="s">
        <v>400</v>
      </c>
      <c r="F479" s="270">
        <v>8.0</v>
      </c>
      <c r="G479" s="270">
        <v>18.0</v>
      </c>
      <c r="H479" s="270">
        <v>22.0</v>
      </c>
      <c r="I479" s="270">
        <v>21.0</v>
      </c>
      <c r="J479" s="270">
        <v>27.0</v>
      </c>
      <c r="K479" s="270">
        <v>32.0</v>
      </c>
      <c r="L479" s="270">
        <v>48.0</v>
      </c>
      <c r="M479" s="270">
        <v>29.0</v>
      </c>
      <c r="N479" s="270">
        <v>14.0</v>
      </c>
      <c r="O479" s="270">
        <v>51.0</v>
      </c>
      <c r="P479" s="270">
        <v>40.0</v>
      </c>
      <c r="Q479" s="270">
        <v>46.0</v>
      </c>
      <c r="R479" s="261">
        <f t="shared" si="1"/>
        <v>356</v>
      </c>
      <c r="S479" s="261"/>
    </row>
    <row r="480" ht="15.75" hidden="1" customHeight="1">
      <c r="B480" s="258" t="s">
        <v>77</v>
      </c>
      <c r="C480" s="259" t="s">
        <v>70</v>
      </c>
      <c r="D480" s="260" t="s">
        <v>145</v>
      </c>
      <c r="E480" s="258" t="s">
        <v>401</v>
      </c>
      <c r="F480" s="270">
        <v>2.0</v>
      </c>
      <c r="G480" s="270">
        <v>4.0</v>
      </c>
      <c r="H480" s="270">
        <v>5.0</v>
      </c>
      <c r="I480" s="270">
        <v>7.0</v>
      </c>
      <c r="J480" s="270">
        <v>5.0</v>
      </c>
      <c r="K480" s="270">
        <v>10.0</v>
      </c>
      <c r="L480" s="270">
        <v>14.0</v>
      </c>
      <c r="M480" s="270">
        <v>9.0</v>
      </c>
      <c r="N480" s="270">
        <v>7.0</v>
      </c>
      <c r="O480" s="270">
        <v>14.0</v>
      </c>
      <c r="P480" s="270">
        <v>13.0</v>
      </c>
      <c r="Q480" s="270">
        <v>16.0</v>
      </c>
      <c r="R480" s="261">
        <f t="shared" si="1"/>
        <v>106</v>
      </c>
      <c r="S480" s="261"/>
    </row>
    <row r="481" ht="15.75" hidden="1" customHeight="1">
      <c r="B481" s="258" t="s">
        <v>77</v>
      </c>
      <c r="C481" s="259" t="s">
        <v>70</v>
      </c>
      <c r="D481" s="260" t="s">
        <v>145</v>
      </c>
      <c r="E481" s="258" t="s">
        <v>402</v>
      </c>
      <c r="F481" s="270">
        <v>65.0</v>
      </c>
      <c r="G481" s="270">
        <v>139.0</v>
      </c>
      <c r="H481" s="270">
        <v>182.0</v>
      </c>
      <c r="I481" s="270">
        <v>177.0</v>
      </c>
      <c r="J481" s="270">
        <v>209.0</v>
      </c>
      <c r="K481" s="270">
        <v>264.0</v>
      </c>
      <c r="L481" s="270">
        <v>383.0</v>
      </c>
      <c r="M481" s="270">
        <v>243.0</v>
      </c>
      <c r="N481" s="270">
        <v>122.0</v>
      </c>
      <c r="O481" s="270">
        <v>410.0</v>
      </c>
      <c r="P481" s="270">
        <v>320.0</v>
      </c>
      <c r="Q481" s="270">
        <v>359.0</v>
      </c>
      <c r="R481" s="261">
        <f t="shared" si="1"/>
        <v>2873</v>
      </c>
      <c r="S481" s="261"/>
    </row>
    <row r="482" ht="15.75" hidden="1" customHeight="1">
      <c r="B482" s="258" t="s">
        <v>77</v>
      </c>
      <c r="C482" s="259" t="s">
        <v>70</v>
      </c>
      <c r="D482" s="260" t="s">
        <v>145</v>
      </c>
      <c r="E482" s="258" t="s">
        <v>403</v>
      </c>
      <c r="F482" s="270">
        <v>39.0</v>
      </c>
      <c r="G482" s="270">
        <v>82.0</v>
      </c>
      <c r="H482" s="270">
        <v>108.0</v>
      </c>
      <c r="I482" s="270">
        <v>107.0</v>
      </c>
      <c r="J482" s="270">
        <v>127.0</v>
      </c>
      <c r="K482" s="270">
        <v>158.0</v>
      </c>
      <c r="L482" s="270">
        <v>227.0</v>
      </c>
      <c r="M482" s="270">
        <v>144.0</v>
      </c>
      <c r="N482" s="270">
        <v>71.0</v>
      </c>
      <c r="O482" s="270">
        <v>247.0</v>
      </c>
      <c r="P482" s="270">
        <v>191.0</v>
      </c>
      <c r="Q482" s="270">
        <v>208.0</v>
      </c>
      <c r="R482" s="261">
        <f t="shared" si="1"/>
        <v>1709</v>
      </c>
      <c r="S482" s="261"/>
    </row>
    <row r="483" ht="15.75" hidden="1" customHeight="1">
      <c r="B483" s="258" t="s">
        <v>77</v>
      </c>
      <c r="C483" s="259" t="s">
        <v>70</v>
      </c>
      <c r="D483" s="260" t="s">
        <v>145</v>
      </c>
      <c r="E483" s="258" t="s">
        <v>404</v>
      </c>
      <c r="F483" s="270">
        <v>7.0</v>
      </c>
      <c r="G483" s="270">
        <v>17.0</v>
      </c>
      <c r="H483" s="270">
        <v>23.0</v>
      </c>
      <c r="I483" s="270">
        <v>24.0</v>
      </c>
      <c r="J483" s="270">
        <v>24.0</v>
      </c>
      <c r="K483" s="270">
        <v>34.0</v>
      </c>
      <c r="L483" s="270">
        <v>48.0</v>
      </c>
      <c r="M483" s="270">
        <v>32.0</v>
      </c>
      <c r="N483" s="270">
        <v>18.0</v>
      </c>
      <c r="O483" s="270">
        <v>51.0</v>
      </c>
      <c r="P483" s="270">
        <v>41.0</v>
      </c>
      <c r="Q483" s="270">
        <v>49.0</v>
      </c>
      <c r="R483" s="261">
        <f t="shared" si="1"/>
        <v>368</v>
      </c>
      <c r="S483" s="261"/>
    </row>
    <row r="484" ht="15.75" hidden="1" customHeight="1">
      <c r="B484" s="258" t="s">
        <v>77</v>
      </c>
      <c r="C484" s="259" t="s">
        <v>70</v>
      </c>
      <c r="D484" s="260" t="s">
        <v>145</v>
      </c>
      <c r="E484" s="258" t="s">
        <v>405</v>
      </c>
      <c r="F484" s="270">
        <v>12.0</v>
      </c>
      <c r="G484" s="270">
        <v>23.0</v>
      </c>
      <c r="H484" s="270">
        <v>28.0</v>
      </c>
      <c r="I484" s="270">
        <v>28.0</v>
      </c>
      <c r="J484" s="270">
        <v>35.0</v>
      </c>
      <c r="K484" s="270">
        <v>41.0</v>
      </c>
      <c r="L484" s="270">
        <v>61.0</v>
      </c>
      <c r="M484" s="270">
        <v>38.0</v>
      </c>
      <c r="N484" s="270">
        <v>17.0</v>
      </c>
      <c r="O484" s="270">
        <v>70.0</v>
      </c>
      <c r="P484" s="270">
        <v>52.0</v>
      </c>
      <c r="Q484" s="270">
        <v>58.0</v>
      </c>
      <c r="R484" s="261">
        <f t="shared" si="1"/>
        <v>463</v>
      </c>
      <c r="S484" s="261"/>
    </row>
    <row r="485" ht="15.75" hidden="1" customHeight="1">
      <c r="B485" s="258" t="s">
        <v>77</v>
      </c>
      <c r="C485" s="259" t="s">
        <v>70</v>
      </c>
      <c r="D485" s="260" t="s">
        <v>145</v>
      </c>
      <c r="E485" s="258" t="s">
        <v>406</v>
      </c>
      <c r="F485" s="270">
        <v>12.0</v>
      </c>
      <c r="G485" s="270">
        <v>22.0</v>
      </c>
      <c r="H485" s="270">
        <v>30.0</v>
      </c>
      <c r="I485" s="270">
        <v>29.0</v>
      </c>
      <c r="J485" s="270">
        <v>34.0</v>
      </c>
      <c r="K485" s="270">
        <v>43.0</v>
      </c>
      <c r="L485" s="270">
        <v>63.0</v>
      </c>
      <c r="M485" s="270">
        <v>40.0</v>
      </c>
      <c r="N485" s="270">
        <v>20.0</v>
      </c>
      <c r="O485" s="270">
        <v>67.0</v>
      </c>
      <c r="P485" s="270">
        <v>52.0</v>
      </c>
      <c r="Q485" s="270">
        <v>59.0</v>
      </c>
      <c r="R485" s="261">
        <f t="shared" si="1"/>
        <v>471</v>
      </c>
      <c r="S485" s="261"/>
    </row>
    <row r="486" ht="15.75" hidden="1" customHeight="1">
      <c r="B486" s="258" t="s">
        <v>77</v>
      </c>
      <c r="C486" s="259" t="s">
        <v>70</v>
      </c>
      <c r="D486" s="260" t="s">
        <v>145</v>
      </c>
      <c r="E486" s="258" t="s">
        <v>407</v>
      </c>
      <c r="F486" s="270">
        <v>29.0</v>
      </c>
      <c r="G486" s="270">
        <v>65.0</v>
      </c>
      <c r="H486" s="270">
        <v>83.0</v>
      </c>
      <c r="I486" s="270">
        <v>85.0</v>
      </c>
      <c r="J486" s="270">
        <v>95.0</v>
      </c>
      <c r="K486" s="270">
        <v>120.0</v>
      </c>
      <c r="L486" s="270">
        <v>174.0</v>
      </c>
      <c r="M486" s="270">
        <v>115.0</v>
      </c>
      <c r="N486" s="270">
        <v>61.0</v>
      </c>
      <c r="O486" s="270">
        <v>191.0</v>
      </c>
      <c r="P486" s="270">
        <v>147.0</v>
      </c>
      <c r="Q486" s="270">
        <v>164.0</v>
      </c>
      <c r="R486" s="261">
        <f t="shared" si="1"/>
        <v>1329</v>
      </c>
      <c r="S486" s="261"/>
    </row>
    <row r="487" ht="15.75" hidden="1" customHeight="1">
      <c r="B487" s="258" t="s">
        <v>77</v>
      </c>
      <c r="C487" s="259" t="s">
        <v>70</v>
      </c>
      <c r="D487" s="260" t="s">
        <v>145</v>
      </c>
      <c r="E487" s="258" t="s">
        <v>408</v>
      </c>
      <c r="F487" s="270">
        <v>8.0</v>
      </c>
      <c r="G487" s="270">
        <v>20.0</v>
      </c>
      <c r="H487" s="270">
        <v>26.0</v>
      </c>
      <c r="I487" s="270">
        <v>26.0</v>
      </c>
      <c r="J487" s="270">
        <v>30.0</v>
      </c>
      <c r="K487" s="270">
        <v>39.0</v>
      </c>
      <c r="L487" s="270">
        <v>57.0</v>
      </c>
      <c r="M487" s="270">
        <v>35.0</v>
      </c>
      <c r="N487" s="270">
        <v>17.0</v>
      </c>
      <c r="O487" s="270">
        <v>61.0</v>
      </c>
      <c r="P487" s="270">
        <v>47.0</v>
      </c>
      <c r="Q487" s="270">
        <v>52.0</v>
      </c>
      <c r="R487" s="261">
        <f t="shared" si="1"/>
        <v>418</v>
      </c>
      <c r="S487" s="261"/>
    </row>
    <row r="488" ht="15.75" hidden="1" customHeight="1">
      <c r="B488" s="258" t="s">
        <v>77</v>
      </c>
      <c r="C488" s="259" t="s">
        <v>70</v>
      </c>
      <c r="D488" s="260" t="s">
        <v>145</v>
      </c>
      <c r="E488" s="258" t="s">
        <v>409</v>
      </c>
      <c r="F488" s="270">
        <v>16.0</v>
      </c>
      <c r="G488" s="270">
        <v>38.0</v>
      </c>
      <c r="H488" s="270">
        <v>48.0</v>
      </c>
      <c r="I488" s="270">
        <v>45.0</v>
      </c>
      <c r="J488" s="270">
        <v>55.0</v>
      </c>
      <c r="K488" s="270">
        <v>66.0</v>
      </c>
      <c r="L488" s="270">
        <v>98.0</v>
      </c>
      <c r="M488" s="270">
        <v>62.0</v>
      </c>
      <c r="N488" s="270">
        <v>28.0</v>
      </c>
      <c r="O488" s="270">
        <v>105.0</v>
      </c>
      <c r="P488" s="270">
        <v>82.0</v>
      </c>
      <c r="Q488" s="270">
        <v>91.0</v>
      </c>
      <c r="R488" s="261">
        <f t="shared" si="1"/>
        <v>734</v>
      </c>
      <c r="S488" s="261"/>
    </row>
    <row r="489" ht="15.75" hidden="1" customHeight="1">
      <c r="B489" s="258" t="s">
        <v>77</v>
      </c>
      <c r="C489" s="259" t="s">
        <v>70</v>
      </c>
      <c r="D489" s="260" t="s">
        <v>145</v>
      </c>
      <c r="E489" s="258" t="s">
        <v>410</v>
      </c>
      <c r="F489" s="270">
        <v>17.0</v>
      </c>
      <c r="G489" s="270">
        <v>34.0</v>
      </c>
      <c r="H489" s="270">
        <v>46.0</v>
      </c>
      <c r="I489" s="270">
        <v>44.0</v>
      </c>
      <c r="J489" s="270">
        <v>52.0</v>
      </c>
      <c r="K489" s="270">
        <v>66.0</v>
      </c>
      <c r="L489" s="270">
        <v>94.0</v>
      </c>
      <c r="M489" s="270">
        <v>60.0</v>
      </c>
      <c r="N489" s="270">
        <v>29.0</v>
      </c>
      <c r="O489" s="270">
        <v>102.0</v>
      </c>
      <c r="P489" s="270">
        <v>79.0</v>
      </c>
      <c r="Q489" s="270">
        <v>89.0</v>
      </c>
      <c r="R489" s="261">
        <f t="shared" si="1"/>
        <v>712</v>
      </c>
      <c r="S489" s="261"/>
    </row>
    <row r="490" ht="15.75" hidden="1" customHeight="1">
      <c r="B490" s="258" t="s">
        <v>77</v>
      </c>
      <c r="C490" s="259" t="s">
        <v>70</v>
      </c>
      <c r="D490" s="260" t="s">
        <v>145</v>
      </c>
      <c r="E490" s="258" t="s">
        <v>411</v>
      </c>
      <c r="F490" s="270">
        <v>8.0</v>
      </c>
      <c r="G490" s="270">
        <v>18.0</v>
      </c>
      <c r="H490" s="270">
        <v>23.0</v>
      </c>
      <c r="I490" s="270">
        <v>22.0</v>
      </c>
      <c r="J490" s="270">
        <v>26.0</v>
      </c>
      <c r="K490" s="270">
        <v>34.0</v>
      </c>
      <c r="L490" s="270">
        <v>48.0</v>
      </c>
      <c r="M490" s="270">
        <v>29.0</v>
      </c>
      <c r="N490" s="270">
        <v>14.0</v>
      </c>
      <c r="O490" s="270">
        <v>52.0</v>
      </c>
      <c r="P490" s="270">
        <v>39.0</v>
      </c>
      <c r="Q490" s="270">
        <v>43.0</v>
      </c>
      <c r="R490" s="261">
        <f t="shared" si="1"/>
        <v>356</v>
      </c>
      <c r="S490" s="261"/>
    </row>
    <row r="491" ht="15.75" hidden="1" customHeight="1">
      <c r="B491" s="258" t="s">
        <v>77</v>
      </c>
      <c r="C491" s="259" t="s">
        <v>70</v>
      </c>
      <c r="D491" s="260" t="s">
        <v>145</v>
      </c>
      <c r="E491" s="258" t="s">
        <v>412</v>
      </c>
      <c r="F491" s="270">
        <v>7.0</v>
      </c>
      <c r="G491" s="270">
        <v>18.0</v>
      </c>
      <c r="H491" s="270">
        <v>25.0</v>
      </c>
      <c r="I491" s="270">
        <v>23.0</v>
      </c>
      <c r="J491" s="270">
        <v>27.0</v>
      </c>
      <c r="K491" s="270">
        <v>32.0</v>
      </c>
      <c r="L491" s="270">
        <v>50.0</v>
      </c>
      <c r="M491" s="270">
        <v>32.0</v>
      </c>
      <c r="N491" s="270">
        <v>15.0</v>
      </c>
      <c r="O491" s="270">
        <v>52.0</v>
      </c>
      <c r="P491" s="270">
        <v>41.0</v>
      </c>
      <c r="Q491" s="270">
        <v>47.0</v>
      </c>
      <c r="R491" s="261">
        <f t="shared" si="1"/>
        <v>369</v>
      </c>
      <c r="S491" s="261"/>
    </row>
    <row r="492" ht="15.75" hidden="1" customHeight="1">
      <c r="B492" s="258" t="s">
        <v>77</v>
      </c>
      <c r="C492" s="259" t="s">
        <v>70</v>
      </c>
      <c r="D492" s="262" t="s">
        <v>145</v>
      </c>
      <c r="E492" s="258" t="s">
        <v>413</v>
      </c>
      <c r="F492" s="270">
        <v>4.0</v>
      </c>
      <c r="G492" s="270">
        <v>7.0</v>
      </c>
      <c r="H492" s="270">
        <v>16.0</v>
      </c>
      <c r="I492" s="270">
        <v>13.0</v>
      </c>
      <c r="J492" s="270">
        <v>18.0</v>
      </c>
      <c r="K492" s="270">
        <v>22.0</v>
      </c>
      <c r="L492" s="270">
        <v>35.0</v>
      </c>
      <c r="M492" s="270">
        <v>17.0</v>
      </c>
      <c r="N492" s="270">
        <v>7.0</v>
      </c>
      <c r="O492" s="270">
        <v>34.0</v>
      </c>
      <c r="P492" s="270">
        <v>26.0</v>
      </c>
      <c r="Q492" s="270">
        <v>30.0</v>
      </c>
      <c r="R492" s="261">
        <f t="shared" si="1"/>
        <v>229</v>
      </c>
      <c r="S492" s="261"/>
    </row>
    <row r="493" ht="15.75" hidden="1" customHeight="1">
      <c r="B493" s="258" t="s">
        <v>77</v>
      </c>
      <c r="C493" s="259" t="s">
        <v>70</v>
      </c>
      <c r="D493" s="260" t="s">
        <v>61</v>
      </c>
      <c r="E493" s="258" t="s">
        <v>62</v>
      </c>
      <c r="F493" s="270">
        <v>21.0</v>
      </c>
      <c r="G493" s="270">
        <v>46.0</v>
      </c>
      <c r="H493" s="270">
        <v>61.0</v>
      </c>
      <c r="I493" s="270">
        <v>62.0</v>
      </c>
      <c r="J493" s="270">
        <v>70.0</v>
      </c>
      <c r="K493" s="270">
        <v>89.0</v>
      </c>
      <c r="L493" s="270">
        <v>132.0</v>
      </c>
      <c r="M493" s="270">
        <v>83.0</v>
      </c>
      <c r="N493" s="270">
        <v>42.0</v>
      </c>
      <c r="O493" s="270">
        <v>140.0</v>
      </c>
      <c r="P493" s="270">
        <v>109.0</v>
      </c>
      <c r="Q493" s="270">
        <v>124.0</v>
      </c>
      <c r="R493" s="261">
        <f t="shared" si="1"/>
        <v>979</v>
      </c>
      <c r="S493" s="261"/>
    </row>
    <row r="494" ht="15.75" hidden="1" customHeight="1">
      <c r="B494" s="258" t="s">
        <v>77</v>
      </c>
      <c r="C494" s="259" t="s">
        <v>70</v>
      </c>
      <c r="D494" s="260" t="s">
        <v>61</v>
      </c>
      <c r="E494" s="258" t="s">
        <v>63</v>
      </c>
      <c r="F494" s="270">
        <v>46.0</v>
      </c>
      <c r="G494" s="270">
        <v>101.0</v>
      </c>
      <c r="H494" s="270">
        <v>125.0</v>
      </c>
      <c r="I494" s="270">
        <v>125.0</v>
      </c>
      <c r="J494" s="270">
        <v>146.0</v>
      </c>
      <c r="K494" s="270">
        <v>182.0</v>
      </c>
      <c r="L494" s="270">
        <v>275.0</v>
      </c>
      <c r="M494" s="270">
        <v>176.0</v>
      </c>
      <c r="N494" s="270">
        <v>90.0</v>
      </c>
      <c r="O494" s="270">
        <v>291.0</v>
      </c>
      <c r="P494" s="270">
        <v>227.0</v>
      </c>
      <c r="Q494" s="270">
        <v>262.0</v>
      </c>
      <c r="R494" s="261">
        <f t="shared" si="1"/>
        <v>2046</v>
      </c>
      <c r="S494" s="261"/>
    </row>
    <row r="495" ht="15.75" hidden="1" customHeight="1">
      <c r="B495" s="258" t="s">
        <v>77</v>
      </c>
      <c r="C495" s="259" t="s">
        <v>70</v>
      </c>
      <c r="D495" s="260" t="s">
        <v>61</v>
      </c>
      <c r="E495" s="258" t="s">
        <v>64</v>
      </c>
      <c r="F495" s="270">
        <v>6.0</v>
      </c>
      <c r="G495" s="270">
        <v>14.0</v>
      </c>
      <c r="H495" s="270">
        <v>19.0</v>
      </c>
      <c r="I495" s="270">
        <v>18.0</v>
      </c>
      <c r="J495" s="270">
        <v>19.0</v>
      </c>
      <c r="K495" s="270">
        <v>24.0</v>
      </c>
      <c r="L495" s="270">
        <v>34.0</v>
      </c>
      <c r="M495" s="270">
        <v>21.0</v>
      </c>
      <c r="N495" s="270">
        <v>10.0</v>
      </c>
      <c r="O495" s="270">
        <v>36.0</v>
      </c>
      <c r="P495" s="270">
        <v>28.0</v>
      </c>
      <c r="Q495" s="270">
        <v>31.0</v>
      </c>
      <c r="R495" s="261">
        <f t="shared" si="1"/>
        <v>260</v>
      </c>
      <c r="S495" s="261"/>
    </row>
    <row r="496" ht="15.75" hidden="1" customHeight="1">
      <c r="B496" s="258" t="s">
        <v>77</v>
      </c>
      <c r="C496" s="259" t="s">
        <v>70</v>
      </c>
      <c r="D496" s="260" t="s">
        <v>61</v>
      </c>
      <c r="E496" s="258" t="s">
        <v>65</v>
      </c>
      <c r="F496" s="270">
        <v>9.0</v>
      </c>
      <c r="G496" s="270">
        <v>21.0</v>
      </c>
      <c r="H496" s="270">
        <v>29.0</v>
      </c>
      <c r="I496" s="270">
        <v>27.0</v>
      </c>
      <c r="J496" s="270">
        <v>35.0</v>
      </c>
      <c r="K496" s="270">
        <v>44.0</v>
      </c>
      <c r="L496" s="270">
        <v>60.0</v>
      </c>
      <c r="M496" s="270">
        <v>39.0</v>
      </c>
      <c r="N496" s="270">
        <v>21.0</v>
      </c>
      <c r="O496" s="270">
        <v>66.0</v>
      </c>
      <c r="P496" s="270">
        <v>52.0</v>
      </c>
      <c r="Q496" s="270">
        <v>55.0</v>
      </c>
      <c r="R496" s="261">
        <f t="shared" si="1"/>
        <v>458</v>
      </c>
      <c r="S496" s="261"/>
    </row>
    <row r="497" ht="15.75" hidden="1" customHeight="1">
      <c r="B497" s="258" t="s">
        <v>77</v>
      </c>
      <c r="C497" s="259" t="s">
        <v>70</v>
      </c>
      <c r="D497" s="260" t="s">
        <v>61</v>
      </c>
      <c r="E497" s="258" t="s">
        <v>66</v>
      </c>
      <c r="F497" s="270">
        <v>8.0</v>
      </c>
      <c r="G497" s="270">
        <v>20.0</v>
      </c>
      <c r="H497" s="270">
        <v>27.0</v>
      </c>
      <c r="I497" s="270">
        <v>28.0</v>
      </c>
      <c r="J497" s="270">
        <v>27.0</v>
      </c>
      <c r="K497" s="270">
        <v>36.0</v>
      </c>
      <c r="L497" s="270">
        <v>52.0</v>
      </c>
      <c r="M497" s="270">
        <v>34.0</v>
      </c>
      <c r="N497" s="270">
        <v>16.0</v>
      </c>
      <c r="O497" s="270">
        <v>55.0</v>
      </c>
      <c r="P497" s="270">
        <v>44.0</v>
      </c>
      <c r="Q497" s="270">
        <v>49.0</v>
      </c>
      <c r="R497" s="261">
        <f t="shared" si="1"/>
        <v>396</v>
      </c>
      <c r="S497" s="261"/>
    </row>
    <row r="498" ht="15.75" hidden="1" customHeight="1">
      <c r="B498" s="258" t="s">
        <v>77</v>
      </c>
      <c r="C498" s="259" t="s">
        <v>70</v>
      </c>
      <c r="D498" s="260" t="s">
        <v>61</v>
      </c>
      <c r="E498" s="258" t="s">
        <v>67</v>
      </c>
      <c r="F498" s="270">
        <v>15.0</v>
      </c>
      <c r="G498" s="270">
        <v>29.0</v>
      </c>
      <c r="H498" s="270">
        <v>38.0</v>
      </c>
      <c r="I498" s="270">
        <v>38.0</v>
      </c>
      <c r="J498" s="270">
        <v>47.0</v>
      </c>
      <c r="K498" s="270">
        <v>57.0</v>
      </c>
      <c r="L498" s="270">
        <v>82.0</v>
      </c>
      <c r="M498" s="270">
        <v>50.0</v>
      </c>
      <c r="N498" s="270">
        <v>24.0</v>
      </c>
      <c r="O498" s="270">
        <v>86.0</v>
      </c>
      <c r="P498" s="270">
        <v>67.0</v>
      </c>
      <c r="Q498" s="270">
        <v>74.0</v>
      </c>
      <c r="R498" s="261">
        <f t="shared" si="1"/>
        <v>607</v>
      </c>
      <c r="S498" s="261"/>
    </row>
    <row r="499" ht="15.75" hidden="1" customHeight="1">
      <c r="B499" s="258" t="s">
        <v>77</v>
      </c>
      <c r="C499" s="259" t="s">
        <v>70</v>
      </c>
      <c r="D499" s="260" t="s">
        <v>61</v>
      </c>
      <c r="E499" s="258" t="s">
        <v>68</v>
      </c>
      <c r="F499" s="270">
        <v>10.0</v>
      </c>
      <c r="G499" s="270">
        <v>25.0</v>
      </c>
      <c r="H499" s="270">
        <v>35.0</v>
      </c>
      <c r="I499" s="270">
        <v>31.0</v>
      </c>
      <c r="J499" s="270">
        <v>40.0</v>
      </c>
      <c r="K499" s="270">
        <v>49.0</v>
      </c>
      <c r="L499" s="270">
        <v>73.0</v>
      </c>
      <c r="M499" s="270">
        <v>44.0</v>
      </c>
      <c r="N499" s="270">
        <v>22.0</v>
      </c>
      <c r="O499" s="270">
        <v>76.0</v>
      </c>
      <c r="P499" s="270">
        <v>61.0</v>
      </c>
      <c r="Q499" s="270">
        <v>67.0</v>
      </c>
      <c r="R499" s="261">
        <f t="shared" si="1"/>
        <v>533</v>
      </c>
      <c r="S499" s="261"/>
    </row>
    <row r="500" ht="15.75" hidden="1" customHeight="1">
      <c r="B500" s="258" t="s">
        <v>77</v>
      </c>
      <c r="C500" s="259" t="s">
        <v>70</v>
      </c>
      <c r="D500" s="262" t="s">
        <v>61</v>
      </c>
      <c r="E500" s="258" t="s">
        <v>69</v>
      </c>
      <c r="F500" s="270">
        <v>17.0</v>
      </c>
      <c r="G500" s="270">
        <v>37.0</v>
      </c>
      <c r="H500" s="270">
        <v>48.0</v>
      </c>
      <c r="I500" s="270">
        <v>45.0</v>
      </c>
      <c r="J500" s="270">
        <v>58.0</v>
      </c>
      <c r="K500" s="270">
        <v>70.0</v>
      </c>
      <c r="L500" s="270">
        <v>97.0</v>
      </c>
      <c r="M500" s="270">
        <v>62.0</v>
      </c>
      <c r="N500" s="270">
        <v>29.0</v>
      </c>
      <c r="O500" s="270">
        <v>107.0</v>
      </c>
      <c r="P500" s="270">
        <v>82.0</v>
      </c>
      <c r="Q500" s="270">
        <v>92.0</v>
      </c>
      <c r="R500" s="261">
        <f t="shared" si="1"/>
        <v>744</v>
      </c>
      <c r="S500" s="261"/>
    </row>
    <row r="501" ht="15.75" hidden="1" customHeight="1">
      <c r="B501" s="258" t="s">
        <v>77</v>
      </c>
      <c r="C501" s="259" t="s">
        <v>70</v>
      </c>
      <c r="D501" s="260" t="s">
        <v>159</v>
      </c>
      <c r="E501" s="258" t="s">
        <v>414</v>
      </c>
      <c r="F501" s="270">
        <v>48.0</v>
      </c>
      <c r="G501" s="270">
        <v>111.0</v>
      </c>
      <c r="H501" s="270">
        <v>144.0</v>
      </c>
      <c r="I501" s="270">
        <v>139.0</v>
      </c>
      <c r="J501" s="270">
        <v>166.0</v>
      </c>
      <c r="K501" s="270">
        <v>202.0</v>
      </c>
      <c r="L501" s="270">
        <v>303.0</v>
      </c>
      <c r="M501" s="270">
        <v>188.0</v>
      </c>
      <c r="N501" s="270">
        <v>95.0</v>
      </c>
      <c r="O501" s="270">
        <v>322.0</v>
      </c>
      <c r="P501" s="270">
        <v>253.0</v>
      </c>
      <c r="Q501" s="270">
        <v>281.0</v>
      </c>
      <c r="R501" s="261">
        <f t="shared" si="1"/>
        <v>2252</v>
      </c>
      <c r="S501" s="261"/>
    </row>
    <row r="502" ht="15.75" hidden="1" customHeight="1">
      <c r="B502" s="258" t="s">
        <v>77</v>
      </c>
      <c r="C502" s="259" t="s">
        <v>70</v>
      </c>
      <c r="D502" s="260" t="s">
        <v>159</v>
      </c>
      <c r="E502" s="258" t="s">
        <v>415</v>
      </c>
      <c r="F502" s="270">
        <v>14.0</v>
      </c>
      <c r="G502" s="270">
        <v>27.0</v>
      </c>
      <c r="H502" s="270">
        <v>37.0</v>
      </c>
      <c r="I502" s="270">
        <v>36.0</v>
      </c>
      <c r="J502" s="270">
        <v>43.0</v>
      </c>
      <c r="K502" s="270">
        <v>52.0</v>
      </c>
      <c r="L502" s="270">
        <v>79.0</v>
      </c>
      <c r="M502" s="270">
        <v>48.0</v>
      </c>
      <c r="N502" s="270">
        <v>25.0</v>
      </c>
      <c r="O502" s="270">
        <v>84.0</v>
      </c>
      <c r="P502" s="270">
        <v>64.0</v>
      </c>
      <c r="Q502" s="270">
        <v>72.0</v>
      </c>
      <c r="R502" s="261">
        <f t="shared" si="1"/>
        <v>581</v>
      </c>
      <c r="S502" s="261"/>
    </row>
    <row r="503" ht="15.75" hidden="1" customHeight="1">
      <c r="B503" s="258" t="s">
        <v>77</v>
      </c>
      <c r="C503" s="259" t="s">
        <v>70</v>
      </c>
      <c r="D503" s="260" t="s">
        <v>159</v>
      </c>
      <c r="E503" s="258" t="s">
        <v>416</v>
      </c>
      <c r="F503" s="270">
        <v>5.0</v>
      </c>
      <c r="G503" s="270">
        <v>12.0</v>
      </c>
      <c r="H503" s="270">
        <v>16.0</v>
      </c>
      <c r="I503" s="270">
        <v>16.0</v>
      </c>
      <c r="J503" s="270">
        <v>18.0</v>
      </c>
      <c r="K503" s="270">
        <v>24.0</v>
      </c>
      <c r="L503" s="270">
        <v>36.0</v>
      </c>
      <c r="M503" s="270">
        <v>22.0</v>
      </c>
      <c r="N503" s="270">
        <v>10.0</v>
      </c>
      <c r="O503" s="270">
        <v>36.0</v>
      </c>
      <c r="P503" s="270">
        <v>26.0</v>
      </c>
      <c r="Q503" s="270">
        <v>31.0</v>
      </c>
      <c r="R503" s="261">
        <f t="shared" si="1"/>
        <v>252</v>
      </c>
      <c r="S503" s="261"/>
    </row>
    <row r="504" ht="15.75" hidden="1" customHeight="1">
      <c r="B504" s="258" t="s">
        <v>77</v>
      </c>
      <c r="C504" s="259" t="s">
        <v>70</v>
      </c>
      <c r="D504" s="260" t="s">
        <v>159</v>
      </c>
      <c r="E504" s="258" t="s">
        <v>417</v>
      </c>
      <c r="F504" s="270">
        <v>35.0</v>
      </c>
      <c r="G504" s="270">
        <v>72.0</v>
      </c>
      <c r="H504" s="270">
        <v>93.0</v>
      </c>
      <c r="I504" s="270">
        <v>89.0</v>
      </c>
      <c r="J504" s="270">
        <v>108.0</v>
      </c>
      <c r="K504" s="270">
        <v>131.0</v>
      </c>
      <c r="L504" s="270">
        <v>196.0</v>
      </c>
      <c r="M504" s="270">
        <v>129.0</v>
      </c>
      <c r="N504" s="270">
        <v>65.0</v>
      </c>
      <c r="O504" s="270">
        <v>205.0</v>
      </c>
      <c r="P504" s="270">
        <v>157.0</v>
      </c>
      <c r="Q504" s="270">
        <v>176.0</v>
      </c>
      <c r="R504" s="261">
        <f t="shared" si="1"/>
        <v>1456</v>
      </c>
      <c r="S504" s="261"/>
    </row>
    <row r="505" ht="15.75" hidden="1" customHeight="1">
      <c r="B505" s="258" t="s">
        <v>77</v>
      </c>
      <c r="C505" s="259" t="s">
        <v>70</v>
      </c>
      <c r="D505" s="260" t="s">
        <v>159</v>
      </c>
      <c r="E505" s="258" t="s">
        <v>418</v>
      </c>
      <c r="F505" s="270">
        <v>13.0</v>
      </c>
      <c r="G505" s="270">
        <v>29.0</v>
      </c>
      <c r="H505" s="270">
        <v>39.0</v>
      </c>
      <c r="I505" s="270">
        <v>39.0</v>
      </c>
      <c r="J505" s="270">
        <v>47.0</v>
      </c>
      <c r="K505" s="270">
        <v>61.0</v>
      </c>
      <c r="L505" s="270">
        <v>87.0</v>
      </c>
      <c r="M505" s="270">
        <v>52.0</v>
      </c>
      <c r="N505" s="270">
        <v>28.0</v>
      </c>
      <c r="O505" s="270">
        <v>94.0</v>
      </c>
      <c r="P505" s="270">
        <v>77.0</v>
      </c>
      <c r="Q505" s="270">
        <v>85.0</v>
      </c>
      <c r="R505" s="261">
        <f t="shared" si="1"/>
        <v>651</v>
      </c>
      <c r="S505" s="261"/>
    </row>
    <row r="506" ht="15.75" hidden="1" customHeight="1">
      <c r="B506" s="258" t="s">
        <v>77</v>
      </c>
      <c r="C506" s="259" t="s">
        <v>70</v>
      </c>
      <c r="D506" s="260" t="s">
        <v>159</v>
      </c>
      <c r="E506" s="258" t="s">
        <v>419</v>
      </c>
      <c r="F506" s="270">
        <v>16.0</v>
      </c>
      <c r="G506" s="270">
        <v>36.0</v>
      </c>
      <c r="H506" s="270">
        <v>46.0</v>
      </c>
      <c r="I506" s="270">
        <v>45.0</v>
      </c>
      <c r="J506" s="270">
        <v>52.0</v>
      </c>
      <c r="K506" s="270">
        <v>67.0</v>
      </c>
      <c r="L506" s="270">
        <v>96.0</v>
      </c>
      <c r="M506" s="270">
        <v>61.0</v>
      </c>
      <c r="N506" s="270">
        <v>29.0</v>
      </c>
      <c r="O506" s="270">
        <v>103.0</v>
      </c>
      <c r="P506" s="270">
        <v>82.0</v>
      </c>
      <c r="Q506" s="270">
        <v>89.0</v>
      </c>
      <c r="R506" s="261">
        <f t="shared" si="1"/>
        <v>722</v>
      </c>
      <c r="S506" s="261"/>
    </row>
    <row r="507" ht="15.75" hidden="1" customHeight="1">
      <c r="B507" s="258" t="s">
        <v>77</v>
      </c>
      <c r="C507" s="259" t="s">
        <v>70</v>
      </c>
      <c r="D507" s="260" t="s">
        <v>159</v>
      </c>
      <c r="E507" s="258" t="s">
        <v>420</v>
      </c>
      <c r="F507" s="270">
        <v>10.0</v>
      </c>
      <c r="G507" s="270">
        <v>23.0</v>
      </c>
      <c r="H507" s="270">
        <v>30.0</v>
      </c>
      <c r="I507" s="270">
        <v>28.0</v>
      </c>
      <c r="J507" s="270">
        <v>36.0</v>
      </c>
      <c r="K507" s="270">
        <v>44.0</v>
      </c>
      <c r="L507" s="270">
        <v>65.0</v>
      </c>
      <c r="M507" s="270">
        <v>41.0</v>
      </c>
      <c r="N507" s="270">
        <v>18.0</v>
      </c>
      <c r="O507" s="270">
        <v>69.0</v>
      </c>
      <c r="P507" s="270">
        <v>52.0</v>
      </c>
      <c r="Q507" s="270">
        <v>61.0</v>
      </c>
      <c r="R507" s="261">
        <f t="shared" si="1"/>
        <v>477</v>
      </c>
      <c r="S507" s="261"/>
    </row>
    <row r="508" ht="15.75" hidden="1" customHeight="1">
      <c r="B508" s="258" t="s">
        <v>77</v>
      </c>
      <c r="C508" s="259" t="s">
        <v>70</v>
      </c>
      <c r="D508" s="260" t="s">
        <v>159</v>
      </c>
      <c r="E508" s="258" t="s">
        <v>421</v>
      </c>
      <c r="F508" s="270">
        <v>9.0</v>
      </c>
      <c r="G508" s="270">
        <v>19.0</v>
      </c>
      <c r="H508" s="270">
        <v>23.0</v>
      </c>
      <c r="I508" s="270">
        <v>25.0</v>
      </c>
      <c r="J508" s="270">
        <v>26.0</v>
      </c>
      <c r="K508" s="270">
        <v>37.0</v>
      </c>
      <c r="L508" s="270">
        <v>53.0</v>
      </c>
      <c r="M508" s="270">
        <v>35.0</v>
      </c>
      <c r="N508" s="270">
        <v>18.0</v>
      </c>
      <c r="O508" s="270">
        <v>60.0</v>
      </c>
      <c r="P508" s="270">
        <v>45.0</v>
      </c>
      <c r="Q508" s="270">
        <v>50.0</v>
      </c>
      <c r="R508" s="261">
        <f t="shared" si="1"/>
        <v>400</v>
      </c>
      <c r="S508" s="261"/>
    </row>
    <row r="509" ht="15.75" hidden="1" customHeight="1">
      <c r="B509" s="258" t="s">
        <v>77</v>
      </c>
      <c r="C509" s="259" t="s">
        <v>70</v>
      </c>
      <c r="D509" s="260" t="s">
        <v>159</v>
      </c>
      <c r="E509" s="258" t="s">
        <v>422</v>
      </c>
      <c r="F509" s="270">
        <v>22.0</v>
      </c>
      <c r="G509" s="270">
        <v>52.0</v>
      </c>
      <c r="H509" s="270">
        <v>71.0</v>
      </c>
      <c r="I509" s="270">
        <v>67.0</v>
      </c>
      <c r="J509" s="270">
        <v>81.0</v>
      </c>
      <c r="K509" s="270">
        <v>99.0</v>
      </c>
      <c r="L509" s="270">
        <v>146.0</v>
      </c>
      <c r="M509" s="270">
        <v>90.0</v>
      </c>
      <c r="N509" s="270">
        <v>45.0</v>
      </c>
      <c r="O509" s="270">
        <v>156.0</v>
      </c>
      <c r="P509" s="270">
        <v>119.0</v>
      </c>
      <c r="Q509" s="270">
        <v>137.0</v>
      </c>
      <c r="R509" s="261">
        <f t="shared" si="1"/>
        <v>1085</v>
      </c>
      <c r="S509" s="261"/>
    </row>
    <row r="510" ht="15.75" hidden="1" customHeight="1">
      <c r="B510" s="258" t="s">
        <v>77</v>
      </c>
      <c r="C510" s="259" t="s">
        <v>70</v>
      </c>
      <c r="D510" s="260" t="s">
        <v>159</v>
      </c>
      <c r="E510" s="258" t="s">
        <v>423</v>
      </c>
      <c r="F510" s="270">
        <v>12.0</v>
      </c>
      <c r="G510" s="270">
        <v>25.0</v>
      </c>
      <c r="H510" s="270">
        <v>34.0</v>
      </c>
      <c r="I510" s="270">
        <v>32.0</v>
      </c>
      <c r="J510" s="270">
        <v>38.0</v>
      </c>
      <c r="K510" s="270">
        <v>49.0</v>
      </c>
      <c r="L510" s="270">
        <v>70.0</v>
      </c>
      <c r="M510" s="270">
        <v>44.0</v>
      </c>
      <c r="N510" s="270">
        <v>22.0</v>
      </c>
      <c r="O510" s="270">
        <v>74.0</v>
      </c>
      <c r="P510" s="270">
        <v>57.0</v>
      </c>
      <c r="Q510" s="270">
        <v>65.0</v>
      </c>
      <c r="R510" s="261">
        <f t="shared" si="1"/>
        <v>522</v>
      </c>
      <c r="S510" s="261"/>
    </row>
    <row r="511" ht="15.75" hidden="1" customHeight="1">
      <c r="B511" s="258" t="s">
        <v>77</v>
      </c>
      <c r="C511" s="259" t="s">
        <v>70</v>
      </c>
      <c r="D511" s="260" t="s">
        <v>159</v>
      </c>
      <c r="E511" s="258" t="s">
        <v>424</v>
      </c>
      <c r="F511" s="270">
        <v>24.0</v>
      </c>
      <c r="G511" s="270">
        <v>52.0</v>
      </c>
      <c r="H511" s="270">
        <v>70.0</v>
      </c>
      <c r="I511" s="270">
        <v>67.0</v>
      </c>
      <c r="J511" s="270">
        <v>80.0</v>
      </c>
      <c r="K511" s="270">
        <v>101.0</v>
      </c>
      <c r="L511" s="270">
        <v>143.0</v>
      </c>
      <c r="M511" s="270">
        <v>92.0</v>
      </c>
      <c r="N511" s="270">
        <v>43.0</v>
      </c>
      <c r="O511" s="270">
        <v>154.0</v>
      </c>
      <c r="P511" s="270">
        <v>120.0</v>
      </c>
      <c r="Q511" s="270">
        <v>135.0</v>
      </c>
      <c r="R511" s="261">
        <f t="shared" si="1"/>
        <v>1081</v>
      </c>
      <c r="S511" s="261"/>
    </row>
    <row r="512" ht="15.75" hidden="1" customHeight="1">
      <c r="B512" s="258" t="s">
        <v>77</v>
      </c>
      <c r="C512" s="259" t="s">
        <v>70</v>
      </c>
      <c r="D512" s="262" t="s">
        <v>159</v>
      </c>
      <c r="E512" s="258" t="s">
        <v>425</v>
      </c>
      <c r="F512" s="270">
        <v>8.0</v>
      </c>
      <c r="G512" s="270">
        <v>20.0</v>
      </c>
      <c r="H512" s="270">
        <v>25.0</v>
      </c>
      <c r="I512" s="270">
        <v>25.0</v>
      </c>
      <c r="J512" s="270">
        <v>26.0</v>
      </c>
      <c r="K512" s="270">
        <v>32.0</v>
      </c>
      <c r="L512" s="270">
        <v>47.0</v>
      </c>
      <c r="M512" s="270">
        <v>31.0</v>
      </c>
      <c r="N512" s="270">
        <v>17.0</v>
      </c>
      <c r="O512" s="270">
        <v>55.0</v>
      </c>
      <c r="P512" s="270">
        <v>42.0</v>
      </c>
      <c r="Q512" s="270">
        <v>49.0</v>
      </c>
      <c r="R512" s="261">
        <f t="shared" si="1"/>
        <v>377</v>
      </c>
      <c r="S512" s="261"/>
    </row>
    <row r="513" ht="15.75" hidden="1" customHeight="1">
      <c r="B513" s="258" t="s">
        <v>77</v>
      </c>
      <c r="C513" s="259" t="s">
        <v>71</v>
      </c>
      <c r="D513" s="260" t="s">
        <v>116</v>
      </c>
      <c r="E513" s="258" t="s">
        <v>383</v>
      </c>
      <c r="F513" s="270">
        <v>2.0</v>
      </c>
      <c r="G513" s="270">
        <v>2.0</v>
      </c>
      <c r="H513" s="270">
        <v>2.0</v>
      </c>
      <c r="I513" s="270">
        <v>2.0</v>
      </c>
      <c r="J513" s="270">
        <v>2.0</v>
      </c>
      <c r="K513" s="270">
        <v>2.0</v>
      </c>
      <c r="L513" s="270">
        <v>2.0</v>
      </c>
      <c r="M513" s="270">
        <v>2.0</v>
      </c>
      <c r="N513" s="270">
        <v>2.0</v>
      </c>
      <c r="O513" s="270">
        <v>2.0</v>
      </c>
      <c r="P513" s="270">
        <v>2.0</v>
      </c>
      <c r="Q513" s="270">
        <v>2.0</v>
      </c>
      <c r="R513" s="261">
        <f t="shared" si="1"/>
        <v>24</v>
      </c>
      <c r="S513" s="261"/>
    </row>
    <row r="514" ht="15.75" hidden="1" customHeight="1">
      <c r="B514" s="258" t="s">
        <v>77</v>
      </c>
      <c r="C514" s="259" t="s">
        <v>71</v>
      </c>
      <c r="D514" s="260" t="s">
        <v>116</v>
      </c>
      <c r="E514" s="258" t="s">
        <v>384</v>
      </c>
      <c r="F514" s="270">
        <v>2.0</v>
      </c>
      <c r="G514" s="270">
        <v>2.0</v>
      </c>
      <c r="H514" s="270">
        <v>2.0</v>
      </c>
      <c r="I514" s="270">
        <v>2.0</v>
      </c>
      <c r="J514" s="270">
        <v>2.0</v>
      </c>
      <c r="K514" s="270">
        <v>2.0</v>
      </c>
      <c r="L514" s="270">
        <v>2.0</v>
      </c>
      <c r="M514" s="270">
        <v>2.0</v>
      </c>
      <c r="N514" s="270">
        <v>2.0</v>
      </c>
      <c r="O514" s="270">
        <v>2.0</v>
      </c>
      <c r="P514" s="270">
        <v>2.0</v>
      </c>
      <c r="Q514" s="270">
        <v>2.0</v>
      </c>
      <c r="R514" s="261">
        <f t="shared" si="1"/>
        <v>24</v>
      </c>
      <c r="S514" s="261"/>
    </row>
    <row r="515" ht="15.75" hidden="1" customHeight="1">
      <c r="B515" s="258" t="s">
        <v>77</v>
      </c>
      <c r="C515" s="259" t="s">
        <v>71</v>
      </c>
      <c r="D515" s="260" t="s">
        <v>116</v>
      </c>
      <c r="E515" s="258" t="s">
        <v>385</v>
      </c>
      <c r="F515" s="270">
        <v>24.0</v>
      </c>
      <c r="G515" s="270">
        <v>25.0</v>
      </c>
      <c r="H515" s="270">
        <v>25.0</v>
      </c>
      <c r="I515" s="270">
        <v>24.0</v>
      </c>
      <c r="J515" s="270">
        <v>26.0</v>
      </c>
      <c r="K515" s="270">
        <v>25.0</v>
      </c>
      <c r="L515" s="270">
        <v>26.0</v>
      </c>
      <c r="M515" s="270">
        <v>27.0</v>
      </c>
      <c r="N515" s="270">
        <v>26.0</v>
      </c>
      <c r="O515" s="270">
        <v>27.0</v>
      </c>
      <c r="P515" s="270">
        <v>27.0</v>
      </c>
      <c r="Q515" s="270">
        <v>27.0</v>
      </c>
      <c r="R515" s="261">
        <f t="shared" si="1"/>
        <v>309</v>
      </c>
      <c r="S515" s="261"/>
    </row>
    <row r="516" ht="15.75" hidden="1" customHeight="1">
      <c r="B516" s="258" t="s">
        <v>77</v>
      </c>
      <c r="C516" s="259" t="s">
        <v>71</v>
      </c>
      <c r="D516" s="260" t="s">
        <v>116</v>
      </c>
      <c r="E516" s="258" t="s">
        <v>386</v>
      </c>
      <c r="F516" s="270">
        <v>2.0</v>
      </c>
      <c r="G516" s="270">
        <v>2.0</v>
      </c>
      <c r="H516" s="270">
        <v>2.0</v>
      </c>
      <c r="I516" s="270">
        <v>2.0</v>
      </c>
      <c r="J516" s="270">
        <v>2.0</v>
      </c>
      <c r="K516" s="270">
        <v>2.0</v>
      </c>
      <c r="L516" s="270">
        <v>2.0</v>
      </c>
      <c r="M516" s="270">
        <v>2.0</v>
      </c>
      <c r="N516" s="270">
        <v>2.0</v>
      </c>
      <c r="O516" s="270">
        <v>2.0</v>
      </c>
      <c r="P516" s="270">
        <v>2.0</v>
      </c>
      <c r="Q516" s="270">
        <v>2.0</v>
      </c>
      <c r="R516" s="261">
        <f t="shared" si="1"/>
        <v>24</v>
      </c>
      <c r="S516" s="261"/>
    </row>
    <row r="517" ht="15.75" hidden="1" customHeight="1">
      <c r="B517" s="258" t="s">
        <v>77</v>
      </c>
      <c r="C517" s="259" t="s">
        <v>71</v>
      </c>
      <c r="D517" s="260" t="s">
        <v>116</v>
      </c>
      <c r="E517" s="258" t="s">
        <v>387</v>
      </c>
      <c r="F517" s="270">
        <v>2.0</v>
      </c>
      <c r="G517" s="270">
        <v>2.0</v>
      </c>
      <c r="H517" s="270">
        <v>2.0</v>
      </c>
      <c r="I517" s="270">
        <v>2.0</v>
      </c>
      <c r="J517" s="270">
        <v>2.0</v>
      </c>
      <c r="K517" s="270">
        <v>2.0</v>
      </c>
      <c r="L517" s="270">
        <v>2.0</v>
      </c>
      <c r="M517" s="270">
        <v>2.0</v>
      </c>
      <c r="N517" s="270">
        <v>2.0</v>
      </c>
      <c r="O517" s="270">
        <v>2.0</v>
      </c>
      <c r="P517" s="270">
        <v>2.0</v>
      </c>
      <c r="Q517" s="270">
        <v>2.0</v>
      </c>
      <c r="R517" s="261">
        <f t="shared" si="1"/>
        <v>24</v>
      </c>
      <c r="S517" s="261"/>
    </row>
    <row r="518" ht="15.75" hidden="1" customHeight="1">
      <c r="B518" s="258" t="s">
        <v>77</v>
      </c>
      <c r="C518" s="259" t="s">
        <v>71</v>
      </c>
      <c r="D518" s="260" t="s">
        <v>116</v>
      </c>
      <c r="E518" s="258" t="s">
        <v>388</v>
      </c>
      <c r="F518" s="270">
        <v>2.0</v>
      </c>
      <c r="G518" s="270">
        <v>2.0</v>
      </c>
      <c r="H518" s="270">
        <v>2.0</v>
      </c>
      <c r="I518" s="270">
        <v>2.0</v>
      </c>
      <c r="J518" s="270">
        <v>2.0</v>
      </c>
      <c r="K518" s="270">
        <v>2.0</v>
      </c>
      <c r="L518" s="270">
        <v>2.0</v>
      </c>
      <c r="M518" s="270">
        <v>2.0</v>
      </c>
      <c r="N518" s="270">
        <v>2.0</v>
      </c>
      <c r="O518" s="270">
        <v>2.0</v>
      </c>
      <c r="P518" s="270">
        <v>2.0</v>
      </c>
      <c r="Q518" s="270">
        <v>2.0</v>
      </c>
      <c r="R518" s="261">
        <f t="shared" si="1"/>
        <v>24</v>
      </c>
      <c r="S518" s="261"/>
    </row>
    <row r="519" ht="15.75" hidden="1" customHeight="1">
      <c r="B519" s="258" t="s">
        <v>77</v>
      </c>
      <c r="C519" s="259" t="s">
        <v>71</v>
      </c>
      <c r="D519" s="262" t="s">
        <v>116</v>
      </c>
      <c r="E519" s="258" t="s">
        <v>389</v>
      </c>
      <c r="F519" s="270">
        <v>2.0</v>
      </c>
      <c r="G519" s="270">
        <v>2.0</v>
      </c>
      <c r="H519" s="270">
        <v>2.0</v>
      </c>
      <c r="I519" s="270">
        <v>2.0</v>
      </c>
      <c r="J519" s="270">
        <v>2.0</v>
      </c>
      <c r="K519" s="270">
        <v>2.0</v>
      </c>
      <c r="L519" s="270">
        <v>2.0</v>
      </c>
      <c r="M519" s="270">
        <v>2.0</v>
      </c>
      <c r="N519" s="270">
        <v>2.0</v>
      </c>
      <c r="O519" s="270">
        <v>2.0</v>
      </c>
      <c r="P519" s="270">
        <v>2.0</v>
      </c>
      <c r="Q519" s="270">
        <v>2.0</v>
      </c>
      <c r="R519" s="261">
        <f t="shared" si="1"/>
        <v>24</v>
      </c>
      <c r="S519" s="261"/>
    </row>
    <row r="520" ht="15.75" hidden="1" customHeight="1">
      <c r="B520" s="258" t="s">
        <v>77</v>
      </c>
      <c r="C520" s="259" t="s">
        <v>71</v>
      </c>
      <c r="D520" s="260" t="s">
        <v>131</v>
      </c>
      <c r="E520" s="258" t="s">
        <v>390</v>
      </c>
      <c r="F520" s="270">
        <v>2.0</v>
      </c>
      <c r="G520" s="270">
        <v>2.0</v>
      </c>
      <c r="H520" s="270">
        <v>2.0</v>
      </c>
      <c r="I520" s="270">
        <v>2.0</v>
      </c>
      <c r="J520" s="270">
        <v>2.0</v>
      </c>
      <c r="K520" s="270">
        <v>2.0</v>
      </c>
      <c r="L520" s="270">
        <v>2.0</v>
      </c>
      <c r="M520" s="270">
        <v>2.0</v>
      </c>
      <c r="N520" s="270">
        <v>2.0</v>
      </c>
      <c r="O520" s="270">
        <v>2.0</v>
      </c>
      <c r="P520" s="270">
        <v>2.0</v>
      </c>
      <c r="Q520" s="270">
        <v>2.0</v>
      </c>
      <c r="R520" s="261">
        <f t="shared" si="1"/>
        <v>24</v>
      </c>
      <c r="S520" s="261"/>
    </row>
    <row r="521" ht="15.75" hidden="1" customHeight="1">
      <c r="B521" s="258" t="s">
        <v>77</v>
      </c>
      <c r="C521" s="259" t="s">
        <v>71</v>
      </c>
      <c r="D521" s="260" t="s">
        <v>131</v>
      </c>
      <c r="E521" s="258" t="s">
        <v>391</v>
      </c>
      <c r="F521" s="270">
        <v>2.0</v>
      </c>
      <c r="G521" s="270">
        <v>2.0</v>
      </c>
      <c r="H521" s="270">
        <v>2.0</v>
      </c>
      <c r="I521" s="270">
        <v>2.0</v>
      </c>
      <c r="J521" s="270">
        <v>2.0</v>
      </c>
      <c r="K521" s="270">
        <v>2.0</v>
      </c>
      <c r="L521" s="270">
        <v>2.0</v>
      </c>
      <c r="M521" s="270">
        <v>2.0</v>
      </c>
      <c r="N521" s="270">
        <v>2.0</v>
      </c>
      <c r="O521" s="270">
        <v>2.0</v>
      </c>
      <c r="P521" s="270">
        <v>2.0</v>
      </c>
      <c r="Q521" s="270">
        <v>2.0</v>
      </c>
      <c r="R521" s="261">
        <f t="shared" si="1"/>
        <v>24</v>
      </c>
      <c r="S521" s="261"/>
    </row>
    <row r="522" ht="15.75" hidden="1" customHeight="1">
      <c r="B522" s="258" t="s">
        <v>77</v>
      </c>
      <c r="C522" s="259" t="s">
        <v>71</v>
      </c>
      <c r="D522" s="260" t="s">
        <v>131</v>
      </c>
      <c r="E522" s="258" t="s">
        <v>392</v>
      </c>
      <c r="F522" s="270">
        <v>8.0</v>
      </c>
      <c r="G522" s="270">
        <v>8.0</v>
      </c>
      <c r="H522" s="270">
        <v>8.0</v>
      </c>
      <c r="I522" s="270">
        <v>8.0</v>
      </c>
      <c r="J522" s="270">
        <v>9.0</v>
      </c>
      <c r="K522" s="270">
        <v>9.0</v>
      </c>
      <c r="L522" s="270">
        <v>9.0</v>
      </c>
      <c r="M522" s="270">
        <v>9.0</v>
      </c>
      <c r="N522" s="270">
        <v>9.0</v>
      </c>
      <c r="O522" s="270">
        <v>9.0</v>
      </c>
      <c r="P522" s="270">
        <v>9.0</v>
      </c>
      <c r="Q522" s="270">
        <v>9.0</v>
      </c>
      <c r="R522" s="261">
        <f t="shared" si="1"/>
        <v>104</v>
      </c>
      <c r="S522" s="261"/>
    </row>
    <row r="523" ht="15.75" hidden="1" customHeight="1">
      <c r="B523" s="258" t="s">
        <v>77</v>
      </c>
      <c r="C523" s="259" t="s">
        <v>71</v>
      </c>
      <c r="D523" s="260" t="s">
        <v>131</v>
      </c>
      <c r="E523" s="258" t="s">
        <v>393</v>
      </c>
      <c r="F523" s="270">
        <v>10.0</v>
      </c>
      <c r="G523" s="270">
        <v>10.0</v>
      </c>
      <c r="H523" s="270">
        <v>10.0</v>
      </c>
      <c r="I523" s="270">
        <v>10.0</v>
      </c>
      <c r="J523" s="270">
        <v>10.0</v>
      </c>
      <c r="K523" s="270">
        <v>10.0</v>
      </c>
      <c r="L523" s="270">
        <v>11.0</v>
      </c>
      <c r="M523" s="270">
        <v>11.0</v>
      </c>
      <c r="N523" s="270">
        <v>11.0</v>
      </c>
      <c r="O523" s="270">
        <v>11.0</v>
      </c>
      <c r="P523" s="270">
        <v>11.0</v>
      </c>
      <c r="Q523" s="270">
        <v>11.0</v>
      </c>
      <c r="R523" s="261">
        <f t="shared" si="1"/>
        <v>126</v>
      </c>
      <c r="S523" s="261"/>
    </row>
    <row r="524" ht="15.75" hidden="1" customHeight="1">
      <c r="B524" s="258" t="s">
        <v>77</v>
      </c>
      <c r="C524" s="259" t="s">
        <v>71</v>
      </c>
      <c r="D524" s="260" t="s">
        <v>131</v>
      </c>
      <c r="E524" s="258" t="s">
        <v>394</v>
      </c>
      <c r="F524" s="270">
        <v>2.0</v>
      </c>
      <c r="G524" s="270">
        <v>2.0</v>
      </c>
      <c r="H524" s="270">
        <v>2.0</v>
      </c>
      <c r="I524" s="270">
        <v>2.0</v>
      </c>
      <c r="J524" s="270">
        <v>2.0</v>
      </c>
      <c r="K524" s="270">
        <v>2.0</v>
      </c>
      <c r="L524" s="270">
        <v>2.0</v>
      </c>
      <c r="M524" s="270">
        <v>2.0</v>
      </c>
      <c r="N524" s="270">
        <v>2.0</v>
      </c>
      <c r="O524" s="270">
        <v>2.0</v>
      </c>
      <c r="P524" s="270">
        <v>2.0</v>
      </c>
      <c r="Q524" s="270">
        <v>2.0</v>
      </c>
      <c r="R524" s="261">
        <f t="shared" si="1"/>
        <v>24</v>
      </c>
      <c r="S524" s="261"/>
    </row>
    <row r="525" ht="15.75" hidden="1" customHeight="1">
      <c r="B525" s="258" t="s">
        <v>77</v>
      </c>
      <c r="C525" s="259" t="s">
        <v>71</v>
      </c>
      <c r="D525" s="260" t="s">
        <v>131</v>
      </c>
      <c r="E525" s="258" t="s">
        <v>395</v>
      </c>
      <c r="F525" s="270">
        <v>2.0</v>
      </c>
      <c r="G525" s="270">
        <v>2.0</v>
      </c>
      <c r="H525" s="270">
        <v>2.0</v>
      </c>
      <c r="I525" s="270">
        <v>2.0</v>
      </c>
      <c r="J525" s="270">
        <v>2.0</v>
      </c>
      <c r="K525" s="270">
        <v>2.0</v>
      </c>
      <c r="L525" s="270">
        <v>2.0</v>
      </c>
      <c r="M525" s="270">
        <v>2.0</v>
      </c>
      <c r="N525" s="270">
        <v>2.0</v>
      </c>
      <c r="O525" s="270">
        <v>2.0</v>
      </c>
      <c r="P525" s="270">
        <v>2.0</v>
      </c>
      <c r="Q525" s="270">
        <v>2.0</v>
      </c>
      <c r="R525" s="261">
        <f t="shared" si="1"/>
        <v>24</v>
      </c>
      <c r="S525" s="261"/>
    </row>
    <row r="526" ht="15.75" hidden="1" customHeight="1">
      <c r="B526" s="258" t="s">
        <v>77</v>
      </c>
      <c r="C526" s="259" t="s">
        <v>71</v>
      </c>
      <c r="D526" s="262" t="s">
        <v>131</v>
      </c>
      <c r="E526" s="258" t="s">
        <v>396</v>
      </c>
      <c r="F526" s="270">
        <v>2.0</v>
      </c>
      <c r="G526" s="270">
        <v>2.0</v>
      </c>
      <c r="H526" s="270">
        <v>2.0</v>
      </c>
      <c r="I526" s="270">
        <v>2.0</v>
      </c>
      <c r="J526" s="270">
        <v>2.0</v>
      </c>
      <c r="K526" s="270">
        <v>2.0</v>
      </c>
      <c r="L526" s="270">
        <v>2.0</v>
      </c>
      <c r="M526" s="270">
        <v>2.0</v>
      </c>
      <c r="N526" s="270">
        <v>2.0</v>
      </c>
      <c r="O526" s="270">
        <v>2.0</v>
      </c>
      <c r="P526" s="270">
        <v>2.0</v>
      </c>
      <c r="Q526" s="270">
        <v>2.0</v>
      </c>
      <c r="R526" s="261">
        <f t="shared" si="1"/>
        <v>24</v>
      </c>
      <c r="S526" s="261"/>
    </row>
    <row r="527" ht="15.75" hidden="1" customHeight="1">
      <c r="B527" s="258" t="s">
        <v>77</v>
      </c>
      <c r="C527" s="259" t="s">
        <v>71</v>
      </c>
      <c r="D527" s="260" t="s">
        <v>145</v>
      </c>
      <c r="E527" s="258" t="s">
        <v>397</v>
      </c>
      <c r="F527" s="270">
        <v>21.0</v>
      </c>
      <c r="G527" s="270">
        <v>22.0</v>
      </c>
      <c r="H527" s="270">
        <v>22.0</v>
      </c>
      <c r="I527" s="270">
        <v>22.0</v>
      </c>
      <c r="J527" s="270">
        <v>23.0</v>
      </c>
      <c r="K527" s="270">
        <v>23.0</v>
      </c>
      <c r="L527" s="270">
        <v>23.0</v>
      </c>
      <c r="M527" s="270">
        <v>24.0</v>
      </c>
      <c r="N527" s="270">
        <v>23.0</v>
      </c>
      <c r="O527" s="270">
        <v>24.0</v>
      </c>
      <c r="P527" s="270">
        <v>24.0</v>
      </c>
      <c r="Q527" s="270">
        <v>24.0</v>
      </c>
      <c r="R527" s="261">
        <f t="shared" si="1"/>
        <v>275</v>
      </c>
      <c r="S527" s="261"/>
    </row>
    <row r="528" ht="15.75" hidden="1" customHeight="1">
      <c r="B528" s="258" t="s">
        <v>77</v>
      </c>
      <c r="C528" s="259" t="s">
        <v>71</v>
      </c>
      <c r="D528" s="260" t="s">
        <v>145</v>
      </c>
      <c r="E528" s="258" t="s">
        <v>398</v>
      </c>
      <c r="F528" s="270">
        <v>2.0</v>
      </c>
      <c r="G528" s="270">
        <v>2.0</v>
      </c>
      <c r="H528" s="270">
        <v>2.0</v>
      </c>
      <c r="I528" s="270">
        <v>2.0</v>
      </c>
      <c r="J528" s="270">
        <v>2.0</v>
      </c>
      <c r="K528" s="270">
        <v>2.0</v>
      </c>
      <c r="L528" s="270">
        <v>2.0</v>
      </c>
      <c r="M528" s="270">
        <v>2.0</v>
      </c>
      <c r="N528" s="270">
        <v>2.0</v>
      </c>
      <c r="O528" s="270">
        <v>2.0</v>
      </c>
      <c r="P528" s="270">
        <v>2.0</v>
      </c>
      <c r="Q528" s="270">
        <v>2.0</v>
      </c>
      <c r="R528" s="261">
        <f t="shared" si="1"/>
        <v>24</v>
      </c>
      <c r="S528" s="261"/>
    </row>
    <row r="529" ht="15.75" hidden="1" customHeight="1">
      <c r="B529" s="258" t="s">
        <v>77</v>
      </c>
      <c r="C529" s="259" t="s">
        <v>71</v>
      </c>
      <c r="D529" s="260" t="s">
        <v>145</v>
      </c>
      <c r="E529" s="258" t="s">
        <v>399</v>
      </c>
      <c r="F529" s="270">
        <v>2.0</v>
      </c>
      <c r="G529" s="270">
        <v>2.0</v>
      </c>
      <c r="H529" s="270">
        <v>2.0</v>
      </c>
      <c r="I529" s="270">
        <v>2.0</v>
      </c>
      <c r="J529" s="270">
        <v>2.0</v>
      </c>
      <c r="K529" s="270">
        <v>2.0</v>
      </c>
      <c r="L529" s="270">
        <v>2.0</v>
      </c>
      <c r="M529" s="270">
        <v>2.0</v>
      </c>
      <c r="N529" s="270">
        <v>2.0</v>
      </c>
      <c r="O529" s="270">
        <v>2.0</v>
      </c>
      <c r="P529" s="270">
        <v>2.0</v>
      </c>
      <c r="Q529" s="270">
        <v>2.0</v>
      </c>
      <c r="R529" s="261">
        <f t="shared" si="1"/>
        <v>24</v>
      </c>
      <c r="S529" s="261"/>
    </row>
    <row r="530" ht="15.75" hidden="1" customHeight="1">
      <c r="B530" s="258" t="s">
        <v>77</v>
      </c>
      <c r="C530" s="259" t="s">
        <v>71</v>
      </c>
      <c r="D530" s="260" t="s">
        <v>145</v>
      </c>
      <c r="E530" s="258" t="s">
        <v>400</v>
      </c>
      <c r="F530" s="270">
        <v>2.0</v>
      </c>
      <c r="G530" s="270">
        <v>2.0</v>
      </c>
      <c r="H530" s="270">
        <v>2.0</v>
      </c>
      <c r="I530" s="270">
        <v>2.0</v>
      </c>
      <c r="J530" s="270">
        <v>2.0</v>
      </c>
      <c r="K530" s="270">
        <v>2.0</v>
      </c>
      <c r="L530" s="270">
        <v>2.0</v>
      </c>
      <c r="M530" s="270">
        <v>2.0</v>
      </c>
      <c r="N530" s="270">
        <v>2.0</v>
      </c>
      <c r="O530" s="270">
        <v>2.0</v>
      </c>
      <c r="P530" s="270">
        <v>2.0</v>
      </c>
      <c r="Q530" s="270">
        <v>2.0</v>
      </c>
      <c r="R530" s="261">
        <f t="shared" si="1"/>
        <v>24</v>
      </c>
      <c r="S530" s="261"/>
    </row>
    <row r="531" ht="15.75" hidden="1" customHeight="1">
      <c r="B531" s="258" t="s">
        <v>77</v>
      </c>
      <c r="C531" s="259" t="s">
        <v>71</v>
      </c>
      <c r="D531" s="260" t="s">
        <v>145</v>
      </c>
      <c r="E531" s="258" t="s">
        <v>401</v>
      </c>
      <c r="F531" s="270">
        <v>23.0</v>
      </c>
      <c r="G531" s="270">
        <v>24.0</v>
      </c>
      <c r="H531" s="270">
        <v>25.0</v>
      </c>
      <c r="I531" s="270">
        <v>24.0</v>
      </c>
      <c r="J531" s="270">
        <v>25.0</v>
      </c>
      <c r="K531" s="270">
        <v>25.0</v>
      </c>
      <c r="L531" s="270">
        <v>26.0</v>
      </c>
      <c r="M531" s="270">
        <v>26.0</v>
      </c>
      <c r="N531" s="270">
        <v>26.0</v>
      </c>
      <c r="O531" s="270">
        <v>26.0</v>
      </c>
      <c r="P531" s="270">
        <v>27.0</v>
      </c>
      <c r="Q531" s="270">
        <v>26.0</v>
      </c>
      <c r="R531" s="261">
        <f t="shared" si="1"/>
        <v>303</v>
      </c>
      <c r="S531" s="261"/>
    </row>
    <row r="532" ht="15.75" hidden="1" customHeight="1">
      <c r="B532" s="258" t="s">
        <v>77</v>
      </c>
      <c r="C532" s="259" t="s">
        <v>71</v>
      </c>
      <c r="D532" s="260" t="s">
        <v>145</v>
      </c>
      <c r="E532" s="258" t="s">
        <v>402</v>
      </c>
      <c r="F532" s="270">
        <v>69.0</v>
      </c>
      <c r="G532" s="270">
        <v>72.0</v>
      </c>
      <c r="H532" s="270">
        <v>73.0</v>
      </c>
      <c r="I532" s="270">
        <v>71.0</v>
      </c>
      <c r="J532" s="270">
        <v>74.0</v>
      </c>
      <c r="K532" s="270">
        <v>74.0</v>
      </c>
      <c r="L532" s="270">
        <v>76.0</v>
      </c>
      <c r="M532" s="270">
        <v>78.0</v>
      </c>
      <c r="N532" s="270">
        <v>76.0</v>
      </c>
      <c r="O532" s="270">
        <v>78.0</v>
      </c>
      <c r="P532" s="270">
        <v>79.0</v>
      </c>
      <c r="Q532" s="270">
        <v>77.0</v>
      </c>
      <c r="R532" s="261">
        <f t="shared" si="1"/>
        <v>897</v>
      </c>
      <c r="S532" s="261"/>
    </row>
    <row r="533" ht="15.75" hidden="1" customHeight="1">
      <c r="B533" s="258" t="s">
        <v>77</v>
      </c>
      <c r="C533" s="259" t="s">
        <v>71</v>
      </c>
      <c r="D533" s="260" t="s">
        <v>145</v>
      </c>
      <c r="E533" s="258" t="s">
        <v>403</v>
      </c>
      <c r="F533" s="270">
        <v>105.0</v>
      </c>
      <c r="G533" s="270">
        <v>109.0</v>
      </c>
      <c r="H533" s="270">
        <v>111.0</v>
      </c>
      <c r="I533" s="270">
        <v>107.0</v>
      </c>
      <c r="J533" s="270">
        <v>113.0</v>
      </c>
      <c r="K533" s="270">
        <v>112.0</v>
      </c>
      <c r="L533" s="270">
        <v>116.0</v>
      </c>
      <c r="M533" s="270">
        <v>117.0</v>
      </c>
      <c r="N533" s="270">
        <v>116.0</v>
      </c>
      <c r="O533" s="270">
        <v>118.0</v>
      </c>
      <c r="P533" s="270">
        <v>120.0</v>
      </c>
      <c r="Q533" s="270">
        <v>117.0</v>
      </c>
      <c r="R533" s="261">
        <f t="shared" si="1"/>
        <v>1361</v>
      </c>
      <c r="S533" s="261"/>
    </row>
    <row r="534" ht="15.75" hidden="1" customHeight="1">
      <c r="B534" s="258" t="s">
        <v>77</v>
      </c>
      <c r="C534" s="259" t="s">
        <v>71</v>
      </c>
      <c r="D534" s="260" t="s">
        <v>145</v>
      </c>
      <c r="E534" s="258" t="s">
        <v>404</v>
      </c>
      <c r="F534" s="270">
        <v>2.0</v>
      </c>
      <c r="G534" s="270">
        <v>2.0</v>
      </c>
      <c r="H534" s="270">
        <v>2.0</v>
      </c>
      <c r="I534" s="270">
        <v>2.0</v>
      </c>
      <c r="J534" s="270">
        <v>2.0</v>
      </c>
      <c r="K534" s="270">
        <v>2.0</v>
      </c>
      <c r="L534" s="270">
        <v>2.0</v>
      </c>
      <c r="M534" s="270">
        <v>2.0</v>
      </c>
      <c r="N534" s="270">
        <v>2.0</v>
      </c>
      <c r="O534" s="270">
        <v>2.0</v>
      </c>
      <c r="P534" s="270">
        <v>2.0</v>
      </c>
      <c r="Q534" s="270">
        <v>2.0</v>
      </c>
      <c r="R534" s="261">
        <f t="shared" si="1"/>
        <v>24</v>
      </c>
      <c r="S534" s="261"/>
    </row>
    <row r="535" ht="15.75" hidden="1" customHeight="1">
      <c r="B535" s="258" t="s">
        <v>77</v>
      </c>
      <c r="C535" s="259" t="s">
        <v>71</v>
      </c>
      <c r="D535" s="260" t="s">
        <v>145</v>
      </c>
      <c r="E535" s="258" t="s">
        <v>405</v>
      </c>
      <c r="F535" s="270">
        <v>5.0</v>
      </c>
      <c r="G535" s="270">
        <v>5.0</v>
      </c>
      <c r="H535" s="270">
        <v>5.0</v>
      </c>
      <c r="I535" s="270">
        <v>5.0</v>
      </c>
      <c r="J535" s="270">
        <v>5.0</v>
      </c>
      <c r="K535" s="270">
        <v>5.0</v>
      </c>
      <c r="L535" s="270">
        <v>6.0</v>
      </c>
      <c r="M535" s="270">
        <v>6.0</v>
      </c>
      <c r="N535" s="270">
        <v>6.0</v>
      </c>
      <c r="O535" s="270">
        <v>6.0</v>
      </c>
      <c r="P535" s="270">
        <v>6.0</v>
      </c>
      <c r="Q535" s="270">
        <v>6.0</v>
      </c>
      <c r="R535" s="261">
        <f t="shared" si="1"/>
        <v>66</v>
      </c>
      <c r="S535" s="261"/>
    </row>
    <row r="536" ht="15.75" hidden="1" customHeight="1">
      <c r="B536" s="258" t="s">
        <v>77</v>
      </c>
      <c r="C536" s="259" t="s">
        <v>71</v>
      </c>
      <c r="D536" s="260" t="s">
        <v>145</v>
      </c>
      <c r="E536" s="258" t="s">
        <v>406</v>
      </c>
      <c r="F536" s="270">
        <v>2.0</v>
      </c>
      <c r="G536" s="270">
        <v>2.0</v>
      </c>
      <c r="H536" s="270">
        <v>2.0</v>
      </c>
      <c r="I536" s="270">
        <v>2.0</v>
      </c>
      <c r="J536" s="270">
        <v>2.0</v>
      </c>
      <c r="K536" s="270">
        <v>2.0</v>
      </c>
      <c r="L536" s="270">
        <v>2.0</v>
      </c>
      <c r="M536" s="270">
        <v>2.0</v>
      </c>
      <c r="N536" s="270">
        <v>2.0</v>
      </c>
      <c r="O536" s="270">
        <v>2.0</v>
      </c>
      <c r="P536" s="270">
        <v>2.0</v>
      </c>
      <c r="Q536" s="270">
        <v>2.0</v>
      </c>
      <c r="R536" s="261">
        <f t="shared" si="1"/>
        <v>24</v>
      </c>
      <c r="S536" s="261"/>
    </row>
    <row r="537" ht="15.75" hidden="1" customHeight="1">
      <c r="B537" s="258" t="s">
        <v>77</v>
      </c>
      <c r="C537" s="259" t="s">
        <v>71</v>
      </c>
      <c r="D537" s="260" t="s">
        <v>145</v>
      </c>
      <c r="E537" s="258" t="s">
        <v>407</v>
      </c>
      <c r="F537" s="270">
        <v>2.0</v>
      </c>
      <c r="G537" s="270">
        <v>2.0</v>
      </c>
      <c r="H537" s="270">
        <v>2.0</v>
      </c>
      <c r="I537" s="270">
        <v>2.0</v>
      </c>
      <c r="J537" s="270">
        <v>2.0</v>
      </c>
      <c r="K537" s="270">
        <v>2.0</v>
      </c>
      <c r="L537" s="270">
        <v>2.0</v>
      </c>
      <c r="M537" s="270">
        <v>2.0</v>
      </c>
      <c r="N537" s="270">
        <v>2.0</v>
      </c>
      <c r="O537" s="270">
        <v>2.0</v>
      </c>
      <c r="P537" s="270">
        <v>2.0</v>
      </c>
      <c r="Q537" s="270">
        <v>2.0</v>
      </c>
      <c r="R537" s="261">
        <f t="shared" si="1"/>
        <v>24</v>
      </c>
      <c r="S537" s="261"/>
    </row>
    <row r="538" ht="15.75" hidden="1" customHeight="1">
      <c r="B538" s="258" t="s">
        <v>77</v>
      </c>
      <c r="C538" s="259" t="s">
        <v>71</v>
      </c>
      <c r="D538" s="260" t="s">
        <v>145</v>
      </c>
      <c r="E538" s="258" t="s">
        <v>408</v>
      </c>
      <c r="F538" s="270">
        <v>18.0</v>
      </c>
      <c r="G538" s="270">
        <v>18.0</v>
      </c>
      <c r="H538" s="270">
        <v>18.0</v>
      </c>
      <c r="I538" s="270">
        <v>18.0</v>
      </c>
      <c r="J538" s="270">
        <v>19.0</v>
      </c>
      <c r="K538" s="270">
        <v>19.0</v>
      </c>
      <c r="L538" s="270">
        <v>19.0</v>
      </c>
      <c r="M538" s="270">
        <v>20.0</v>
      </c>
      <c r="N538" s="270">
        <v>19.0</v>
      </c>
      <c r="O538" s="270">
        <v>20.0</v>
      </c>
      <c r="P538" s="270">
        <v>20.0</v>
      </c>
      <c r="Q538" s="270">
        <v>19.0</v>
      </c>
      <c r="R538" s="261">
        <f t="shared" si="1"/>
        <v>227</v>
      </c>
      <c r="S538" s="261"/>
    </row>
    <row r="539" ht="15.75" hidden="1" customHeight="1">
      <c r="B539" s="258" t="s">
        <v>77</v>
      </c>
      <c r="C539" s="259" t="s">
        <v>71</v>
      </c>
      <c r="D539" s="260" t="s">
        <v>145</v>
      </c>
      <c r="E539" s="258" t="s">
        <v>409</v>
      </c>
      <c r="F539" s="270">
        <v>2.0</v>
      </c>
      <c r="G539" s="270">
        <v>2.0</v>
      </c>
      <c r="H539" s="270">
        <v>2.0</v>
      </c>
      <c r="I539" s="270">
        <v>2.0</v>
      </c>
      <c r="J539" s="270">
        <v>2.0</v>
      </c>
      <c r="K539" s="270">
        <v>2.0</v>
      </c>
      <c r="L539" s="270">
        <v>2.0</v>
      </c>
      <c r="M539" s="270">
        <v>2.0</v>
      </c>
      <c r="N539" s="270">
        <v>2.0</v>
      </c>
      <c r="O539" s="270">
        <v>2.0</v>
      </c>
      <c r="P539" s="270">
        <v>2.0</v>
      </c>
      <c r="Q539" s="270">
        <v>2.0</v>
      </c>
      <c r="R539" s="261">
        <f t="shared" si="1"/>
        <v>24</v>
      </c>
      <c r="S539" s="261"/>
    </row>
    <row r="540" ht="15.75" hidden="1" customHeight="1">
      <c r="B540" s="258" t="s">
        <v>77</v>
      </c>
      <c r="C540" s="259" t="s">
        <v>71</v>
      </c>
      <c r="D540" s="260" t="s">
        <v>145</v>
      </c>
      <c r="E540" s="258" t="s">
        <v>410</v>
      </c>
      <c r="F540" s="270">
        <v>5.0</v>
      </c>
      <c r="G540" s="270">
        <v>6.0</v>
      </c>
      <c r="H540" s="270">
        <v>6.0</v>
      </c>
      <c r="I540" s="270">
        <v>6.0</v>
      </c>
      <c r="J540" s="270">
        <v>6.0</v>
      </c>
      <c r="K540" s="270">
        <v>6.0</v>
      </c>
      <c r="L540" s="270">
        <v>6.0</v>
      </c>
      <c r="M540" s="270">
        <v>6.0</v>
      </c>
      <c r="N540" s="270">
        <v>6.0</v>
      </c>
      <c r="O540" s="270">
        <v>6.0</v>
      </c>
      <c r="P540" s="270">
        <v>6.0</v>
      </c>
      <c r="Q540" s="270">
        <v>6.0</v>
      </c>
      <c r="R540" s="261">
        <f t="shared" si="1"/>
        <v>71</v>
      </c>
      <c r="S540" s="261"/>
    </row>
    <row r="541" ht="15.75" hidden="1" customHeight="1">
      <c r="B541" s="258" t="s">
        <v>77</v>
      </c>
      <c r="C541" s="259" t="s">
        <v>71</v>
      </c>
      <c r="D541" s="260" t="s">
        <v>145</v>
      </c>
      <c r="E541" s="258" t="s">
        <v>411</v>
      </c>
      <c r="F541" s="270">
        <v>5.0</v>
      </c>
      <c r="G541" s="270">
        <v>5.0</v>
      </c>
      <c r="H541" s="270">
        <v>5.0</v>
      </c>
      <c r="I541" s="270">
        <v>5.0</v>
      </c>
      <c r="J541" s="270">
        <v>5.0</v>
      </c>
      <c r="K541" s="270">
        <v>5.0</v>
      </c>
      <c r="L541" s="270">
        <v>5.0</v>
      </c>
      <c r="M541" s="270">
        <v>5.0</v>
      </c>
      <c r="N541" s="270">
        <v>5.0</v>
      </c>
      <c r="O541" s="270">
        <v>5.0</v>
      </c>
      <c r="P541" s="270">
        <v>5.0</v>
      </c>
      <c r="Q541" s="270">
        <v>5.0</v>
      </c>
      <c r="R541" s="261">
        <f t="shared" si="1"/>
        <v>60</v>
      </c>
      <c r="S541" s="261"/>
    </row>
    <row r="542" ht="15.75" hidden="1" customHeight="1">
      <c r="B542" s="258" t="s">
        <v>77</v>
      </c>
      <c r="C542" s="259" t="s">
        <v>71</v>
      </c>
      <c r="D542" s="260" t="s">
        <v>145</v>
      </c>
      <c r="E542" s="258" t="s">
        <v>412</v>
      </c>
      <c r="F542" s="270">
        <v>7.0</v>
      </c>
      <c r="G542" s="270">
        <v>7.0</v>
      </c>
      <c r="H542" s="270">
        <v>7.0</v>
      </c>
      <c r="I542" s="270">
        <v>7.0</v>
      </c>
      <c r="J542" s="270">
        <v>7.0</v>
      </c>
      <c r="K542" s="270">
        <v>7.0</v>
      </c>
      <c r="L542" s="270">
        <v>7.0</v>
      </c>
      <c r="M542" s="270">
        <v>7.0</v>
      </c>
      <c r="N542" s="270">
        <v>7.0</v>
      </c>
      <c r="O542" s="270">
        <v>7.0</v>
      </c>
      <c r="P542" s="270">
        <v>8.0</v>
      </c>
      <c r="Q542" s="270">
        <v>7.0</v>
      </c>
      <c r="R542" s="261">
        <f t="shared" si="1"/>
        <v>85</v>
      </c>
      <c r="S542" s="261"/>
    </row>
    <row r="543" ht="15.75" hidden="1" customHeight="1">
      <c r="B543" s="258" t="s">
        <v>77</v>
      </c>
      <c r="C543" s="259" t="s">
        <v>71</v>
      </c>
      <c r="D543" s="262" t="s">
        <v>145</v>
      </c>
      <c r="E543" s="258" t="s">
        <v>413</v>
      </c>
      <c r="F543" s="270">
        <v>2.0</v>
      </c>
      <c r="G543" s="270">
        <v>2.0</v>
      </c>
      <c r="H543" s="270">
        <v>2.0</v>
      </c>
      <c r="I543" s="270">
        <v>2.0</v>
      </c>
      <c r="J543" s="270">
        <v>2.0</v>
      </c>
      <c r="K543" s="270">
        <v>2.0</v>
      </c>
      <c r="L543" s="270">
        <v>2.0</v>
      </c>
      <c r="M543" s="270">
        <v>2.0</v>
      </c>
      <c r="N543" s="270">
        <v>2.0</v>
      </c>
      <c r="O543" s="270">
        <v>2.0</v>
      </c>
      <c r="P543" s="270">
        <v>2.0</v>
      </c>
      <c r="Q543" s="270">
        <v>2.0</v>
      </c>
      <c r="R543" s="261">
        <f t="shared" si="1"/>
        <v>24</v>
      </c>
      <c r="S543" s="261"/>
    </row>
    <row r="544" ht="15.75" hidden="1" customHeight="1">
      <c r="B544" s="258" t="s">
        <v>77</v>
      </c>
      <c r="C544" s="259" t="s">
        <v>71</v>
      </c>
      <c r="D544" s="260" t="s">
        <v>61</v>
      </c>
      <c r="E544" s="258" t="s">
        <v>62</v>
      </c>
      <c r="F544" s="270">
        <v>19.0</v>
      </c>
      <c r="G544" s="270">
        <v>20.0</v>
      </c>
      <c r="H544" s="270">
        <v>20.0</v>
      </c>
      <c r="I544" s="270">
        <v>20.0</v>
      </c>
      <c r="J544" s="270">
        <v>21.0</v>
      </c>
      <c r="K544" s="270">
        <v>21.0</v>
      </c>
      <c r="L544" s="270">
        <v>21.0</v>
      </c>
      <c r="M544" s="270">
        <v>22.0</v>
      </c>
      <c r="N544" s="270">
        <v>21.0</v>
      </c>
      <c r="O544" s="270">
        <v>22.0</v>
      </c>
      <c r="P544" s="270">
        <v>22.0</v>
      </c>
      <c r="Q544" s="270">
        <v>22.0</v>
      </c>
      <c r="R544" s="261">
        <f t="shared" si="1"/>
        <v>251</v>
      </c>
      <c r="S544" s="261"/>
    </row>
    <row r="545" ht="15.75" hidden="1" customHeight="1">
      <c r="B545" s="258" t="s">
        <v>77</v>
      </c>
      <c r="C545" s="259" t="s">
        <v>71</v>
      </c>
      <c r="D545" s="260" t="s">
        <v>61</v>
      </c>
      <c r="E545" s="258" t="s">
        <v>63</v>
      </c>
      <c r="F545" s="270">
        <v>36.0</v>
      </c>
      <c r="G545" s="270">
        <v>38.0</v>
      </c>
      <c r="H545" s="270">
        <v>38.0</v>
      </c>
      <c r="I545" s="270">
        <v>37.0</v>
      </c>
      <c r="J545" s="270">
        <v>39.0</v>
      </c>
      <c r="K545" s="270">
        <v>39.0</v>
      </c>
      <c r="L545" s="270">
        <v>40.0</v>
      </c>
      <c r="M545" s="270">
        <v>40.0</v>
      </c>
      <c r="N545" s="270">
        <v>40.0</v>
      </c>
      <c r="O545" s="270">
        <v>41.0</v>
      </c>
      <c r="P545" s="270">
        <v>41.0</v>
      </c>
      <c r="Q545" s="270">
        <v>40.0</v>
      </c>
      <c r="R545" s="261">
        <f t="shared" si="1"/>
        <v>469</v>
      </c>
      <c r="S545" s="261"/>
    </row>
    <row r="546" ht="15.75" hidden="1" customHeight="1">
      <c r="B546" s="258" t="s">
        <v>77</v>
      </c>
      <c r="C546" s="259" t="s">
        <v>71</v>
      </c>
      <c r="D546" s="260" t="s">
        <v>61</v>
      </c>
      <c r="E546" s="258" t="s">
        <v>64</v>
      </c>
      <c r="F546" s="270">
        <v>2.0</v>
      </c>
      <c r="G546" s="270">
        <v>2.0</v>
      </c>
      <c r="H546" s="270">
        <v>2.0</v>
      </c>
      <c r="I546" s="270">
        <v>2.0</v>
      </c>
      <c r="J546" s="270">
        <v>2.0</v>
      </c>
      <c r="K546" s="270">
        <v>2.0</v>
      </c>
      <c r="L546" s="270">
        <v>2.0</v>
      </c>
      <c r="M546" s="270">
        <v>2.0</v>
      </c>
      <c r="N546" s="270">
        <v>2.0</v>
      </c>
      <c r="O546" s="270">
        <v>2.0</v>
      </c>
      <c r="P546" s="270">
        <v>2.0</v>
      </c>
      <c r="Q546" s="270">
        <v>2.0</v>
      </c>
      <c r="R546" s="261">
        <f t="shared" si="1"/>
        <v>24</v>
      </c>
      <c r="S546" s="261"/>
    </row>
    <row r="547" ht="15.75" hidden="1" customHeight="1">
      <c r="B547" s="258" t="s">
        <v>77</v>
      </c>
      <c r="C547" s="259" t="s">
        <v>71</v>
      </c>
      <c r="D547" s="260" t="s">
        <v>61</v>
      </c>
      <c r="E547" s="258" t="s">
        <v>65</v>
      </c>
      <c r="F547" s="270">
        <v>51.0</v>
      </c>
      <c r="G547" s="270">
        <v>54.0</v>
      </c>
      <c r="H547" s="270">
        <v>54.0</v>
      </c>
      <c r="I547" s="270">
        <v>53.0</v>
      </c>
      <c r="J547" s="270">
        <v>55.0</v>
      </c>
      <c r="K547" s="270">
        <v>55.0</v>
      </c>
      <c r="L547" s="270">
        <v>57.0</v>
      </c>
      <c r="M547" s="270">
        <v>57.0</v>
      </c>
      <c r="N547" s="270">
        <v>57.0</v>
      </c>
      <c r="O547" s="270">
        <v>58.0</v>
      </c>
      <c r="P547" s="270">
        <v>59.0</v>
      </c>
      <c r="Q547" s="270">
        <v>57.0</v>
      </c>
      <c r="R547" s="261">
        <f t="shared" si="1"/>
        <v>667</v>
      </c>
      <c r="S547" s="261"/>
    </row>
    <row r="548" ht="15.75" hidden="1" customHeight="1">
      <c r="B548" s="258" t="s">
        <v>77</v>
      </c>
      <c r="C548" s="259" t="s">
        <v>71</v>
      </c>
      <c r="D548" s="260" t="s">
        <v>61</v>
      </c>
      <c r="E548" s="258" t="s">
        <v>66</v>
      </c>
      <c r="F548" s="270">
        <v>2.0</v>
      </c>
      <c r="G548" s="270">
        <v>2.0</v>
      </c>
      <c r="H548" s="270">
        <v>2.0</v>
      </c>
      <c r="I548" s="270">
        <v>2.0</v>
      </c>
      <c r="J548" s="270">
        <v>2.0</v>
      </c>
      <c r="K548" s="270">
        <v>2.0</v>
      </c>
      <c r="L548" s="270">
        <v>2.0</v>
      </c>
      <c r="M548" s="270">
        <v>2.0</v>
      </c>
      <c r="N548" s="270">
        <v>2.0</v>
      </c>
      <c r="O548" s="270">
        <v>2.0</v>
      </c>
      <c r="P548" s="270">
        <v>2.0</v>
      </c>
      <c r="Q548" s="270">
        <v>2.0</v>
      </c>
      <c r="R548" s="261">
        <f t="shared" si="1"/>
        <v>24</v>
      </c>
      <c r="S548" s="261"/>
    </row>
    <row r="549" ht="15.75" hidden="1" customHeight="1">
      <c r="B549" s="258" t="s">
        <v>77</v>
      </c>
      <c r="C549" s="259" t="s">
        <v>71</v>
      </c>
      <c r="D549" s="260" t="s">
        <v>61</v>
      </c>
      <c r="E549" s="258" t="s">
        <v>67</v>
      </c>
      <c r="F549" s="270">
        <v>363.0</v>
      </c>
      <c r="G549" s="270">
        <v>378.0</v>
      </c>
      <c r="H549" s="270">
        <v>382.0</v>
      </c>
      <c r="I549" s="270">
        <v>370.0</v>
      </c>
      <c r="J549" s="270">
        <v>389.0</v>
      </c>
      <c r="K549" s="270">
        <v>387.0</v>
      </c>
      <c r="L549" s="270">
        <v>400.0</v>
      </c>
      <c r="M549" s="270">
        <v>405.0</v>
      </c>
      <c r="N549" s="270">
        <v>399.0</v>
      </c>
      <c r="O549" s="270">
        <v>406.0</v>
      </c>
      <c r="P549" s="270">
        <v>413.0</v>
      </c>
      <c r="Q549" s="270">
        <v>403.0</v>
      </c>
      <c r="R549" s="261">
        <f t="shared" si="1"/>
        <v>4695</v>
      </c>
      <c r="S549" s="261"/>
    </row>
    <row r="550" ht="15.75" hidden="1" customHeight="1">
      <c r="B550" s="258" t="s">
        <v>77</v>
      </c>
      <c r="C550" s="259" t="s">
        <v>71</v>
      </c>
      <c r="D550" s="260" t="s">
        <v>61</v>
      </c>
      <c r="E550" s="258" t="s">
        <v>68</v>
      </c>
      <c r="F550" s="270">
        <v>2.0</v>
      </c>
      <c r="G550" s="270">
        <v>2.0</v>
      </c>
      <c r="H550" s="270">
        <v>2.0</v>
      </c>
      <c r="I550" s="270">
        <v>2.0</v>
      </c>
      <c r="J550" s="270">
        <v>2.0</v>
      </c>
      <c r="K550" s="270">
        <v>2.0</v>
      </c>
      <c r="L550" s="270">
        <v>2.0</v>
      </c>
      <c r="M550" s="270">
        <v>2.0</v>
      </c>
      <c r="N550" s="270">
        <v>2.0</v>
      </c>
      <c r="O550" s="270">
        <v>2.0</v>
      </c>
      <c r="P550" s="270">
        <v>2.0</v>
      </c>
      <c r="Q550" s="270">
        <v>2.0</v>
      </c>
      <c r="R550" s="261">
        <f t="shared" si="1"/>
        <v>24</v>
      </c>
      <c r="S550" s="261"/>
    </row>
    <row r="551" ht="15.75" hidden="1" customHeight="1">
      <c r="B551" s="258" t="s">
        <v>77</v>
      </c>
      <c r="C551" s="259" t="s">
        <v>71</v>
      </c>
      <c r="D551" s="262" t="s">
        <v>61</v>
      </c>
      <c r="E551" s="258" t="s">
        <v>69</v>
      </c>
      <c r="F551" s="270">
        <v>2.0</v>
      </c>
      <c r="G551" s="270">
        <v>2.0</v>
      </c>
      <c r="H551" s="270">
        <v>2.0</v>
      </c>
      <c r="I551" s="270">
        <v>2.0</v>
      </c>
      <c r="J551" s="270">
        <v>2.0</v>
      </c>
      <c r="K551" s="270">
        <v>2.0</v>
      </c>
      <c r="L551" s="270">
        <v>2.0</v>
      </c>
      <c r="M551" s="270">
        <v>2.0</v>
      </c>
      <c r="N551" s="270">
        <v>2.0</v>
      </c>
      <c r="O551" s="270">
        <v>2.0</v>
      </c>
      <c r="P551" s="270">
        <v>2.0</v>
      </c>
      <c r="Q551" s="270">
        <v>2.0</v>
      </c>
      <c r="R551" s="261">
        <f t="shared" si="1"/>
        <v>24</v>
      </c>
      <c r="S551" s="261"/>
    </row>
    <row r="552" ht="15.75" hidden="1" customHeight="1">
      <c r="B552" s="258" t="s">
        <v>77</v>
      </c>
      <c r="C552" s="259" t="s">
        <v>71</v>
      </c>
      <c r="D552" s="260" t="s">
        <v>159</v>
      </c>
      <c r="E552" s="258" t="s">
        <v>414</v>
      </c>
      <c r="F552" s="270">
        <v>5.0</v>
      </c>
      <c r="G552" s="270">
        <v>5.0</v>
      </c>
      <c r="H552" s="270">
        <v>5.0</v>
      </c>
      <c r="I552" s="270">
        <v>5.0</v>
      </c>
      <c r="J552" s="270">
        <v>5.0</v>
      </c>
      <c r="K552" s="270">
        <v>5.0</v>
      </c>
      <c r="L552" s="270">
        <v>5.0</v>
      </c>
      <c r="M552" s="270">
        <v>5.0</v>
      </c>
      <c r="N552" s="270">
        <v>5.0</v>
      </c>
      <c r="O552" s="270">
        <v>5.0</v>
      </c>
      <c r="P552" s="270">
        <v>5.0</v>
      </c>
      <c r="Q552" s="270">
        <v>5.0</v>
      </c>
      <c r="R552" s="261">
        <f t="shared" si="1"/>
        <v>60</v>
      </c>
      <c r="S552" s="261"/>
    </row>
    <row r="553" ht="15.75" hidden="1" customHeight="1">
      <c r="B553" s="258" t="s">
        <v>77</v>
      </c>
      <c r="C553" s="259" t="s">
        <v>71</v>
      </c>
      <c r="D553" s="260" t="s">
        <v>159</v>
      </c>
      <c r="E553" s="258" t="s">
        <v>415</v>
      </c>
      <c r="F553" s="270">
        <v>23.0</v>
      </c>
      <c r="G553" s="270">
        <v>24.0</v>
      </c>
      <c r="H553" s="270">
        <v>25.0</v>
      </c>
      <c r="I553" s="270">
        <v>24.0</v>
      </c>
      <c r="J553" s="270">
        <v>25.0</v>
      </c>
      <c r="K553" s="270">
        <v>25.0</v>
      </c>
      <c r="L553" s="270">
        <v>26.0</v>
      </c>
      <c r="M553" s="270">
        <v>26.0</v>
      </c>
      <c r="N553" s="270">
        <v>26.0</v>
      </c>
      <c r="O553" s="270">
        <v>26.0</v>
      </c>
      <c r="P553" s="270">
        <v>27.0</v>
      </c>
      <c r="Q553" s="270">
        <v>26.0</v>
      </c>
      <c r="R553" s="261">
        <f t="shared" si="1"/>
        <v>303</v>
      </c>
      <c r="S553" s="261"/>
    </row>
    <row r="554" ht="15.75" hidden="1" customHeight="1">
      <c r="B554" s="258" t="s">
        <v>77</v>
      </c>
      <c r="C554" s="259" t="s">
        <v>71</v>
      </c>
      <c r="D554" s="260" t="s">
        <v>159</v>
      </c>
      <c r="E554" s="258" t="s">
        <v>416</v>
      </c>
      <c r="F554" s="270">
        <v>21.0</v>
      </c>
      <c r="G554" s="270">
        <v>21.0</v>
      </c>
      <c r="H554" s="270">
        <v>22.0</v>
      </c>
      <c r="I554" s="270">
        <v>21.0</v>
      </c>
      <c r="J554" s="270">
        <v>22.0</v>
      </c>
      <c r="K554" s="270">
        <v>22.0</v>
      </c>
      <c r="L554" s="270">
        <v>23.0</v>
      </c>
      <c r="M554" s="270">
        <v>23.0</v>
      </c>
      <c r="N554" s="270">
        <v>23.0</v>
      </c>
      <c r="O554" s="270">
        <v>23.0</v>
      </c>
      <c r="P554" s="270">
        <v>23.0</v>
      </c>
      <c r="Q554" s="270">
        <v>23.0</v>
      </c>
      <c r="R554" s="261">
        <f t="shared" si="1"/>
        <v>267</v>
      </c>
      <c r="S554" s="261"/>
    </row>
    <row r="555" ht="15.75" hidden="1" customHeight="1">
      <c r="B555" s="258" t="s">
        <v>77</v>
      </c>
      <c r="C555" s="259" t="s">
        <v>71</v>
      </c>
      <c r="D555" s="260" t="s">
        <v>159</v>
      </c>
      <c r="E555" s="258" t="s">
        <v>417</v>
      </c>
      <c r="F555" s="270">
        <v>93.0</v>
      </c>
      <c r="G555" s="270">
        <v>97.0</v>
      </c>
      <c r="H555" s="270">
        <v>98.0</v>
      </c>
      <c r="I555" s="270">
        <v>95.0</v>
      </c>
      <c r="J555" s="270">
        <v>100.0</v>
      </c>
      <c r="K555" s="270">
        <v>99.0</v>
      </c>
      <c r="L555" s="270">
        <v>103.0</v>
      </c>
      <c r="M555" s="270">
        <v>104.0</v>
      </c>
      <c r="N555" s="270">
        <v>102.0</v>
      </c>
      <c r="O555" s="270">
        <v>104.0</v>
      </c>
      <c r="P555" s="270">
        <v>106.0</v>
      </c>
      <c r="Q555" s="270">
        <v>103.0</v>
      </c>
      <c r="R555" s="261">
        <f t="shared" si="1"/>
        <v>1204</v>
      </c>
      <c r="S555" s="261"/>
    </row>
    <row r="556" ht="15.75" hidden="1" customHeight="1">
      <c r="B556" s="258" t="s">
        <v>77</v>
      </c>
      <c r="C556" s="259" t="s">
        <v>71</v>
      </c>
      <c r="D556" s="260" t="s">
        <v>159</v>
      </c>
      <c r="E556" s="258" t="s">
        <v>418</v>
      </c>
      <c r="F556" s="270">
        <v>7.0</v>
      </c>
      <c r="G556" s="270">
        <v>7.0</v>
      </c>
      <c r="H556" s="270">
        <v>8.0</v>
      </c>
      <c r="I556" s="270">
        <v>7.0</v>
      </c>
      <c r="J556" s="270">
        <v>8.0</v>
      </c>
      <c r="K556" s="270">
        <v>8.0</v>
      </c>
      <c r="L556" s="270">
        <v>8.0</v>
      </c>
      <c r="M556" s="270">
        <v>8.0</v>
      </c>
      <c r="N556" s="270">
        <v>8.0</v>
      </c>
      <c r="O556" s="270">
        <v>8.0</v>
      </c>
      <c r="P556" s="270">
        <v>8.0</v>
      </c>
      <c r="Q556" s="270">
        <v>8.0</v>
      </c>
      <c r="R556" s="261">
        <f t="shared" si="1"/>
        <v>93</v>
      </c>
      <c r="S556" s="261"/>
    </row>
    <row r="557" ht="15.75" hidden="1" customHeight="1">
      <c r="B557" s="258" t="s">
        <v>77</v>
      </c>
      <c r="C557" s="259" t="s">
        <v>71</v>
      </c>
      <c r="D557" s="260" t="s">
        <v>159</v>
      </c>
      <c r="E557" s="258" t="s">
        <v>419</v>
      </c>
      <c r="F557" s="270">
        <v>301.0</v>
      </c>
      <c r="G557" s="270">
        <v>313.0</v>
      </c>
      <c r="H557" s="270">
        <v>316.0</v>
      </c>
      <c r="I557" s="270">
        <v>307.0</v>
      </c>
      <c r="J557" s="270">
        <v>323.0</v>
      </c>
      <c r="K557" s="270">
        <v>321.0</v>
      </c>
      <c r="L557" s="270">
        <v>331.0</v>
      </c>
      <c r="M557" s="270">
        <v>336.0</v>
      </c>
      <c r="N557" s="270">
        <v>331.0</v>
      </c>
      <c r="O557" s="270">
        <v>336.0</v>
      </c>
      <c r="P557" s="270">
        <v>342.0</v>
      </c>
      <c r="Q557" s="270">
        <v>334.0</v>
      </c>
      <c r="R557" s="261">
        <f t="shared" si="1"/>
        <v>3891</v>
      </c>
      <c r="S557" s="261"/>
    </row>
    <row r="558" ht="15.75" hidden="1" customHeight="1">
      <c r="B558" s="258" t="s">
        <v>77</v>
      </c>
      <c r="C558" s="259" t="s">
        <v>71</v>
      </c>
      <c r="D558" s="260" t="s">
        <v>159</v>
      </c>
      <c r="E558" s="258" t="s">
        <v>420</v>
      </c>
      <c r="F558" s="270">
        <v>2.0</v>
      </c>
      <c r="G558" s="270">
        <v>2.0</v>
      </c>
      <c r="H558" s="270">
        <v>2.0</v>
      </c>
      <c r="I558" s="270">
        <v>2.0</v>
      </c>
      <c r="J558" s="270">
        <v>2.0</v>
      </c>
      <c r="K558" s="270">
        <v>2.0</v>
      </c>
      <c r="L558" s="270">
        <v>2.0</v>
      </c>
      <c r="M558" s="270">
        <v>2.0</v>
      </c>
      <c r="N558" s="270">
        <v>2.0</v>
      </c>
      <c r="O558" s="270">
        <v>2.0</v>
      </c>
      <c r="P558" s="270">
        <v>2.0</v>
      </c>
      <c r="Q558" s="270">
        <v>2.0</v>
      </c>
      <c r="R558" s="261">
        <f t="shared" si="1"/>
        <v>24</v>
      </c>
      <c r="S558" s="261"/>
    </row>
    <row r="559" ht="15.75" hidden="1" customHeight="1">
      <c r="B559" s="258" t="s">
        <v>77</v>
      </c>
      <c r="C559" s="259" t="s">
        <v>71</v>
      </c>
      <c r="D559" s="260" t="s">
        <v>159</v>
      </c>
      <c r="E559" s="258" t="s">
        <v>421</v>
      </c>
      <c r="F559" s="270">
        <v>2.0</v>
      </c>
      <c r="G559" s="270">
        <v>2.0</v>
      </c>
      <c r="H559" s="270">
        <v>2.0</v>
      </c>
      <c r="I559" s="270">
        <v>2.0</v>
      </c>
      <c r="J559" s="270">
        <v>2.0</v>
      </c>
      <c r="K559" s="270">
        <v>2.0</v>
      </c>
      <c r="L559" s="270">
        <v>2.0</v>
      </c>
      <c r="M559" s="270">
        <v>2.0</v>
      </c>
      <c r="N559" s="270">
        <v>2.0</v>
      </c>
      <c r="O559" s="270">
        <v>2.0</v>
      </c>
      <c r="P559" s="270">
        <v>2.0</v>
      </c>
      <c r="Q559" s="270">
        <v>2.0</v>
      </c>
      <c r="R559" s="261">
        <f t="shared" si="1"/>
        <v>24</v>
      </c>
      <c r="S559" s="261"/>
    </row>
    <row r="560" ht="15.75" hidden="1" customHeight="1">
      <c r="B560" s="258" t="s">
        <v>77</v>
      </c>
      <c r="C560" s="259" t="s">
        <v>71</v>
      </c>
      <c r="D560" s="260" t="s">
        <v>159</v>
      </c>
      <c r="E560" s="258" t="s">
        <v>422</v>
      </c>
      <c r="F560" s="270">
        <v>309.0</v>
      </c>
      <c r="G560" s="270">
        <v>321.0</v>
      </c>
      <c r="H560" s="270">
        <v>325.0</v>
      </c>
      <c r="I560" s="270">
        <v>315.0</v>
      </c>
      <c r="J560" s="270">
        <v>331.0</v>
      </c>
      <c r="K560" s="270">
        <v>329.0</v>
      </c>
      <c r="L560" s="270">
        <v>340.0</v>
      </c>
      <c r="M560" s="270">
        <v>345.0</v>
      </c>
      <c r="N560" s="270">
        <v>339.0</v>
      </c>
      <c r="O560" s="270">
        <v>345.0</v>
      </c>
      <c r="P560" s="270">
        <v>352.0</v>
      </c>
      <c r="Q560" s="270">
        <v>343.0</v>
      </c>
      <c r="R560" s="261">
        <f t="shared" si="1"/>
        <v>3994</v>
      </c>
      <c r="S560" s="261"/>
    </row>
    <row r="561" ht="15.75" hidden="1" customHeight="1">
      <c r="B561" s="258" t="s">
        <v>77</v>
      </c>
      <c r="C561" s="259" t="s">
        <v>71</v>
      </c>
      <c r="D561" s="260" t="s">
        <v>159</v>
      </c>
      <c r="E561" s="258" t="s">
        <v>423</v>
      </c>
      <c r="F561" s="270">
        <v>2.0</v>
      </c>
      <c r="G561" s="270">
        <v>2.0</v>
      </c>
      <c r="H561" s="270">
        <v>2.0</v>
      </c>
      <c r="I561" s="270">
        <v>2.0</v>
      </c>
      <c r="J561" s="270">
        <v>2.0</v>
      </c>
      <c r="K561" s="270">
        <v>2.0</v>
      </c>
      <c r="L561" s="270">
        <v>2.0</v>
      </c>
      <c r="M561" s="270">
        <v>2.0</v>
      </c>
      <c r="N561" s="270">
        <v>2.0</v>
      </c>
      <c r="O561" s="270">
        <v>2.0</v>
      </c>
      <c r="P561" s="270">
        <v>2.0</v>
      </c>
      <c r="Q561" s="270">
        <v>2.0</v>
      </c>
      <c r="R561" s="261">
        <f t="shared" si="1"/>
        <v>24</v>
      </c>
      <c r="S561" s="261"/>
    </row>
    <row r="562" ht="15.75" hidden="1" customHeight="1">
      <c r="B562" s="258" t="s">
        <v>77</v>
      </c>
      <c r="C562" s="259" t="s">
        <v>71</v>
      </c>
      <c r="D562" s="260" t="s">
        <v>159</v>
      </c>
      <c r="E562" s="258" t="s">
        <v>424</v>
      </c>
      <c r="F562" s="270">
        <v>26.0</v>
      </c>
      <c r="G562" s="270">
        <v>27.0</v>
      </c>
      <c r="H562" s="270">
        <v>27.0</v>
      </c>
      <c r="I562" s="270">
        <v>27.0</v>
      </c>
      <c r="J562" s="270">
        <v>28.0</v>
      </c>
      <c r="K562" s="270">
        <v>28.0</v>
      </c>
      <c r="L562" s="270">
        <v>29.0</v>
      </c>
      <c r="M562" s="270">
        <v>29.0</v>
      </c>
      <c r="N562" s="270">
        <v>29.0</v>
      </c>
      <c r="O562" s="270">
        <v>29.0</v>
      </c>
      <c r="P562" s="270">
        <v>30.0</v>
      </c>
      <c r="Q562" s="270">
        <v>29.0</v>
      </c>
      <c r="R562" s="261">
        <f t="shared" si="1"/>
        <v>338</v>
      </c>
      <c r="S562" s="261"/>
    </row>
    <row r="563" ht="15.75" hidden="1" customHeight="1">
      <c r="B563" s="258" t="s">
        <v>77</v>
      </c>
      <c r="C563" s="259" t="s">
        <v>71</v>
      </c>
      <c r="D563" s="262" t="s">
        <v>159</v>
      </c>
      <c r="E563" s="258" t="s">
        <v>425</v>
      </c>
      <c r="F563" s="270">
        <v>2.0</v>
      </c>
      <c r="G563" s="270">
        <v>2.0</v>
      </c>
      <c r="H563" s="270">
        <v>2.0</v>
      </c>
      <c r="I563" s="270">
        <v>2.0</v>
      </c>
      <c r="J563" s="270">
        <v>2.0</v>
      </c>
      <c r="K563" s="270">
        <v>2.0</v>
      </c>
      <c r="L563" s="270">
        <v>2.0</v>
      </c>
      <c r="M563" s="270">
        <v>2.0</v>
      </c>
      <c r="N563" s="270">
        <v>2.0</v>
      </c>
      <c r="O563" s="270">
        <v>2.0</v>
      </c>
      <c r="P563" s="270">
        <v>2.0</v>
      </c>
      <c r="Q563" s="270">
        <v>2.0</v>
      </c>
      <c r="R563" s="261">
        <f t="shared" si="1"/>
        <v>24</v>
      </c>
      <c r="S563" s="261"/>
    </row>
    <row r="564" ht="15.75" hidden="1" customHeight="1">
      <c r="B564" s="258" t="s">
        <v>77</v>
      </c>
      <c r="C564" s="259" t="s">
        <v>72</v>
      </c>
      <c r="D564" s="260" t="s">
        <v>116</v>
      </c>
      <c r="E564" s="258" t="s">
        <v>383</v>
      </c>
      <c r="F564" s="270">
        <v>2.0</v>
      </c>
      <c r="G564" s="270">
        <v>108.0</v>
      </c>
      <c r="H564" s="270">
        <v>61.0</v>
      </c>
      <c r="I564" s="270">
        <v>57.0</v>
      </c>
      <c r="J564" s="270">
        <v>54.0</v>
      </c>
      <c r="K564" s="270">
        <v>57.0</v>
      </c>
      <c r="L564" s="270">
        <v>61.0</v>
      </c>
      <c r="M564" s="270">
        <v>62.0</v>
      </c>
      <c r="N564" s="270">
        <v>64.0</v>
      </c>
      <c r="O564" s="270">
        <v>65.0</v>
      </c>
      <c r="P564" s="270">
        <v>64.0</v>
      </c>
      <c r="Q564" s="270">
        <v>64.0</v>
      </c>
      <c r="R564" s="261">
        <f t="shared" si="1"/>
        <v>719</v>
      </c>
      <c r="S564" s="261"/>
    </row>
    <row r="565" ht="15.75" hidden="1" customHeight="1">
      <c r="B565" s="258" t="s">
        <v>77</v>
      </c>
      <c r="C565" s="259" t="s">
        <v>72</v>
      </c>
      <c r="D565" s="260" t="s">
        <v>116</v>
      </c>
      <c r="E565" s="258" t="s">
        <v>384</v>
      </c>
      <c r="F565" s="270">
        <v>2.0</v>
      </c>
      <c r="G565" s="270">
        <v>2.0</v>
      </c>
      <c r="H565" s="270">
        <v>2.0</v>
      </c>
      <c r="I565" s="270">
        <v>2.0</v>
      </c>
      <c r="J565" s="270">
        <v>2.0</v>
      </c>
      <c r="K565" s="270">
        <v>2.0</v>
      </c>
      <c r="L565" s="270">
        <v>2.0</v>
      </c>
      <c r="M565" s="270">
        <v>2.0</v>
      </c>
      <c r="N565" s="270">
        <v>2.0</v>
      </c>
      <c r="O565" s="270">
        <v>2.0</v>
      </c>
      <c r="P565" s="270">
        <v>2.0</v>
      </c>
      <c r="Q565" s="270">
        <v>2.0</v>
      </c>
      <c r="R565" s="261">
        <f t="shared" si="1"/>
        <v>24</v>
      </c>
      <c r="S565" s="261"/>
    </row>
    <row r="566" ht="15.75" hidden="1" customHeight="1">
      <c r="B566" s="258" t="s">
        <v>77</v>
      </c>
      <c r="C566" s="259" t="s">
        <v>72</v>
      </c>
      <c r="D566" s="260" t="s">
        <v>116</v>
      </c>
      <c r="E566" s="258" t="s">
        <v>385</v>
      </c>
      <c r="F566" s="270">
        <v>2.0</v>
      </c>
      <c r="G566" s="270">
        <v>154.0</v>
      </c>
      <c r="H566" s="270">
        <v>87.0</v>
      </c>
      <c r="I566" s="270">
        <v>81.0</v>
      </c>
      <c r="J566" s="270">
        <v>76.0</v>
      </c>
      <c r="K566" s="270">
        <v>82.0</v>
      </c>
      <c r="L566" s="270">
        <v>87.0</v>
      </c>
      <c r="M566" s="270">
        <v>88.0</v>
      </c>
      <c r="N566" s="270">
        <v>91.0</v>
      </c>
      <c r="O566" s="270">
        <v>92.0</v>
      </c>
      <c r="P566" s="270">
        <v>91.0</v>
      </c>
      <c r="Q566" s="270">
        <v>90.0</v>
      </c>
      <c r="R566" s="261">
        <f t="shared" si="1"/>
        <v>1021</v>
      </c>
      <c r="S566" s="261"/>
    </row>
    <row r="567" ht="15.75" hidden="1" customHeight="1">
      <c r="B567" s="258" t="s">
        <v>77</v>
      </c>
      <c r="C567" s="259" t="s">
        <v>72</v>
      </c>
      <c r="D567" s="260" t="s">
        <v>116</v>
      </c>
      <c r="E567" s="258" t="s">
        <v>386</v>
      </c>
      <c r="F567" s="270">
        <v>2.0</v>
      </c>
      <c r="G567" s="270">
        <v>71.0</v>
      </c>
      <c r="H567" s="270">
        <v>40.0</v>
      </c>
      <c r="I567" s="270">
        <v>37.0</v>
      </c>
      <c r="J567" s="270">
        <v>35.0</v>
      </c>
      <c r="K567" s="270">
        <v>38.0</v>
      </c>
      <c r="L567" s="270">
        <v>40.0</v>
      </c>
      <c r="M567" s="270">
        <v>41.0</v>
      </c>
      <c r="N567" s="270">
        <v>42.0</v>
      </c>
      <c r="O567" s="270">
        <v>42.0</v>
      </c>
      <c r="P567" s="270">
        <v>42.0</v>
      </c>
      <c r="Q567" s="270">
        <v>42.0</v>
      </c>
      <c r="R567" s="261">
        <f t="shared" si="1"/>
        <v>472</v>
      </c>
      <c r="S567" s="261"/>
    </row>
    <row r="568" ht="15.75" hidden="1" customHeight="1">
      <c r="B568" s="258" t="s">
        <v>77</v>
      </c>
      <c r="C568" s="259" t="s">
        <v>72</v>
      </c>
      <c r="D568" s="260" t="s">
        <v>116</v>
      </c>
      <c r="E568" s="258" t="s">
        <v>387</v>
      </c>
      <c r="F568" s="270">
        <v>2.0</v>
      </c>
      <c r="G568" s="270">
        <v>2.0</v>
      </c>
      <c r="H568" s="270">
        <v>2.0</v>
      </c>
      <c r="I568" s="270">
        <v>2.0</v>
      </c>
      <c r="J568" s="270">
        <v>2.0</v>
      </c>
      <c r="K568" s="270">
        <v>2.0</v>
      </c>
      <c r="L568" s="270">
        <v>2.0</v>
      </c>
      <c r="M568" s="270">
        <v>2.0</v>
      </c>
      <c r="N568" s="270">
        <v>2.0</v>
      </c>
      <c r="O568" s="270">
        <v>2.0</v>
      </c>
      <c r="P568" s="270">
        <v>2.0</v>
      </c>
      <c r="Q568" s="270">
        <v>2.0</v>
      </c>
      <c r="R568" s="261">
        <f t="shared" si="1"/>
        <v>24</v>
      </c>
      <c r="S568" s="261"/>
    </row>
    <row r="569" ht="15.75" hidden="1" customHeight="1">
      <c r="B569" s="258" t="s">
        <v>77</v>
      </c>
      <c r="C569" s="259" t="s">
        <v>72</v>
      </c>
      <c r="D569" s="260" t="s">
        <v>116</v>
      </c>
      <c r="E569" s="258" t="s">
        <v>388</v>
      </c>
      <c r="F569" s="270">
        <v>2.0</v>
      </c>
      <c r="G569" s="270">
        <v>2.0</v>
      </c>
      <c r="H569" s="270">
        <v>2.0</v>
      </c>
      <c r="I569" s="270">
        <v>2.0</v>
      </c>
      <c r="J569" s="270">
        <v>2.0</v>
      </c>
      <c r="K569" s="270">
        <v>2.0</v>
      </c>
      <c r="L569" s="270">
        <v>2.0</v>
      </c>
      <c r="M569" s="270">
        <v>2.0</v>
      </c>
      <c r="N569" s="270">
        <v>2.0</v>
      </c>
      <c r="O569" s="270">
        <v>2.0</v>
      </c>
      <c r="P569" s="270">
        <v>2.0</v>
      </c>
      <c r="Q569" s="270">
        <v>2.0</v>
      </c>
      <c r="R569" s="261">
        <f t="shared" si="1"/>
        <v>24</v>
      </c>
      <c r="S569" s="261"/>
    </row>
    <row r="570" ht="15.75" hidden="1" customHeight="1">
      <c r="B570" s="258" t="s">
        <v>77</v>
      </c>
      <c r="C570" s="259" t="s">
        <v>72</v>
      </c>
      <c r="D570" s="262" t="s">
        <v>116</v>
      </c>
      <c r="E570" s="258" t="s">
        <v>389</v>
      </c>
      <c r="F570" s="270">
        <v>2.0</v>
      </c>
      <c r="G570" s="270">
        <v>2.0</v>
      </c>
      <c r="H570" s="270">
        <v>2.0</v>
      </c>
      <c r="I570" s="270">
        <v>2.0</v>
      </c>
      <c r="J570" s="270">
        <v>2.0</v>
      </c>
      <c r="K570" s="270">
        <v>2.0</v>
      </c>
      <c r="L570" s="270">
        <v>2.0</v>
      </c>
      <c r="M570" s="270">
        <v>2.0</v>
      </c>
      <c r="N570" s="270">
        <v>2.0</v>
      </c>
      <c r="O570" s="270">
        <v>2.0</v>
      </c>
      <c r="P570" s="270">
        <v>2.0</v>
      </c>
      <c r="Q570" s="270">
        <v>2.0</v>
      </c>
      <c r="R570" s="261">
        <f t="shared" si="1"/>
        <v>24</v>
      </c>
      <c r="S570" s="261"/>
    </row>
    <row r="571" ht="15.75" hidden="1" customHeight="1">
      <c r="B571" s="258" t="s">
        <v>77</v>
      </c>
      <c r="C571" s="259" t="s">
        <v>72</v>
      </c>
      <c r="D571" s="260" t="s">
        <v>131</v>
      </c>
      <c r="E571" s="258" t="s">
        <v>390</v>
      </c>
      <c r="F571" s="270">
        <v>2.0</v>
      </c>
      <c r="G571" s="270">
        <v>2.0</v>
      </c>
      <c r="H571" s="270">
        <v>2.0</v>
      </c>
      <c r="I571" s="270">
        <v>2.0</v>
      </c>
      <c r="J571" s="270">
        <v>2.0</v>
      </c>
      <c r="K571" s="270">
        <v>2.0</v>
      </c>
      <c r="L571" s="270">
        <v>2.0</v>
      </c>
      <c r="M571" s="270">
        <v>2.0</v>
      </c>
      <c r="N571" s="270">
        <v>2.0</v>
      </c>
      <c r="O571" s="270">
        <v>2.0</v>
      </c>
      <c r="P571" s="270">
        <v>2.0</v>
      </c>
      <c r="Q571" s="270">
        <v>2.0</v>
      </c>
      <c r="R571" s="261">
        <f t="shared" si="1"/>
        <v>24</v>
      </c>
      <c r="S571" s="261"/>
    </row>
    <row r="572" ht="15.75" hidden="1" customHeight="1">
      <c r="B572" s="258" t="s">
        <v>77</v>
      </c>
      <c r="C572" s="259" t="s">
        <v>72</v>
      </c>
      <c r="D572" s="260" t="s">
        <v>131</v>
      </c>
      <c r="E572" s="258" t="s">
        <v>391</v>
      </c>
      <c r="F572" s="270">
        <v>2.0</v>
      </c>
      <c r="G572" s="270">
        <v>5.0</v>
      </c>
      <c r="H572" s="270">
        <v>3.0</v>
      </c>
      <c r="I572" s="270">
        <v>3.0</v>
      </c>
      <c r="J572" s="270">
        <v>2.0</v>
      </c>
      <c r="K572" s="270">
        <v>3.0</v>
      </c>
      <c r="L572" s="270">
        <v>3.0</v>
      </c>
      <c r="M572" s="270">
        <v>3.0</v>
      </c>
      <c r="N572" s="270">
        <v>3.0</v>
      </c>
      <c r="O572" s="270">
        <v>3.0</v>
      </c>
      <c r="P572" s="270">
        <v>3.0</v>
      </c>
      <c r="Q572" s="270">
        <v>3.0</v>
      </c>
      <c r="R572" s="261">
        <f t="shared" si="1"/>
        <v>36</v>
      </c>
      <c r="S572" s="261"/>
    </row>
    <row r="573" ht="15.75" hidden="1" customHeight="1">
      <c r="B573" s="258" t="s">
        <v>77</v>
      </c>
      <c r="C573" s="259" t="s">
        <v>72</v>
      </c>
      <c r="D573" s="260" t="s">
        <v>131</v>
      </c>
      <c r="E573" s="258" t="s">
        <v>392</v>
      </c>
      <c r="F573" s="270">
        <v>2.0</v>
      </c>
      <c r="G573" s="270">
        <v>43.0</v>
      </c>
      <c r="H573" s="270">
        <v>24.0</v>
      </c>
      <c r="I573" s="270">
        <v>23.0</v>
      </c>
      <c r="J573" s="270">
        <v>21.0</v>
      </c>
      <c r="K573" s="270">
        <v>23.0</v>
      </c>
      <c r="L573" s="270">
        <v>24.0</v>
      </c>
      <c r="M573" s="270">
        <v>24.0</v>
      </c>
      <c r="N573" s="270">
        <v>25.0</v>
      </c>
      <c r="O573" s="270">
        <v>25.0</v>
      </c>
      <c r="P573" s="270">
        <v>25.0</v>
      </c>
      <c r="Q573" s="270">
        <v>25.0</v>
      </c>
      <c r="R573" s="261">
        <f t="shared" si="1"/>
        <v>284</v>
      </c>
      <c r="S573" s="261"/>
    </row>
    <row r="574" ht="15.75" hidden="1" customHeight="1">
      <c r="B574" s="258" t="s">
        <v>77</v>
      </c>
      <c r="C574" s="259" t="s">
        <v>72</v>
      </c>
      <c r="D574" s="260" t="s">
        <v>131</v>
      </c>
      <c r="E574" s="258" t="s">
        <v>393</v>
      </c>
      <c r="F574" s="270">
        <v>2.0</v>
      </c>
      <c r="G574" s="270">
        <v>54.0</v>
      </c>
      <c r="H574" s="270">
        <v>31.0</v>
      </c>
      <c r="I574" s="270">
        <v>29.0</v>
      </c>
      <c r="J574" s="270">
        <v>27.0</v>
      </c>
      <c r="K574" s="270">
        <v>29.0</v>
      </c>
      <c r="L574" s="270">
        <v>31.0</v>
      </c>
      <c r="M574" s="270">
        <v>31.0</v>
      </c>
      <c r="N574" s="270">
        <v>32.0</v>
      </c>
      <c r="O574" s="270">
        <v>32.0</v>
      </c>
      <c r="P574" s="270">
        <v>32.0</v>
      </c>
      <c r="Q574" s="270">
        <v>32.0</v>
      </c>
      <c r="R574" s="261">
        <f t="shared" si="1"/>
        <v>362</v>
      </c>
      <c r="S574" s="261"/>
    </row>
    <row r="575" ht="15.75" hidden="1" customHeight="1">
      <c r="B575" s="258" t="s">
        <v>77</v>
      </c>
      <c r="C575" s="259" t="s">
        <v>72</v>
      </c>
      <c r="D575" s="260" t="s">
        <v>131</v>
      </c>
      <c r="E575" s="258" t="s">
        <v>394</v>
      </c>
      <c r="F575" s="270">
        <v>2.0</v>
      </c>
      <c r="G575" s="270">
        <v>2.0</v>
      </c>
      <c r="H575" s="270">
        <v>2.0</v>
      </c>
      <c r="I575" s="270">
        <v>2.0</v>
      </c>
      <c r="J575" s="270">
        <v>2.0</v>
      </c>
      <c r="K575" s="270">
        <v>2.0</v>
      </c>
      <c r="L575" s="270">
        <v>2.0</v>
      </c>
      <c r="M575" s="270">
        <v>2.0</v>
      </c>
      <c r="N575" s="270">
        <v>2.0</v>
      </c>
      <c r="O575" s="270">
        <v>2.0</v>
      </c>
      <c r="P575" s="270">
        <v>2.0</v>
      </c>
      <c r="Q575" s="270">
        <v>2.0</v>
      </c>
      <c r="R575" s="261">
        <f t="shared" si="1"/>
        <v>24</v>
      </c>
      <c r="S575" s="261"/>
    </row>
    <row r="576" ht="15.75" hidden="1" customHeight="1">
      <c r="B576" s="258" t="s">
        <v>77</v>
      </c>
      <c r="C576" s="259" t="s">
        <v>72</v>
      </c>
      <c r="D576" s="260" t="s">
        <v>131</v>
      </c>
      <c r="E576" s="258" t="s">
        <v>395</v>
      </c>
      <c r="F576" s="270">
        <v>2.0</v>
      </c>
      <c r="G576" s="270">
        <v>2.0</v>
      </c>
      <c r="H576" s="270">
        <v>2.0</v>
      </c>
      <c r="I576" s="270">
        <v>2.0</v>
      </c>
      <c r="J576" s="270">
        <v>2.0</v>
      </c>
      <c r="K576" s="270">
        <v>2.0</v>
      </c>
      <c r="L576" s="270">
        <v>2.0</v>
      </c>
      <c r="M576" s="270">
        <v>2.0</v>
      </c>
      <c r="N576" s="270">
        <v>2.0</v>
      </c>
      <c r="O576" s="270">
        <v>2.0</v>
      </c>
      <c r="P576" s="270">
        <v>2.0</v>
      </c>
      <c r="Q576" s="270">
        <v>2.0</v>
      </c>
      <c r="R576" s="261">
        <f t="shared" si="1"/>
        <v>24</v>
      </c>
      <c r="S576" s="261"/>
    </row>
    <row r="577" ht="15.75" hidden="1" customHeight="1">
      <c r="B577" s="258" t="s">
        <v>77</v>
      </c>
      <c r="C577" s="259" t="s">
        <v>72</v>
      </c>
      <c r="D577" s="262" t="s">
        <v>131</v>
      </c>
      <c r="E577" s="258" t="s">
        <v>396</v>
      </c>
      <c r="F577" s="270">
        <v>2.0</v>
      </c>
      <c r="G577" s="270">
        <v>449.0</v>
      </c>
      <c r="H577" s="270">
        <v>253.0</v>
      </c>
      <c r="I577" s="270">
        <v>238.0</v>
      </c>
      <c r="J577" s="270">
        <v>224.0</v>
      </c>
      <c r="K577" s="270">
        <v>238.0</v>
      </c>
      <c r="L577" s="270">
        <v>255.0</v>
      </c>
      <c r="M577" s="270">
        <v>258.0</v>
      </c>
      <c r="N577" s="270">
        <v>267.0</v>
      </c>
      <c r="O577" s="270">
        <v>268.0</v>
      </c>
      <c r="P577" s="270">
        <v>266.0</v>
      </c>
      <c r="Q577" s="270">
        <v>264.0</v>
      </c>
      <c r="R577" s="261">
        <f t="shared" si="1"/>
        <v>2982</v>
      </c>
      <c r="S577" s="261"/>
    </row>
    <row r="578" ht="15.75" hidden="1" customHeight="1">
      <c r="B578" s="258" t="s">
        <v>77</v>
      </c>
      <c r="C578" s="259" t="s">
        <v>72</v>
      </c>
      <c r="D578" s="260" t="s">
        <v>145</v>
      </c>
      <c r="E578" s="258" t="s">
        <v>397</v>
      </c>
      <c r="F578" s="270">
        <v>2.0</v>
      </c>
      <c r="G578" s="270">
        <v>2.0</v>
      </c>
      <c r="H578" s="270">
        <v>2.0</v>
      </c>
      <c r="I578" s="270">
        <v>2.0</v>
      </c>
      <c r="J578" s="270">
        <v>2.0</v>
      </c>
      <c r="K578" s="270">
        <v>2.0</v>
      </c>
      <c r="L578" s="270">
        <v>2.0</v>
      </c>
      <c r="M578" s="270">
        <v>2.0</v>
      </c>
      <c r="N578" s="270">
        <v>2.0</v>
      </c>
      <c r="O578" s="270">
        <v>2.0</v>
      </c>
      <c r="P578" s="270">
        <v>2.0</v>
      </c>
      <c r="Q578" s="270">
        <v>2.0</v>
      </c>
      <c r="R578" s="261">
        <f t="shared" si="1"/>
        <v>24</v>
      </c>
      <c r="S578" s="261"/>
    </row>
    <row r="579" ht="15.75" hidden="1" customHeight="1">
      <c r="B579" s="258" t="s">
        <v>77</v>
      </c>
      <c r="C579" s="259" t="s">
        <v>72</v>
      </c>
      <c r="D579" s="260" t="s">
        <v>145</v>
      </c>
      <c r="E579" s="258" t="s">
        <v>398</v>
      </c>
      <c r="F579" s="270">
        <v>2.0</v>
      </c>
      <c r="G579" s="270">
        <v>2.0</v>
      </c>
      <c r="H579" s="270">
        <v>2.0</v>
      </c>
      <c r="I579" s="270">
        <v>2.0</v>
      </c>
      <c r="J579" s="270">
        <v>2.0</v>
      </c>
      <c r="K579" s="270">
        <v>2.0</v>
      </c>
      <c r="L579" s="270">
        <v>2.0</v>
      </c>
      <c r="M579" s="270">
        <v>2.0</v>
      </c>
      <c r="N579" s="270">
        <v>2.0</v>
      </c>
      <c r="O579" s="270">
        <v>2.0</v>
      </c>
      <c r="P579" s="270">
        <v>2.0</v>
      </c>
      <c r="Q579" s="270">
        <v>2.0</v>
      </c>
      <c r="R579" s="261">
        <f t="shared" si="1"/>
        <v>24</v>
      </c>
      <c r="S579" s="261"/>
    </row>
    <row r="580" ht="15.75" hidden="1" customHeight="1">
      <c r="B580" s="258" t="s">
        <v>77</v>
      </c>
      <c r="C580" s="259" t="s">
        <v>72</v>
      </c>
      <c r="D580" s="260" t="s">
        <v>145</v>
      </c>
      <c r="E580" s="258" t="s">
        <v>399</v>
      </c>
      <c r="F580" s="270">
        <v>2.0</v>
      </c>
      <c r="G580" s="270">
        <v>25.0</v>
      </c>
      <c r="H580" s="270">
        <v>14.0</v>
      </c>
      <c r="I580" s="270">
        <v>13.0</v>
      </c>
      <c r="J580" s="270">
        <v>12.0</v>
      </c>
      <c r="K580" s="270">
        <v>13.0</v>
      </c>
      <c r="L580" s="270">
        <v>14.0</v>
      </c>
      <c r="M580" s="270">
        <v>14.0</v>
      </c>
      <c r="N580" s="270">
        <v>15.0</v>
      </c>
      <c r="O580" s="270">
        <v>15.0</v>
      </c>
      <c r="P580" s="270">
        <v>15.0</v>
      </c>
      <c r="Q580" s="270">
        <v>15.0</v>
      </c>
      <c r="R580" s="261">
        <f t="shared" si="1"/>
        <v>167</v>
      </c>
      <c r="S580" s="261"/>
    </row>
    <row r="581" ht="15.75" hidden="1" customHeight="1">
      <c r="B581" s="258" t="s">
        <v>77</v>
      </c>
      <c r="C581" s="259" t="s">
        <v>72</v>
      </c>
      <c r="D581" s="260" t="s">
        <v>145</v>
      </c>
      <c r="E581" s="258" t="s">
        <v>400</v>
      </c>
      <c r="F581" s="270">
        <v>2.0</v>
      </c>
      <c r="G581" s="270">
        <v>2.0</v>
      </c>
      <c r="H581" s="270">
        <v>2.0</v>
      </c>
      <c r="I581" s="270">
        <v>2.0</v>
      </c>
      <c r="J581" s="270">
        <v>2.0</v>
      </c>
      <c r="K581" s="270">
        <v>2.0</v>
      </c>
      <c r="L581" s="270">
        <v>2.0</v>
      </c>
      <c r="M581" s="270">
        <v>2.0</v>
      </c>
      <c r="N581" s="270">
        <v>2.0</v>
      </c>
      <c r="O581" s="270">
        <v>2.0</v>
      </c>
      <c r="P581" s="270">
        <v>2.0</v>
      </c>
      <c r="Q581" s="270">
        <v>2.0</v>
      </c>
      <c r="R581" s="261">
        <f t="shared" si="1"/>
        <v>24</v>
      </c>
      <c r="S581" s="261"/>
    </row>
    <row r="582" ht="15.75" hidden="1" customHeight="1">
      <c r="B582" s="258" t="s">
        <v>77</v>
      </c>
      <c r="C582" s="259" t="s">
        <v>72</v>
      </c>
      <c r="D582" s="260" t="s">
        <v>145</v>
      </c>
      <c r="E582" s="258" t="s">
        <v>401</v>
      </c>
      <c r="F582" s="270">
        <v>2.0</v>
      </c>
      <c r="G582" s="270">
        <v>4.0</v>
      </c>
      <c r="H582" s="270">
        <v>2.0</v>
      </c>
      <c r="I582" s="270">
        <v>2.0</v>
      </c>
      <c r="J582" s="270">
        <v>2.0</v>
      </c>
      <c r="K582" s="270">
        <v>2.0</v>
      </c>
      <c r="L582" s="270">
        <v>2.0</v>
      </c>
      <c r="M582" s="270">
        <v>2.0</v>
      </c>
      <c r="N582" s="270">
        <v>2.0</v>
      </c>
      <c r="O582" s="270">
        <v>2.0</v>
      </c>
      <c r="P582" s="270">
        <v>2.0</v>
      </c>
      <c r="Q582" s="270">
        <v>2.0</v>
      </c>
      <c r="R582" s="261">
        <f t="shared" si="1"/>
        <v>26</v>
      </c>
      <c r="S582" s="261"/>
    </row>
    <row r="583" ht="15.75" hidden="1" customHeight="1">
      <c r="B583" s="258" t="s">
        <v>77</v>
      </c>
      <c r="C583" s="259" t="s">
        <v>72</v>
      </c>
      <c r="D583" s="260" t="s">
        <v>145</v>
      </c>
      <c r="E583" s="258" t="s">
        <v>402</v>
      </c>
      <c r="F583" s="270">
        <v>2.0</v>
      </c>
      <c r="G583" s="270">
        <v>536.0</v>
      </c>
      <c r="H583" s="270">
        <v>302.0</v>
      </c>
      <c r="I583" s="270">
        <v>283.0</v>
      </c>
      <c r="J583" s="270">
        <v>267.0</v>
      </c>
      <c r="K583" s="270">
        <v>285.0</v>
      </c>
      <c r="L583" s="270">
        <v>305.0</v>
      </c>
      <c r="M583" s="270">
        <v>308.0</v>
      </c>
      <c r="N583" s="270">
        <v>319.0</v>
      </c>
      <c r="O583" s="270">
        <v>320.0</v>
      </c>
      <c r="P583" s="270">
        <v>317.0</v>
      </c>
      <c r="Q583" s="270">
        <v>315.0</v>
      </c>
      <c r="R583" s="261">
        <f t="shared" si="1"/>
        <v>3559</v>
      </c>
      <c r="S583" s="261"/>
    </row>
    <row r="584" ht="15.75" hidden="1" customHeight="1">
      <c r="B584" s="258" t="s">
        <v>77</v>
      </c>
      <c r="C584" s="259" t="s">
        <v>72</v>
      </c>
      <c r="D584" s="260" t="s">
        <v>145</v>
      </c>
      <c r="E584" s="258" t="s">
        <v>403</v>
      </c>
      <c r="F584" s="270">
        <v>2.0</v>
      </c>
      <c r="G584" s="270">
        <v>135.0</v>
      </c>
      <c r="H584" s="270">
        <v>76.0</v>
      </c>
      <c r="I584" s="270">
        <v>71.0</v>
      </c>
      <c r="J584" s="270">
        <v>67.0</v>
      </c>
      <c r="K584" s="270">
        <v>72.0</v>
      </c>
      <c r="L584" s="270">
        <v>77.0</v>
      </c>
      <c r="M584" s="270">
        <v>77.0</v>
      </c>
      <c r="N584" s="270">
        <v>80.0</v>
      </c>
      <c r="O584" s="270">
        <v>80.0</v>
      </c>
      <c r="P584" s="270">
        <v>80.0</v>
      </c>
      <c r="Q584" s="270">
        <v>79.0</v>
      </c>
      <c r="R584" s="261">
        <f t="shared" si="1"/>
        <v>896</v>
      </c>
      <c r="S584" s="261"/>
    </row>
    <row r="585" ht="15.75" hidden="1" customHeight="1">
      <c r="B585" s="258" t="s">
        <v>77</v>
      </c>
      <c r="C585" s="259" t="s">
        <v>72</v>
      </c>
      <c r="D585" s="260" t="s">
        <v>145</v>
      </c>
      <c r="E585" s="258" t="s">
        <v>404</v>
      </c>
      <c r="F585" s="270">
        <v>2.0</v>
      </c>
      <c r="G585" s="270">
        <v>20.0</v>
      </c>
      <c r="H585" s="270">
        <v>11.0</v>
      </c>
      <c r="I585" s="270">
        <v>10.0</v>
      </c>
      <c r="J585" s="270">
        <v>10.0</v>
      </c>
      <c r="K585" s="270">
        <v>11.0</v>
      </c>
      <c r="L585" s="270">
        <v>11.0</v>
      </c>
      <c r="M585" s="270">
        <v>11.0</v>
      </c>
      <c r="N585" s="270">
        <v>12.0</v>
      </c>
      <c r="O585" s="270">
        <v>12.0</v>
      </c>
      <c r="P585" s="270">
        <v>12.0</v>
      </c>
      <c r="Q585" s="270">
        <v>12.0</v>
      </c>
      <c r="R585" s="261">
        <f t="shared" si="1"/>
        <v>134</v>
      </c>
      <c r="S585" s="261"/>
    </row>
    <row r="586" ht="15.75" hidden="1" customHeight="1">
      <c r="B586" s="258" t="s">
        <v>77</v>
      </c>
      <c r="C586" s="259" t="s">
        <v>72</v>
      </c>
      <c r="D586" s="260" t="s">
        <v>145</v>
      </c>
      <c r="E586" s="258" t="s">
        <v>405</v>
      </c>
      <c r="F586" s="270">
        <v>2.0</v>
      </c>
      <c r="G586" s="270">
        <v>2.0</v>
      </c>
      <c r="H586" s="270">
        <v>2.0</v>
      </c>
      <c r="I586" s="270">
        <v>2.0</v>
      </c>
      <c r="J586" s="270">
        <v>2.0</v>
      </c>
      <c r="K586" s="270">
        <v>2.0</v>
      </c>
      <c r="L586" s="270">
        <v>2.0</v>
      </c>
      <c r="M586" s="270">
        <v>2.0</v>
      </c>
      <c r="N586" s="270">
        <v>2.0</v>
      </c>
      <c r="O586" s="270">
        <v>2.0</v>
      </c>
      <c r="P586" s="270">
        <v>2.0</v>
      </c>
      <c r="Q586" s="270">
        <v>2.0</v>
      </c>
      <c r="R586" s="261">
        <f t="shared" si="1"/>
        <v>24</v>
      </c>
      <c r="S586" s="261"/>
    </row>
    <row r="587" ht="15.75" hidden="1" customHeight="1">
      <c r="B587" s="258" t="s">
        <v>77</v>
      </c>
      <c r="C587" s="259" t="s">
        <v>72</v>
      </c>
      <c r="D587" s="260" t="s">
        <v>145</v>
      </c>
      <c r="E587" s="258" t="s">
        <v>406</v>
      </c>
      <c r="F587" s="270">
        <v>2.0</v>
      </c>
      <c r="G587" s="270">
        <v>286.0</v>
      </c>
      <c r="H587" s="270">
        <v>161.0</v>
      </c>
      <c r="I587" s="270">
        <v>151.0</v>
      </c>
      <c r="J587" s="270">
        <v>142.0</v>
      </c>
      <c r="K587" s="270">
        <v>152.0</v>
      </c>
      <c r="L587" s="270">
        <v>162.0</v>
      </c>
      <c r="M587" s="270">
        <v>164.0</v>
      </c>
      <c r="N587" s="270">
        <v>170.0</v>
      </c>
      <c r="O587" s="270">
        <v>171.0</v>
      </c>
      <c r="P587" s="270">
        <v>169.0</v>
      </c>
      <c r="Q587" s="270">
        <v>168.0</v>
      </c>
      <c r="R587" s="261">
        <f t="shared" si="1"/>
        <v>1898</v>
      </c>
      <c r="S587" s="261"/>
    </row>
    <row r="588" ht="15.75" hidden="1" customHeight="1">
      <c r="B588" s="258" t="s">
        <v>77</v>
      </c>
      <c r="C588" s="259" t="s">
        <v>72</v>
      </c>
      <c r="D588" s="260" t="s">
        <v>145</v>
      </c>
      <c r="E588" s="258" t="s">
        <v>407</v>
      </c>
      <c r="F588" s="270">
        <v>2.0</v>
      </c>
      <c r="G588" s="270">
        <v>12.0</v>
      </c>
      <c r="H588" s="270">
        <v>7.0</v>
      </c>
      <c r="I588" s="270">
        <v>6.0</v>
      </c>
      <c r="J588" s="270">
        <v>6.0</v>
      </c>
      <c r="K588" s="270">
        <v>7.0</v>
      </c>
      <c r="L588" s="270">
        <v>7.0</v>
      </c>
      <c r="M588" s="270">
        <v>7.0</v>
      </c>
      <c r="N588" s="270">
        <v>7.0</v>
      </c>
      <c r="O588" s="270">
        <v>7.0</v>
      </c>
      <c r="P588" s="270">
        <v>7.0</v>
      </c>
      <c r="Q588" s="270">
        <v>7.0</v>
      </c>
      <c r="R588" s="261">
        <f t="shared" si="1"/>
        <v>82</v>
      </c>
      <c r="S588" s="261"/>
    </row>
    <row r="589" ht="15.75" hidden="1" customHeight="1">
      <c r="B589" s="258" t="s">
        <v>77</v>
      </c>
      <c r="C589" s="259" t="s">
        <v>72</v>
      </c>
      <c r="D589" s="260" t="s">
        <v>145</v>
      </c>
      <c r="E589" s="258" t="s">
        <v>408</v>
      </c>
      <c r="F589" s="270">
        <v>2.0</v>
      </c>
      <c r="G589" s="270">
        <v>7.0</v>
      </c>
      <c r="H589" s="270">
        <v>4.0</v>
      </c>
      <c r="I589" s="270">
        <v>4.0</v>
      </c>
      <c r="J589" s="270">
        <v>4.0</v>
      </c>
      <c r="K589" s="270">
        <v>4.0</v>
      </c>
      <c r="L589" s="270">
        <v>4.0</v>
      </c>
      <c r="M589" s="270">
        <v>4.0</v>
      </c>
      <c r="N589" s="270">
        <v>4.0</v>
      </c>
      <c r="O589" s="270">
        <v>4.0</v>
      </c>
      <c r="P589" s="270">
        <v>4.0</v>
      </c>
      <c r="Q589" s="270">
        <v>4.0</v>
      </c>
      <c r="R589" s="261">
        <f t="shared" si="1"/>
        <v>49</v>
      </c>
      <c r="S589" s="261"/>
    </row>
    <row r="590" ht="15.75" hidden="1" customHeight="1">
      <c r="B590" s="258" t="s">
        <v>77</v>
      </c>
      <c r="C590" s="259" t="s">
        <v>72</v>
      </c>
      <c r="D590" s="260" t="s">
        <v>145</v>
      </c>
      <c r="E590" s="258" t="s">
        <v>409</v>
      </c>
      <c r="F590" s="270">
        <v>2.0</v>
      </c>
      <c r="G590" s="270">
        <v>2.0</v>
      </c>
      <c r="H590" s="270">
        <v>2.0</v>
      </c>
      <c r="I590" s="270">
        <v>2.0</v>
      </c>
      <c r="J590" s="270">
        <v>2.0</v>
      </c>
      <c r="K590" s="270">
        <v>2.0</v>
      </c>
      <c r="L590" s="270">
        <v>2.0</v>
      </c>
      <c r="M590" s="270">
        <v>2.0</v>
      </c>
      <c r="N590" s="270">
        <v>2.0</v>
      </c>
      <c r="O590" s="270">
        <v>2.0</v>
      </c>
      <c r="P590" s="270">
        <v>2.0</v>
      </c>
      <c r="Q590" s="270">
        <v>2.0</v>
      </c>
      <c r="R590" s="261">
        <f t="shared" si="1"/>
        <v>24</v>
      </c>
      <c r="S590" s="261"/>
    </row>
    <row r="591" ht="15.75" hidden="1" customHeight="1">
      <c r="B591" s="258" t="s">
        <v>77</v>
      </c>
      <c r="C591" s="259" t="s">
        <v>72</v>
      </c>
      <c r="D591" s="260" t="s">
        <v>145</v>
      </c>
      <c r="E591" s="258" t="s">
        <v>410</v>
      </c>
      <c r="F591" s="270">
        <v>2.0</v>
      </c>
      <c r="G591" s="270">
        <v>19.0</v>
      </c>
      <c r="H591" s="270">
        <v>11.0</v>
      </c>
      <c r="I591" s="270">
        <v>10.0</v>
      </c>
      <c r="J591" s="270">
        <v>10.0</v>
      </c>
      <c r="K591" s="270">
        <v>10.0</v>
      </c>
      <c r="L591" s="270">
        <v>11.0</v>
      </c>
      <c r="M591" s="270">
        <v>11.0</v>
      </c>
      <c r="N591" s="270">
        <v>11.0</v>
      </c>
      <c r="O591" s="270">
        <v>11.0</v>
      </c>
      <c r="P591" s="270">
        <v>11.0</v>
      </c>
      <c r="Q591" s="270">
        <v>11.0</v>
      </c>
      <c r="R591" s="261">
        <f t="shared" si="1"/>
        <v>128</v>
      </c>
      <c r="S591" s="261"/>
    </row>
    <row r="592" ht="15.75" hidden="1" customHeight="1">
      <c r="B592" s="258" t="s">
        <v>77</v>
      </c>
      <c r="C592" s="259" t="s">
        <v>72</v>
      </c>
      <c r="D592" s="260" t="s">
        <v>145</v>
      </c>
      <c r="E592" s="258" t="s">
        <v>411</v>
      </c>
      <c r="F592" s="270">
        <v>2.0</v>
      </c>
      <c r="G592" s="270">
        <v>2.0</v>
      </c>
      <c r="H592" s="270">
        <v>2.0</v>
      </c>
      <c r="I592" s="270">
        <v>2.0</v>
      </c>
      <c r="J592" s="270">
        <v>2.0</v>
      </c>
      <c r="K592" s="270">
        <v>2.0</v>
      </c>
      <c r="L592" s="270">
        <v>2.0</v>
      </c>
      <c r="M592" s="270">
        <v>2.0</v>
      </c>
      <c r="N592" s="270">
        <v>2.0</v>
      </c>
      <c r="O592" s="270">
        <v>2.0</v>
      </c>
      <c r="P592" s="270">
        <v>2.0</v>
      </c>
      <c r="Q592" s="270">
        <v>2.0</v>
      </c>
      <c r="R592" s="261">
        <f t="shared" si="1"/>
        <v>24</v>
      </c>
      <c r="S592" s="261"/>
    </row>
    <row r="593" ht="15.75" hidden="1" customHeight="1">
      <c r="B593" s="258" t="s">
        <v>77</v>
      </c>
      <c r="C593" s="259" t="s">
        <v>72</v>
      </c>
      <c r="D593" s="260" t="s">
        <v>145</v>
      </c>
      <c r="E593" s="258" t="s">
        <v>412</v>
      </c>
      <c r="F593" s="270">
        <v>2.0</v>
      </c>
      <c r="G593" s="270">
        <v>2.0</v>
      </c>
      <c r="H593" s="270">
        <v>2.0</v>
      </c>
      <c r="I593" s="270">
        <v>2.0</v>
      </c>
      <c r="J593" s="270">
        <v>2.0</v>
      </c>
      <c r="K593" s="270">
        <v>2.0</v>
      </c>
      <c r="L593" s="270">
        <v>2.0</v>
      </c>
      <c r="M593" s="270">
        <v>2.0</v>
      </c>
      <c r="N593" s="270">
        <v>2.0</v>
      </c>
      <c r="O593" s="270">
        <v>2.0</v>
      </c>
      <c r="P593" s="270">
        <v>2.0</v>
      </c>
      <c r="Q593" s="270">
        <v>2.0</v>
      </c>
      <c r="R593" s="261">
        <f t="shared" si="1"/>
        <v>24</v>
      </c>
      <c r="S593" s="261"/>
    </row>
    <row r="594" ht="15.75" hidden="1" customHeight="1">
      <c r="B594" s="258" t="s">
        <v>77</v>
      </c>
      <c r="C594" s="259" t="s">
        <v>72</v>
      </c>
      <c r="D594" s="262" t="s">
        <v>145</v>
      </c>
      <c r="E594" s="258" t="s">
        <v>413</v>
      </c>
      <c r="F594" s="270">
        <v>2.0</v>
      </c>
      <c r="G594" s="270">
        <v>2.0</v>
      </c>
      <c r="H594" s="270">
        <v>2.0</v>
      </c>
      <c r="I594" s="270">
        <v>2.0</v>
      </c>
      <c r="J594" s="270">
        <v>2.0</v>
      </c>
      <c r="K594" s="270">
        <v>2.0</v>
      </c>
      <c r="L594" s="270">
        <v>2.0</v>
      </c>
      <c r="M594" s="270">
        <v>2.0</v>
      </c>
      <c r="N594" s="270">
        <v>2.0</v>
      </c>
      <c r="O594" s="270">
        <v>2.0</v>
      </c>
      <c r="P594" s="270">
        <v>2.0</v>
      </c>
      <c r="Q594" s="270">
        <v>2.0</v>
      </c>
      <c r="R594" s="261">
        <f t="shared" si="1"/>
        <v>24</v>
      </c>
      <c r="S594" s="261"/>
    </row>
    <row r="595" ht="15.75" hidden="1" customHeight="1">
      <c r="B595" s="258" t="s">
        <v>77</v>
      </c>
      <c r="C595" s="259" t="s">
        <v>72</v>
      </c>
      <c r="D595" s="260" t="s">
        <v>61</v>
      </c>
      <c r="E595" s="258" t="s">
        <v>62</v>
      </c>
      <c r="F595" s="270">
        <v>2.0</v>
      </c>
      <c r="G595" s="270">
        <v>132.0</v>
      </c>
      <c r="H595" s="270">
        <v>75.0</v>
      </c>
      <c r="I595" s="270">
        <v>70.0</v>
      </c>
      <c r="J595" s="270">
        <v>66.0</v>
      </c>
      <c r="K595" s="270">
        <v>70.0</v>
      </c>
      <c r="L595" s="270">
        <v>75.0</v>
      </c>
      <c r="M595" s="270">
        <v>76.0</v>
      </c>
      <c r="N595" s="270">
        <v>79.0</v>
      </c>
      <c r="O595" s="270">
        <v>79.0</v>
      </c>
      <c r="P595" s="270">
        <v>78.0</v>
      </c>
      <c r="Q595" s="270">
        <v>78.0</v>
      </c>
      <c r="R595" s="261">
        <f t="shared" si="1"/>
        <v>880</v>
      </c>
      <c r="S595" s="261"/>
    </row>
    <row r="596" ht="15.75" hidden="1" customHeight="1">
      <c r="B596" s="258" t="s">
        <v>77</v>
      </c>
      <c r="C596" s="259" t="s">
        <v>72</v>
      </c>
      <c r="D596" s="260" t="s">
        <v>61</v>
      </c>
      <c r="E596" s="258" t="s">
        <v>63</v>
      </c>
      <c r="F596" s="270">
        <v>2.0</v>
      </c>
      <c r="G596" s="270">
        <v>515.0</v>
      </c>
      <c r="H596" s="270">
        <v>290.0</v>
      </c>
      <c r="I596" s="270">
        <v>272.0</v>
      </c>
      <c r="J596" s="270">
        <v>256.0</v>
      </c>
      <c r="K596" s="270">
        <v>273.0</v>
      </c>
      <c r="L596" s="270">
        <v>293.0</v>
      </c>
      <c r="M596" s="270">
        <v>296.0</v>
      </c>
      <c r="N596" s="270">
        <v>306.0</v>
      </c>
      <c r="O596" s="270">
        <v>308.0</v>
      </c>
      <c r="P596" s="270">
        <v>304.0</v>
      </c>
      <c r="Q596" s="270">
        <v>303.0</v>
      </c>
      <c r="R596" s="261">
        <f t="shared" si="1"/>
        <v>3418</v>
      </c>
      <c r="S596" s="261"/>
    </row>
    <row r="597" ht="15.75" hidden="1" customHeight="1">
      <c r="B597" s="258" t="s">
        <v>77</v>
      </c>
      <c r="C597" s="259" t="s">
        <v>72</v>
      </c>
      <c r="D597" s="260" t="s">
        <v>61</v>
      </c>
      <c r="E597" s="258" t="s">
        <v>64</v>
      </c>
      <c r="F597" s="270">
        <v>2.0</v>
      </c>
      <c r="G597" s="270">
        <v>2.0</v>
      </c>
      <c r="H597" s="270">
        <v>2.0</v>
      </c>
      <c r="I597" s="270">
        <v>2.0</v>
      </c>
      <c r="J597" s="270">
        <v>2.0</v>
      </c>
      <c r="K597" s="270">
        <v>2.0</v>
      </c>
      <c r="L597" s="270">
        <v>2.0</v>
      </c>
      <c r="M597" s="270">
        <v>2.0</v>
      </c>
      <c r="N597" s="270">
        <v>2.0</v>
      </c>
      <c r="O597" s="270">
        <v>2.0</v>
      </c>
      <c r="P597" s="270">
        <v>2.0</v>
      </c>
      <c r="Q597" s="270">
        <v>2.0</v>
      </c>
      <c r="R597" s="261">
        <f t="shared" si="1"/>
        <v>24</v>
      </c>
      <c r="S597" s="261"/>
    </row>
    <row r="598" ht="15.75" hidden="1" customHeight="1">
      <c r="B598" s="258" t="s">
        <v>77</v>
      </c>
      <c r="C598" s="259" t="s">
        <v>72</v>
      </c>
      <c r="D598" s="260" t="s">
        <v>61</v>
      </c>
      <c r="E598" s="258" t="s">
        <v>65</v>
      </c>
      <c r="F598" s="270">
        <v>2.0</v>
      </c>
      <c r="G598" s="270">
        <v>2.0</v>
      </c>
      <c r="H598" s="270">
        <v>2.0</v>
      </c>
      <c r="I598" s="270">
        <v>2.0</v>
      </c>
      <c r="J598" s="270">
        <v>2.0</v>
      </c>
      <c r="K598" s="270">
        <v>2.0</v>
      </c>
      <c r="L598" s="270">
        <v>2.0</v>
      </c>
      <c r="M598" s="270">
        <v>2.0</v>
      </c>
      <c r="N598" s="270">
        <v>2.0</v>
      </c>
      <c r="O598" s="270">
        <v>2.0</v>
      </c>
      <c r="P598" s="270">
        <v>2.0</v>
      </c>
      <c r="Q598" s="270">
        <v>2.0</v>
      </c>
      <c r="R598" s="261">
        <f t="shared" si="1"/>
        <v>24</v>
      </c>
      <c r="S598" s="261"/>
    </row>
    <row r="599" ht="15.75" hidden="1" customHeight="1">
      <c r="B599" s="258" t="s">
        <v>77</v>
      </c>
      <c r="C599" s="259" t="s">
        <v>72</v>
      </c>
      <c r="D599" s="260" t="s">
        <v>61</v>
      </c>
      <c r="E599" s="258" t="s">
        <v>66</v>
      </c>
      <c r="F599" s="270">
        <v>2.0</v>
      </c>
      <c r="G599" s="270">
        <v>2.0</v>
      </c>
      <c r="H599" s="270">
        <v>2.0</v>
      </c>
      <c r="I599" s="270">
        <v>2.0</v>
      </c>
      <c r="J599" s="270">
        <v>2.0</v>
      </c>
      <c r="K599" s="270">
        <v>2.0</v>
      </c>
      <c r="L599" s="270">
        <v>2.0</v>
      </c>
      <c r="M599" s="270">
        <v>2.0</v>
      </c>
      <c r="N599" s="270">
        <v>2.0</v>
      </c>
      <c r="O599" s="270">
        <v>2.0</v>
      </c>
      <c r="P599" s="270">
        <v>2.0</v>
      </c>
      <c r="Q599" s="270">
        <v>2.0</v>
      </c>
      <c r="R599" s="261">
        <f t="shared" si="1"/>
        <v>24</v>
      </c>
      <c r="S599" s="261"/>
    </row>
    <row r="600" ht="15.75" hidden="1" customHeight="1">
      <c r="B600" s="258" t="s">
        <v>77</v>
      </c>
      <c r="C600" s="259" t="s">
        <v>72</v>
      </c>
      <c r="D600" s="260" t="s">
        <v>61</v>
      </c>
      <c r="E600" s="258" t="s">
        <v>67</v>
      </c>
      <c r="F600" s="270">
        <v>2.0</v>
      </c>
      <c r="G600" s="270">
        <v>2.0</v>
      </c>
      <c r="H600" s="270">
        <v>2.0</v>
      </c>
      <c r="I600" s="270">
        <v>2.0</v>
      </c>
      <c r="J600" s="270">
        <v>2.0</v>
      </c>
      <c r="K600" s="270">
        <v>2.0</v>
      </c>
      <c r="L600" s="270">
        <v>2.0</v>
      </c>
      <c r="M600" s="270">
        <v>2.0</v>
      </c>
      <c r="N600" s="270">
        <v>2.0</v>
      </c>
      <c r="O600" s="270">
        <v>2.0</v>
      </c>
      <c r="P600" s="270">
        <v>2.0</v>
      </c>
      <c r="Q600" s="270">
        <v>2.0</v>
      </c>
      <c r="R600" s="261">
        <f t="shared" si="1"/>
        <v>24</v>
      </c>
      <c r="S600" s="261"/>
    </row>
    <row r="601" ht="15.75" hidden="1" customHeight="1">
      <c r="B601" s="258" t="s">
        <v>77</v>
      </c>
      <c r="C601" s="259" t="s">
        <v>72</v>
      </c>
      <c r="D601" s="260" t="s">
        <v>61</v>
      </c>
      <c r="E601" s="258" t="s">
        <v>68</v>
      </c>
      <c r="F601" s="270">
        <v>2.0</v>
      </c>
      <c r="G601" s="270">
        <v>19.0</v>
      </c>
      <c r="H601" s="270">
        <v>11.0</v>
      </c>
      <c r="I601" s="270">
        <v>10.0</v>
      </c>
      <c r="J601" s="270">
        <v>9.0</v>
      </c>
      <c r="K601" s="270">
        <v>10.0</v>
      </c>
      <c r="L601" s="270">
        <v>11.0</v>
      </c>
      <c r="M601" s="270">
        <v>11.0</v>
      </c>
      <c r="N601" s="270">
        <v>11.0</v>
      </c>
      <c r="O601" s="270">
        <v>11.0</v>
      </c>
      <c r="P601" s="270">
        <v>11.0</v>
      </c>
      <c r="Q601" s="270">
        <v>11.0</v>
      </c>
      <c r="R601" s="261">
        <f t="shared" si="1"/>
        <v>127</v>
      </c>
      <c r="S601" s="261"/>
    </row>
    <row r="602" ht="15.75" hidden="1" customHeight="1">
      <c r="B602" s="258" t="s">
        <v>77</v>
      </c>
      <c r="C602" s="259" t="s">
        <v>72</v>
      </c>
      <c r="D602" s="262" t="s">
        <v>61</v>
      </c>
      <c r="E602" s="258" t="s">
        <v>69</v>
      </c>
      <c r="F602" s="270">
        <v>2.0</v>
      </c>
      <c r="G602" s="270">
        <v>2.0</v>
      </c>
      <c r="H602" s="270">
        <v>2.0</v>
      </c>
      <c r="I602" s="270">
        <v>2.0</v>
      </c>
      <c r="J602" s="270">
        <v>2.0</v>
      </c>
      <c r="K602" s="270">
        <v>2.0</v>
      </c>
      <c r="L602" s="270">
        <v>2.0</v>
      </c>
      <c r="M602" s="270">
        <v>2.0</v>
      </c>
      <c r="N602" s="270">
        <v>2.0</v>
      </c>
      <c r="O602" s="270">
        <v>2.0</v>
      </c>
      <c r="P602" s="270">
        <v>2.0</v>
      </c>
      <c r="Q602" s="270">
        <v>2.0</v>
      </c>
      <c r="R602" s="261">
        <f t="shared" si="1"/>
        <v>24</v>
      </c>
      <c r="S602" s="261"/>
    </row>
    <row r="603" ht="15.75" hidden="1" customHeight="1">
      <c r="B603" s="258" t="s">
        <v>77</v>
      </c>
      <c r="C603" s="259" t="s">
        <v>72</v>
      </c>
      <c r="D603" s="260" t="s">
        <v>159</v>
      </c>
      <c r="E603" s="258" t="s">
        <v>414</v>
      </c>
      <c r="F603" s="270">
        <v>2.0</v>
      </c>
      <c r="G603" s="270">
        <v>256.0</v>
      </c>
      <c r="H603" s="270">
        <v>144.0</v>
      </c>
      <c r="I603" s="270">
        <v>135.0</v>
      </c>
      <c r="J603" s="270">
        <v>127.0</v>
      </c>
      <c r="K603" s="270">
        <v>136.0</v>
      </c>
      <c r="L603" s="270">
        <v>145.0</v>
      </c>
      <c r="M603" s="270">
        <v>147.0</v>
      </c>
      <c r="N603" s="270">
        <v>152.0</v>
      </c>
      <c r="O603" s="270">
        <v>153.0</v>
      </c>
      <c r="P603" s="270">
        <v>151.0</v>
      </c>
      <c r="Q603" s="270">
        <v>150.0</v>
      </c>
      <c r="R603" s="261">
        <f t="shared" si="1"/>
        <v>1698</v>
      </c>
      <c r="S603" s="261"/>
    </row>
    <row r="604" ht="15.75" hidden="1" customHeight="1">
      <c r="B604" s="258" t="s">
        <v>77</v>
      </c>
      <c r="C604" s="259" t="s">
        <v>72</v>
      </c>
      <c r="D604" s="260" t="s">
        <v>159</v>
      </c>
      <c r="E604" s="258" t="s">
        <v>415</v>
      </c>
      <c r="F604" s="270">
        <v>2.0</v>
      </c>
      <c r="G604" s="270">
        <v>2.0</v>
      </c>
      <c r="H604" s="270">
        <v>2.0</v>
      </c>
      <c r="I604" s="270">
        <v>2.0</v>
      </c>
      <c r="J604" s="270">
        <v>2.0</v>
      </c>
      <c r="K604" s="270">
        <v>2.0</v>
      </c>
      <c r="L604" s="270">
        <v>2.0</v>
      </c>
      <c r="M604" s="270">
        <v>2.0</v>
      </c>
      <c r="N604" s="270">
        <v>2.0</v>
      </c>
      <c r="O604" s="270">
        <v>2.0</v>
      </c>
      <c r="P604" s="270">
        <v>2.0</v>
      </c>
      <c r="Q604" s="270">
        <v>2.0</v>
      </c>
      <c r="R604" s="261">
        <f t="shared" si="1"/>
        <v>24</v>
      </c>
      <c r="S604" s="261"/>
    </row>
    <row r="605" ht="15.75" hidden="1" customHeight="1">
      <c r="B605" s="258" t="s">
        <v>77</v>
      </c>
      <c r="C605" s="259" t="s">
        <v>72</v>
      </c>
      <c r="D605" s="260" t="s">
        <v>159</v>
      </c>
      <c r="E605" s="258" t="s">
        <v>416</v>
      </c>
      <c r="F605" s="270">
        <v>2.0</v>
      </c>
      <c r="G605" s="270">
        <v>46.0</v>
      </c>
      <c r="H605" s="270">
        <v>26.0</v>
      </c>
      <c r="I605" s="270">
        <v>24.0</v>
      </c>
      <c r="J605" s="270">
        <v>23.0</v>
      </c>
      <c r="K605" s="270">
        <v>24.0</v>
      </c>
      <c r="L605" s="270">
        <v>26.0</v>
      </c>
      <c r="M605" s="270">
        <v>26.0</v>
      </c>
      <c r="N605" s="270">
        <v>27.0</v>
      </c>
      <c r="O605" s="270">
        <v>27.0</v>
      </c>
      <c r="P605" s="270">
        <v>27.0</v>
      </c>
      <c r="Q605" s="270">
        <v>27.0</v>
      </c>
      <c r="R605" s="261">
        <f t="shared" si="1"/>
        <v>305</v>
      </c>
      <c r="S605" s="261"/>
    </row>
    <row r="606" ht="15.75" hidden="1" customHeight="1">
      <c r="B606" s="258" t="s">
        <v>77</v>
      </c>
      <c r="C606" s="259" t="s">
        <v>72</v>
      </c>
      <c r="D606" s="260" t="s">
        <v>159</v>
      </c>
      <c r="E606" s="258" t="s">
        <v>417</v>
      </c>
      <c r="F606" s="270">
        <v>2.0</v>
      </c>
      <c r="G606" s="270">
        <v>246.0</v>
      </c>
      <c r="H606" s="270">
        <v>139.0</v>
      </c>
      <c r="I606" s="270">
        <v>130.0</v>
      </c>
      <c r="J606" s="270">
        <v>123.0</v>
      </c>
      <c r="K606" s="270">
        <v>131.0</v>
      </c>
      <c r="L606" s="270">
        <v>140.0</v>
      </c>
      <c r="M606" s="270">
        <v>142.0</v>
      </c>
      <c r="N606" s="270">
        <v>146.0</v>
      </c>
      <c r="O606" s="270">
        <v>147.0</v>
      </c>
      <c r="P606" s="270">
        <v>146.0</v>
      </c>
      <c r="Q606" s="270">
        <v>145.0</v>
      </c>
      <c r="R606" s="261">
        <f t="shared" si="1"/>
        <v>1637</v>
      </c>
      <c r="S606" s="261"/>
    </row>
    <row r="607" ht="15.75" hidden="1" customHeight="1">
      <c r="B607" s="258" t="s">
        <v>77</v>
      </c>
      <c r="C607" s="259" t="s">
        <v>72</v>
      </c>
      <c r="D607" s="260" t="s">
        <v>159</v>
      </c>
      <c r="E607" s="258" t="s">
        <v>418</v>
      </c>
      <c r="F607" s="270">
        <v>2.0</v>
      </c>
      <c r="G607" s="270">
        <v>2.0</v>
      </c>
      <c r="H607" s="270">
        <v>2.0</v>
      </c>
      <c r="I607" s="270">
        <v>2.0</v>
      </c>
      <c r="J607" s="270">
        <v>2.0</v>
      </c>
      <c r="K607" s="270">
        <v>2.0</v>
      </c>
      <c r="L607" s="270">
        <v>2.0</v>
      </c>
      <c r="M607" s="270">
        <v>2.0</v>
      </c>
      <c r="N607" s="270">
        <v>2.0</v>
      </c>
      <c r="O607" s="270">
        <v>2.0</v>
      </c>
      <c r="P607" s="270">
        <v>2.0</v>
      </c>
      <c r="Q607" s="270">
        <v>2.0</v>
      </c>
      <c r="R607" s="261">
        <f t="shared" si="1"/>
        <v>24</v>
      </c>
      <c r="S607" s="261"/>
    </row>
    <row r="608" ht="15.75" hidden="1" customHeight="1">
      <c r="B608" s="258" t="s">
        <v>77</v>
      </c>
      <c r="C608" s="259" t="s">
        <v>72</v>
      </c>
      <c r="D608" s="260" t="s">
        <v>159</v>
      </c>
      <c r="E608" s="258" t="s">
        <v>419</v>
      </c>
      <c r="F608" s="270">
        <v>2.0</v>
      </c>
      <c r="G608" s="270">
        <v>2.0</v>
      </c>
      <c r="H608" s="270">
        <v>2.0</v>
      </c>
      <c r="I608" s="270">
        <v>2.0</v>
      </c>
      <c r="J608" s="270">
        <v>2.0</v>
      </c>
      <c r="K608" s="270">
        <v>2.0</v>
      </c>
      <c r="L608" s="270">
        <v>2.0</v>
      </c>
      <c r="M608" s="270">
        <v>2.0</v>
      </c>
      <c r="N608" s="270">
        <v>2.0</v>
      </c>
      <c r="O608" s="270">
        <v>2.0</v>
      </c>
      <c r="P608" s="270">
        <v>2.0</v>
      </c>
      <c r="Q608" s="270">
        <v>2.0</v>
      </c>
      <c r="R608" s="261">
        <f t="shared" si="1"/>
        <v>24</v>
      </c>
      <c r="S608" s="261"/>
    </row>
    <row r="609" ht="15.75" hidden="1" customHeight="1">
      <c r="B609" s="258" t="s">
        <v>77</v>
      </c>
      <c r="C609" s="259" t="s">
        <v>72</v>
      </c>
      <c r="D609" s="260" t="s">
        <v>159</v>
      </c>
      <c r="E609" s="258" t="s">
        <v>420</v>
      </c>
      <c r="F609" s="270">
        <v>2.0</v>
      </c>
      <c r="G609" s="270">
        <v>2.0</v>
      </c>
      <c r="H609" s="270">
        <v>2.0</v>
      </c>
      <c r="I609" s="270">
        <v>2.0</v>
      </c>
      <c r="J609" s="270">
        <v>2.0</v>
      </c>
      <c r="K609" s="270">
        <v>2.0</v>
      </c>
      <c r="L609" s="270">
        <v>2.0</v>
      </c>
      <c r="M609" s="270">
        <v>2.0</v>
      </c>
      <c r="N609" s="270">
        <v>2.0</v>
      </c>
      <c r="O609" s="270">
        <v>2.0</v>
      </c>
      <c r="P609" s="270">
        <v>2.0</v>
      </c>
      <c r="Q609" s="270">
        <v>2.0</v>
      </c>
      <c r="R609" s="261">
        <f t="shared" si="1"/>
        <v>24</v>
      </c>
      <c r="S609" s="261"/>
    </row>
    <row r="610" ht="15.75" hidden="1" customHeight="1">
      <c r="B610" s="258" t="s">
        <v>77</v>
      </c>
      <c r="C610" s="259" t="s">
        <v>72</v>
      </c>
      <c r="D610" s="260" t="s">
        <v>159</v>
      </c>
      <c r="E610" s="258" t="s">
        <v>421</v>
      </c>
      <c r="F610" s="270">
        <v>2.0</v>
      </c>
      <c r="G610" s="270">
        <v>42.0</v>
      </c>
      <c r="H610" s="270">
        <v>23.0</v>
      </c>
      <c r="I610" s="270">
        <v>22.0</v>
      </c>
      <c r="J610" s="270">
        <v>21.0</v>
      </c>
      <c r="K610" s="270">
        <v>22.0</v>
      </c>
      <c r="L610" s="270">
        <v>24.0</v>
      </c>
      <c r="M610" s="270">
        <v>24.0</v>
      </c>
      <c r="N610" s="270">
        <v>25.0</v>
      </c>
      <c r="O610" s="270">
        <v>25.0</v>
      </c>
      <c r="P610" s="270">
        <v>25.0</v>
      </c>
      <c r="Q610" s="270">
        <v>25.0</v>
      </c>
      <c r="R610" s="261">
        <f t="shared" si="1"/>
        <v>280</v>
      </c>
      <c r="S610" s="261"/>
    </row>
    <row r="611" ht="15.75" hidden="1" customHeight="1">
      <c r="B611" s="258" t="s">
        <v>77</v>
      </c>
      <c r="C611" s="259" t="s">
        <v>72</v>
      </c>
      <c r="D611" s="260" t="s">
        <v>159</v>
      </c>
      <c r="E611" s="258" t="s">
        <v>422</v>
      </c>
      <c r="F611" s="270">
        <v>2.0</v>
      </c>
      <c r="G611" s="270">
        <v>2.0</v>
      </c>
      <c r="H611" s="270">
        <v>2.0</v>
      </c>
      <c r="I611" s="270">
        <v>2.0</v>
      </c>
      <c r="J611" s="270">
        <v>2.0</v>
      </c>
      <c r="K611" s="270">
        <v>2.0</v>
      </c>
      <c r="L611" s="270">
        <v>2.0</v>
      </c>
      <c r="M611" s="270">
        <v>2.0</v>
      </c>
      <c r="N611" s="270">
        <v>2.0</v>
      </c>
      <c r="O611" s="270">
        <v>2.0</v>
      </c>
      <c r="P611" s="270">
        <v>2.0</v>
      </c>
      <c r="Q611" s="270">
        <v>2.0</v>
      </c>
      <c r="R611" s="261">
        <f t="shared" si="1"/>
        <v>24</v>
      </c>
      <c r="S611" s="261"/>
    </row>
    <row r="612" ht="15.75" hidden="1" customHeight="1">
      <c r="B612" s="258" t="s">
        <v>77</v>
      </c>
      <c r="C612" s="259" t="s">
        <v>72</v>
      </c>
      <c r="D612" s="260" t="s">
        <v>159</v>
      </c>
      <c r="E612" s="258" t="s">
        <v>423</v>
      </c>
      <c r="F612" s="270">
        <v>2.0</v>
      </c>
      <c r="G612" s="270">
        <v>28.0</v>
      </c>
      <c r="H612" s="270">
        <v>16.0</v>
      </c>
      <c r="I612" s="270">
        <v>15.0</v>
      </c>
      <c r="J612" s="270">
        <v>14.0</v>
      </c>
      <c r="K612" s="270">
        <v>15.0</v>
      </c>
      <c r="L612" s="270">
        <v>16.0</v>
      </c>
      <c r="M612" s="270">
        <v>16.0</v>
      </c>
      <c r="N612" s="270">
        <v>16.0</v>
      </c>
      <c r="O612" s="270">
        <v>17.0</v>
      </c>
      <c r="P612" s="270">
        <v>16.0</v>
      </c>
      <c r="Q612" s="270">
        <v>16.0</v>
      </c>
      <c r="R612" s="261">
        <f t="shared" si="1"/>
        <v>187</v>
      </c>
      <c r="S612" s="261"/>
    </row>
    <row r="613" ht="15.75" hidden="1" customHeight="1">
      <c r="B613" s="258" t="s">
        <v>77</v>
      </c>
      <c r="C613" s="259" t="s">
        <v>72</v>
      </c>
      <c r="D613" s="260" t="s">
        <v>159</v>
      </c>
      <c r="E613" s="258" t="s">
        <v>424</v>
      </c>
      <c r="F613" s="270">
        <v>2.0</v>
      </c>
      <c r="G613" s="270">
        <v>123.0</v>
      </c>
      <c r="H613" s="270">
        <v>70.0</v>
      </c>
      <c r="I613" s="270">
        <v>65.0</v>
      </c>
      <c r="J613" s="270">
        <v>61.0</v>
      </c>
      <c r="K613" s="270">
        <v>66.0</v>
      </c>
      <c r="L613" s="270">
        <v>70.0</v>
      </c>
      <c r="M613" s="270">
        <v>71.0</v>
      </c>
      <c r="N613" s="270">
        <v>73.0</v>
      </c>
      <c r="O613" s="270">
        <v>74.0</v>
      </c>
      <c r="P613" s="270">
        <v>73.0</v>
      </c>
      <c r="Q613" s="270">
        <v>73.0</v>
      </c>
      <c r="R613" s="261">
        <f t="shared" si="1"/>
        <v>821</v>
      </c>
      <c r="S613" s="261"/>
    </row>
    <row r="614" ht="15.75" hidden="1" customHeight="1">
      <c r="B614" s="258" t="s">
        <v>77</v>
      </c>
      <c r="C614" s="259" t="s">
        <v>72</v>
      </c>
      <c r="D614" s="262" t="s">
        <v>159</v>
      </c>
      <c r="E614" s="258" t="s">
        <v>425</v>
      </c>
      <c r="F614" s="270">
        <v>2.0</v>
      </c>
      <c r="G614" s="270">
        <v>10.0</v>
      </c>
      <c r="H614" s="270">
        <v>6.0</v>
      </c>
      <c r="I614" s="270">
        <v>5.0</v>
      </c>
      <c r="J614" s="270">
        <v>5.0</v>
      </c>
      <c r="K614" s="270">
        <v>5.0</v>
      </c>
      <c r="L614" s="270">
        <v>6.0</v>
      </c>
      <c r="M614" s="270">
        <v>6.0</v>
      </c>
      <c r="N614" s="270">
        <v>6.0</v>
      </c>
      <c r="O614" s="270">
        <v>6.0</v>
      </c>
      <c r="P614" s="270">
        <v>6.0</v>
      </c>
      <c r="Q614" s="270">
        <v>6.0</v>
      </c>
      <c r="R614" s="261">
        <f t="shared" si="1"/>
        <v>69</v>
      </c>
      <c r="S614" s="261"/>
    </row>
    <row r="615" ht="15.75" hidden="1" customHeight="1">
      <c r="B615" s="258" t="s">
        <v>78</v>
      </c>
      <c r="C615" s="259" t="s">
        <v>59</v>
      </c>
      <c r="D615" s="260" t="s">
        <v>116</v>
      </c>
      <c r="E615" s="258" t="s">
        <v>383</v>
      </c>
      <c r="F615" s="258">
        <v>8.0</v>
      </c>
      <c r="G615" s="258">
        <v>8.0</v>
      </c>
      <c r="H615" s="258">
        <v>7.0</v>
      </c>
      <c r="I615" s="258">
        <v>7.0</v>
      </c>
      <c r="J615" s="258">
        <v>8.0</v>
      </c>
      <c r="K615" s="258">
        <v>8.0</v>
      </c>
      <c r="L615" s="258">
        <v>9.0</v>
      </c>
      <c r="M615" s="258">
        <v>9.0</v>
      </c>
      <c r="N615" s="258">
        <v>8.0</v>
      </c>
      <c r="O615" s="258">
        <v>9.0</v>
      </c>
      <c r="P615" s="258">
        <v>8.0</v>
      </c>
      <c r="Q615" s="258">
        <v>8.0</v>
      </c>
      <c r="R615" s="261">
        <f t="shared" si="1"/>
        <v>97</v>
      </c>
      <c r="S615" s="261"/>
    </row>
    <row r="616" ht="15.75" hidden="1" customHeight="1">
      <c r="B616" s="258" t="s">
        <v>78</v>
      </c>
      <c r="C616" s="259" t="s">
        <v>59</v>
      </c>
      <c r="D616" s="260" t="s">
        <v>116</v>
      </c>
      <c r="E616" s="258" t="s">
        <v>384</v>
      </c>
      <c r="F616" s="258">
        <v>6.0</v>
      </c>
      <c r="G616" s="258">
        <v>6.0</v>
      </c>
      <c r="H616" s="258">
        <v>6.0</v>
      </c>
      <c r="I616" s="258">
        <v>6.0</v>
      </c>
      <c r="J616" s="258">
        <v>6.0</v>
      </c>
      <c r="K616" s="258">
        <v>6.0</v>
      </c>
      <c r="L616" s="258">
        <v>7.0</v>
      </c>
      <c r="M616" s="258">
        <v>6.0</v>
      </c>
      <c r="N616" s="258">
        <v>6.0</v>
      </c>
      <c r="O616" s="258">
        <v>7.0</v>
      </c>
      <c r="P616" s="258">
        <v>6.0</v>
      </c>
      <c r="Q616" s="258">
        <v>6.0</v>
      </c>
      <c r="R616" s="261">
        <f t="shared" si="1"/>
        <v>74</v>
      </c>
      <c r="S616" s="261"/>
    </row>
    <row r="617" ht="15.75" hidden="1" customHeight="1">
      <c r="B617" s="258" t="s">
        <v>78</v>
      </c>
      <c r="C617" s="259" t="s">
        <v>59</v>
      </c>
      <c r="D617" s="260" t="s">
        <v>116</v>
      </c>
      <c r="E617" s="258" t="s">
        <v>385</v>
      </c>
      <c r="F617" s="258">
        <v>6.0</v>
      </c>
      <c r="G617" s="258">
        <v>5.0</v>
      </c>
      <c r="H617" s="258">
        <v>4.0</v>
      </c>
      <c r="I617" s="258">
        <v>4.0</v>
      </c>
      <c r="J617" s="258">
        <v>5.0</v>
      </c>
      <c r="K617" s="258">
        <v>5.0</v>
      </c>
      <c r="L617" s="258">
        <v>6.0</v>
      </c>
      <c r="M617" s="258">
        <v>5.0</v>
      </c>
      <c r="N617" s="258">
        <v>5.0</v>
      </c>
      <c r="O617" s="258">
        <v>5.0</v>
      </c>
      <c r="P617" s="258">
        <v>5.0</v>
      </c>
      <c r="Q617" s="258">
        <v>5.0</v>
      </c>
      <c r="R617" s="261">
        <f t="shared" si="1"/>
        <v>60</v>
      </c>
      <c r="S617" s="261"/>
    </row>
    <row r="618" ht="15.75" hidden="1" customHeight="1">
      <c r="B618" s="258" t="s">
        <v>78</v>
      </c>
      <c r="C618" s="259" t="s">
        <v>59</v>
      </c>
      <c r="D618" s="260" t="s">
        <v>116</v>
      </c>
      <c r="E618" s="258" t="s">
        <v>386</v>
      </c>
      <c r="F618" s="258">
        <v>6.0</v>
      </c>
      <c r="G618" s="258">
        <v>5.0</v>
      </c>
      <c r="H618" s="258">
        <v>5.0</v>
      </c>
      <c r="I618" s="258">
        <v>5.0</v>
      </c>
      <c r="J618" s="258">
        <v>5.0</v>
      </c>
      <c r="K618" s="258">
        <v>5.0</v>
      </c>
      <c r="L618" s="258">
        <v>6.0</v>
      </c>
      <c r="M618" s="258">
        <v>6.0</v>
      </c>
      <c r="N618" s="258">
        <v>6.0</v>
      </c>
      <c r="O618" s="258">
        <v>6.0</v>
      </c>
      <c r="P618" s="258">
        <v>5.0</v>
      </c>
      <c r="Q618" s="258">
        <v>6.0</v>
      </c>
      <c r="R618" s="261">
        <f t="shared" si="1"/>
        <v>66</v>
      </c>
      <c r="S618" s="261"/>
    </row>
    <row r="619" ht="15.75" hidden="1" customHeight="1">
      <c r="B619" s="258" t="s">
        <v>78</v>
      </c>
      <c r="C619" s="259" t="s">
        <v>59</v>
      </c>
      <c r="D619" s="260" t="s">
        <v>116</v>
      </c>
      <c r="E619" s="258" t="s">
        <v>387</v>
      </c>
      <c r="F619" s="258">
        <v>5.0</v>
      </c>
      <c r="G619" s="258">
        <v>5.0</v>
      </c>
      <c r="H619" s="258">
        <v>4.0</v>
      </c>
      <c r="I619" s="258">
        <v>4.0</v>
      </c>
      <c r="J619" s="258">
        <v>4.0</v>
      </c>
      <c r="K619" s="258">
        <v>4.0</v>
      </c>
      <c r="L619" s="258">
        <v>5.0</v>
      </c>
      <c r="M619" s="258">
        <v>5.0</v>
      </c>
      <c r="N619" s="258">
        <v>5.0</v>
      </c>
      <c r="O619" s="258">
        <v>5.0</v>
      </c>
      <c r="P619" s="258">
        <v>4.0</v>
      </c>
      <c r="Q619" s="258">
        <v>5.0</v>
      </c>
      <c r="R619" s="261">
        <f t="shared" si="1"/>
        <v>55</v>
      </c>
      <c r="S619" s="261"/>
    </row>
    <row r="620" ht="15.75" hidden="1" customHeight="1">
      <c r="B620" s="258" t="s">
        <v>78</v>
      </c>
      <c r="C620" s="259" t="s">
        <v>59</v>
      </c>
      <c r="D620" s="260" t="s">
        <v>116</v>
      </c>
      <c r="E620" s="258" t="s">
        <v>388</v>
      </c>
      <c r="F620" s="258">
        <v>1.0</v>
      </c>
      <c r="G620" s="258">
        <v>1.0</v>
      </c>
      <c r="H620" s="258">
        <v>1.0</v>
      </c>
      <c r="I620" s="258">
        <v>1.0</v>
      </c>
      <c r="J620" s="258">
        <v>1.0</v>
      </c>
      <c r="K620" s="258">
        <v>1.0</v>
      </c>
      <c r="L620" s="258">
        <v>2.0</v>
      </c>
      <c r="M620" s="258">
        <v>1.0</v>
      </c>
      <c r="N620" s="258">
        <v>2.0</v>
      </c>
      <c r="O620" s="258">
        <v>2.0</v>
      </c>
      <c r="P620" s="258">
        <v>1.0</v>
      </c>
      <c r="Q620" s="258">
        <v>1.0</v>
      </c>
      <c r="R620" s="261">
        <f t="shared" si="1"/>
        <v>15</v>
      </c>
      <c r="S620" s="261"/>
    </row>
    <row r="621" ht="15.75" hidden="1" customHeight="1">
      <c r="B621" s="258" t="s">
        <v>78</v>
      </c>
      <c r="C621" s="259" t="s">
        <v>59</v>
      </c>
      <c r="D621" s="262" t="s">
        <v>116</v>
      </c>
      <c r="E621" s="258" t="s">
        <v>389</v>
      </c>
      <c r="F621" s="258">
        <v>0.0</v>
      </c>
      <c r="G621" s="258">
        <v>1.0</v>
      </c>
      <c r="H621" s="258">
        <v>0.0</v>
      </c>
      <c r="I621" s="258">
        <v>0.0</v>
      </c>
      <c r="J621" s="258">
        <v>0.0</v>
      </c>
      <c r="K621" s="258">
        <v>0.0</v>
      </c>
      <c r="L621" s="258">
        <v>1.0</v>
      </c>
      <c r="M621" s="258">
        <v>1.0</v>
      </c>
      <c r="N621" s="258">
        <v>1.0</v>
      </c>
      <c r="O621" s="258">
        <v>1.0</v>
      </c>
      <c r="P621" s="258">
        <v>0.0</v>
      </c>
      <c r="Q621" s="258">
        <v>1.0</v>
      </c>
      <c r="R621" s="261">
        <f t="shared" si="1"/>
        <v>6</v>
      </c>
      <c r="S621" s="261"/>
    </row>
    <row r="622" ht="15.75" hidden="1" customHeight="1">
      <c r="B622" s="258" t="s">
        <v>78</v>
      </c>
      <c r="C622" s="259" t="s">
        <v>59</v>
      </c>
      <c r="D622" s="260" t="s">
        <v>131</v>
      </c>
      <c r="E622" s="258" t="s">
        <v>390</v>
      </c>
      <c r="F622" s="258">
        <v>1.0</v>
      </c>
      <c r="G622" s="258">
        <v>1.0</v>
      </c>
      <c r="H622" s="258">
        <v>1.0</v>
      </c>
      <c r="I622" s="258">
        <v>1.0</v>
      </c>
      <c r="J622" s="258">
        <v>1.0</v>
      </c>
      <c r="K622" s="258">
        <v>1.0</v>
      </c>
      <c r="L622" s="258">
        <v>2.0</v>
      </c>
      <c r="M622" s="258">
        <v>1.0</v>
      </c>
      <c r="N622" s="258">
        <v>1.0</v>
      </c>
      <c r="O622" s="258">
        <v>1.0</v>
      </c>
      <c r="P622" s="258">
        <v>1.0</v>
      </c>
      <c r="Q622" s="258">
        <v>1.0</v>
      </c>
      <c r="R622" s="261">
        <f t="shared" si="1"/>
        <v>13</v>
      </c>
      <c r="S622" s="261"/>
    </row>
    <row r="623" ht="15.75" hidden="1" customHeight="1">
      <c r="B623" s="258" t="s">
        <v>78</v>
      </c>
      <c r="C623" s="259" t="s">
        <v>59</v>
      </c>
      <c r="D623" s="260" t="s">
        <v>131</v>
      </c>
      <c r="E623" s="258" t="s">
        <v>391</v>
      </c>
      <c r="F623" s="258">
        <v>4.0</v>
      </c>
      <c r="G623" s="258">
        <v>3.0</v>
      </c>
      <c r="H623" s="258">
        <v>3.0</v>
      </c>
      <c r="I623" s="258">
        <v>3.0</v>
      </c>
      <c r="J623" s="258">
        <v>3.0</v>
      </c>
      <c r="K623" s="258">
        <v>3.0</v>
      </c>
      <c r="L623" s="258">
        <v>4.0</v>
      </c>
      <c r="M623" s="258">
        <v>4.0</v>
      </c>
      <c r="N623" s="258">
        <v>4.0</v>
      </c>
      <c r="O623" s="258">
        <v>4.0</v>
      </c>
      <c r="P623" s="258">
        <v>3.0</v>
      </c>
      <c r="Q623" s="258">
        <v>4.0</v>
      </c>
      <c r="R623" s="261">
        <f t="shared" si="1"/>
        <v>42</v>
      </c>
      <c r="S623" s="261"/>
    </row>
    <row r="624" ht="15.75" hidden="1" customHeight="1">
      <c r="B624" s="258" t="s">
        <v>78</v>
      </c>
      <c r="C624" s="259" t="s">
        <v>59</v>
      </c>
      <c r="D624" s="260" t="s">
        <v>131</v>
      </c>
      <c r="E624" s="258" t="s">
        <v>392</v>
      </c>
      <c r="F624" s="258">
        <v>6.0</v>
      </c>
      <c r="G624" s="258">
        <v>6.0</v>
      </c>
      <c r="H624" s="258">
        <v>5.0</v>
      </c>
      <c r="I624" s="258">
        <v>5.0</v>
      </c>
      <c r="J624" s="258">
        <v>5.0</v>
      </c>
      <c r="K624" s="258">
        <v>5.0</v>
      </c>
      <c r="L624" s="258">
        <v>6.0</v>
      </c>
      <c r="M624" s="258">
        <v>6.0</v>
      </c>
      <c r="N624" s="258">
        <v>6.0</v>
      </c>
      <c r="O624" s="258">
        <v>6.0</v>
      </c>
      <c r="P624" s="258">
        <v>6.0</v>
      </c>
      <c r="Q624" s="258">
        <v>6.0</v>
      </c>
      <c r="R624" s="261">
        <f t="shared" si="1"/>
        <v>68</v>
      </c>
      <c r="S624" s="261"/>
    </row>
    <row r="625" ht="15.75" hidden="1" customHeight="1">
      <c r="B625" s="258" t="s">
        <v>78</v>
      </c>
      <c r="C625" s="259" t="s">
        <v>59</v>
      </c>
      <c r="D625" s="260" t="s">
        <v>131</v>
      </c>
      <c r="E625" s="258" t="s">
        <v>393</v>
      </c>
      <c r="F625" s="258">
        <v>6.0</v>
      </c>
      <c r="G625" s="258">
        <v>6.0</v>
      </c>
      <c r="H625" s="258">
        <v>5.0</v>
      </c>
      <c r="I625" s="258">
        <v>5.0</v>
      </c>
      <c r="J625" s="258">
        <v>5.0</v>
      </c>
      <c r="K625" s="258">
        <v>5.0</v>
      </c>
      <c r="L625" s="258">
        <v>6.0</v>
      </c>
      <c r="M625" s="258">
        <v>6.0</v>
      </c>
      <c r="N625" s="258">
        <v>6.0</v>
      </c>
      <c r="O625" s="258">
        <v>6.0</v>
      </c>
      <c r="P625" s="258">
        <v>6.0</v>
      </c>
      <c r="Q625" s="258">
        <v>6.0</v>
      </c>
      <c r="R625" s="261">
        <f t="shared" si="1"/>
        <v>68</v>
      </c>
      <c r="S625" s="261"/>
    </row>
    <row r="626" ht="15.75" hidden="1" customHeight="1">
      <c r="B626" s="258" t="s">
        <v>78</v>
      </c>
      <c r="C626" s="259" t="s">
        <v>59</v>
      </c>
      <c r="D626" s="260" t="s">
        <v>131</v>
      </c>
      <c r="E626" s="258" t="s">
        <v>394</v>
      </c>
      <c r="F626" s="258">
        <v>6.0</v>
      </c>
      <c r="G626" s="258">
        <v>6.0</v>
      </c>
      <c r="H626" s="258">
        <v>5.0</v>
      </c>
      <c r="I626" s="258">
        <v>5.0</v>
      </c>
      <c r="J626" s="258">
        <v>5.0</v>
      </c>
      <c r="K626" s="258">
        <v>5.0</v>
      </c>
      <c r="L626" s="258">
        <v>6.0</v>
      </c>
      <c r="M626" s="258">
        <v>6.0</v>
      </c>
      <c r="N626" s="258">
        <v>6.0</v>
      </c>
      <c r="O626" s="258">
        <v>6.0</v>
      </c>
      <c r="P626" s="258">
        <v>6.0</v>
      </c>
      <c r="Q626" s="258">
        <v>6.0</v>
      </c>
      <c r="R626" s="261">
        <f t="shared" si="1"/>
        <v>68</v>
      </c>
      <c r="S626" s="261"/>
    </row>
    <row r="627" ht="15.75" hidden="1" customHeight="1">
      <c r="B627" s="258" t="s">
        <v>78</v>
      </c>
      <c r="C627" s="259" t="s">
        <v>59</v>
      </c>
      <c r="D627" s="260" t="s">
        <v>131</v>
      </c>
      <c r="E627" s="258" t="s">
        <v>395</v>
      </c>
      <c r="F627" s="258">
        <v>1.0</v>
      </c>
      <c r="G627" s="258">
        <v>1.0</v>
      </c>
      <c r="H627" s="258">
        <v>1.0</v>
      </c>
      <c r="I627" s="258">
        <v>1.0</v>
      </c>
      <c r="J627" s="258">
        <v>1.0</v>
      </c>
      <c r="K627" s="258">
        <v>1.0</v>
      </c>
      <c r="L627" s="258">
        <v>1.0</v>
      </c>
      <c r="M627" s="258">
        <v>1.0</v>
      </c>
      <c r="N627" s="258">
        <v>1.0</v>
      </c>
      <c r="O627" s="258">
        <v>1.0</v>
      </c>
      <c r="P627" s="258">
        <v>1.0</v>
      </c>
      <c r="Q627" s="258">
        <v>1.0</v>
      </c>
      <c r="R627" s="261">
        <f t="shared" si="1"/>
        <v>12</v>
      </c>
      <c r="S627" s="261"/>
    </row>
    <row r="628" ht="15.75" hidden="1" customHeight="1">
      <c r="B628" s="258" t="s">
        <v>78</v>
      </c>
      <c r="C628" s="259" t="s">
        <v>59</v>
      </c>
      <c r="D628" s="262" t="s">
        <v>131</v>
      </c>
      <c r="E628" s="258" t="s">
        <v>396</v>
      </c>
      <c r="F628" s="258">
        <v>7.0</v>
      </c>
      <c r="G628" s="258">
        <v>7.0</v>
      </c>
      <c r="H628" s="258">
        <v>6.0</v>
      </c>
      <c r="I628" s="258">
        <v>6.0</v>
      </c>
      <c r="J628" s="258">
        <v>7.0</v>
      </c>
      <c r="K628" s="258">
        <v>7.0</v>
      </c>
      <c r="L628" s="258">
        <v>8.0</v>
      </c>
      <c r="M628" s="258">
        <v>7.0</v>
      </c>
      <c r="N628" s="258">
        <v>7.0</v>
      </c>
      <c r="O628" s="258">
        <v>8.0</v>
      </c>
      <c r="P628" s="258">
        <v>7.0</v>
      </c>
      <c r="Q628" s="258">
        <v>7.0</v>
      </c>
      <c r="R628" s="261">
        <f t="shared" si="1"/>
        <v>84</v>
      </c>
      <c r="S628" s="261"/>
    </row>
    <row r="629" ht="15.75" hidden="1" customHeight="1">
      <c r="B629" s="258" t="s">
        <v>78</v>
      </c>
      <c r="C629" s="259" t="s">
        <v>59</v>
      </c>
      <c r="D629" s="260" t="s">
        <v>145</v>
      </c>
      <c r="E629" s="258" t="s">
        <v>397</v>
      </c>
      <c r="F629" s="258">
        <v>5.0</v>
      </c>
      <c r="G629" s="258">
        <v>5.0</v>
      </c>
      <c r="H629" s="258">
        <v>4.0</v>
      </c>
      <c r="I629" s="258">
        <v>4.0</v>
      </c>
      <c r="J629" s="258">
        <v>5.0</v>
      </c>
      <c r="K629" s="258">
        <v>5.0</v>
      </c>
      <c r="L629" s="258">
        <v>5.0</v>
      </c>
      <c r="M629" s="258">
        <v>5.0</v>
      </c>
      <c r="N629" s="258">
        <v>5.0</v>
      </c>
      <c r="O629" s="258">
        <v>5.0</v>
      </c>
      <c r="P629" s="258">
        <v>5.0</v>
      </c>
      <c r="Q629" s="258">
        <v>5.0</v>
      </c>
      <c r="R629" s="261">
        <f t="shared" si="1"/>
        <v>58</v>
      </c>
      <c r="S629" s="261"/>
    </row>
    <row r="630" ht="15.75" hidden="1" customHeight="1">
      <c r="B630" s="258" t="s">
        <v>78</v>
      </c>
      <c r="C630" s="259" t="s">
        <v>59</v>
      </c>
      <c r="D630" s="260" t="s">
        <v>145</v>
      </c>
      <c r="E630" s="258" t="s">
        <v>398</v>
      </c>
      <c r="F630" s="258">
        <v>7.0</v>
      </c>
      <c r="G630" s="258">
        <v>7.0</v>
      </c>
      <c r="H630" s="258">
        <v>6.0</v>
      </c>
      <c r="I630" s="258">
        <v>6.0</v>
      </c>
      <c r="J630" s="258">
        <v>6.0</v>
      </c>
      <c r="K630" s="258">
        <v>7.0</v>
      </c>
      <c r="L630" s="258">
        <v>7.0</v>
      </c>
      <c r="M630" s="258">
        <v>7.0</v>
      </c>
      <c r="N630" s="258">
        <v>7.0</v>
      </c>
      <c r="O630" s="258">
        <v>7.0</v>
      </c>
      <c r="P630" s="258">
        <v>7.0</v>
      </c>
      <c r="Q630" s="258">
        <v>7.0</v>
      </c>
      <c r="R630" s="261">
        <f t="shared" si="1"/>
        <v>81</v>
      </c>
      <c r="S630" s="261"/>
    </row>
    <row r="631" ht="15.75" hidden="1" customHeight="1">
      <c r="B631" s="258" t="s">
        <v>78</v>
      </c>
      <c r="C631" s="259" t="s">
        <v>59</v>
      </c>
      <c r="D631" s="260" t="s">
        <v>145</v>
      </c>
      <c r="E631" s="258" t="s">
        <v>399</v>
      </c>
      <c r="F631" s="258">
        <v>11.0</v>
      </c>
      <c r="G631" s="258">
        <v>12.0</v>
      </c>
      <c r="H631" s="258">
        <v>10.0</v>
      </c>
      <c r="I631" s="258">
        <v>10.0</v>
      </c>
      <c r="J631" s="258">
        <v>11.0</v>
      </c>
      <c r="K631" s="258">
        <v>11.0</v>
      </c>
      <c r="L631" s="258">
        <v>12.0</v>
      </c>
      <c r="M631" s="258">
        <v>11.0</v>
      </c>
      <c r="N631" s="258">
        <v>12.0</v>
      </c>
      <c r="O631" s="258">
        <v>12.0</v>
      </c>
      <c r="P631" s="258">
        <v>11.0</v>
      </c>
      <c r="Q631" s="258">
        <v>12.0</v>
      </c>
      <c r="R631" s="261">
        <f t="shared" si="1"/>
        <v>135</v>
      </c>
      <c r="S631" s="261"/>
    </row>
    <row r="632" ht="15.75" hidden="1" customHeight="1">
      <c r="B632" s="258" t="s">
        <v>78</v>
      </c>
      <c r="C632" s="259" t="s">
        <v>59</v>
      </c>
      <c r="D632" s="260" t="s">
        <v>145</v>
      </c>
      <c r="E632" s="258" t="s">
        <v>400</v>
      </c>
      <c r="F632" s="258">
        <v>6.0</v>
      </c>
      <c r="G632" s="258">
        <v>6.0</v>
      </c>
      <c r="H632" s="258">
        <v>5.0</v>
      </c>
      <c r="I632" s="258">
        <v>5.0</v>
      </c>
      <c r="J632" s="258">
        <v>6.0</v>
      </c>
      <c r="K632" s="258">
        <v>6.0</v>
      </c>
      <c r="L632" s="258">
        <v>6.0</v>
      </c>
      <c r="M632" s="258">
        <v>6.0</v>
      </c>
      <c r="N632" s="258">
        <v>6.0</v>
      </c>
      <c r="O632" s="258">
        <v>6.0</v>
      </c>
      <c r="P632" s="258">
        <v>6.0</v>
      </c>
      <c r="Q632" s="258">
        <v>6.0</v>
      </c>
      <c r="R632" s="261">
        <f t="shared" si="1"/>
        <v>70</v>
      </c>
      <c r="S632" s="261"/>
    </row>
    <row r="633" ht="15.75" hidden="1" customHeight="1">
      <c r="B633" s="258" t="s">
        <v>78</v>
      </c>
      <c r="C633" s="259" t="s">
        <v>59</v>
      </c>
      <c r="D633" s="260" t="s">
        <v>145</v>
      </c>
      <c r="E633" s="258" t="s">
        <v>401</v>
      </c>
      <c r="F633" s="258">
        <v>7.0</v>
      </c>
      <c r="G633" s="258">
        <v>7.0</v>
      </c>
      <c r="H633" s="258">
        <v>7.0</v>
      </c>
      <c r="I633" s="258">
        <v>7.0</v>
      </c>
      <c r="J633" s="258">
        <v>7.0</v>
      </c>
      <c r="K633" s="258">
        <v>7.0</v>
      </c>
      <c r="L633" s="258">
        <v>7.0</v>
      </c>
      <c r="M633" s="258">
        <v>8.0</v>
      </c>
      <c r="N633" s="258">
        <v>7.0</v>
      </c>
      <c r="O633" s="258">
        <v>8.0</v>
      </c>
      <c r="P633" s="258">
        <v>7.0</v>
      </c>
      <c r="Q633" s="258">
        <v>7.0</v>
      </c>
      <c r="R633" s="261">
        <f t="shared" si="1"/>
        <v>86</v>
      </c>
      <c r="S633" s="261"/>
    </row>
    <row r="634" ht="15.75" hidden="1" customHeight="1">
      <c r="B634" s="258" t="s">
        <v>78</v>
      </c>
      <c r="C634" s="259" t="s">
        <v>59</v>
      </c>
      <c r="D634" s="260" t="s">
        <v>145</v>
      </c>
      <c r="E634" s="258" t="s">
        <v>402</v>
      </c>
      <c r="F634" s="258">
        <v>30.0</v>
      </c>
      <c r="G634" s="258">
        <v>29.0</v>
      </c>
      <c r="H634" s="258">
        <v>25.0</v>
      </c>
      <c r="I634" s="258">
        <v>25.0</v>
      </c>
      <c r="J634" s="258">
        <v>24.0</v>
      </c>
      <c r="K634" s="258">
        <v>24.0</v>
      </c>
      <c r="L634" s="258">
        <v>36.0</v>
      </c>
      <c r="M634" s="258">
        <v>31.0</v>
      </c>
      <c r="N634" s="258">
        <v>29.0</v>
      </c>
      <c r="O634" s="258">
        <v>35.0</v>
      </c>
      <c r="P634" s="258">
        <v>28.0</v>
      </c>
      <c r="Q634" s="258">
        <v>30.0</v>
      </c>
      <c r="R634" s="261">
        <f t="shared" si="1"/>
        <v>346</v>
      </c>
      <c r="S634" s="261"/>
    </row>
    <row r="635" ht="15.75" hidden="1" customHeight="1">
      <c r="B635" s="258" t="s">
        <v>78</v>
      </c>
      <c r="C635" s="259" t="s">
        <v>59</v>
      </c>
      <c r="D635" s="260" t="s">
        <v>145</v>
      </c>
      <c r="E635" s="258" t="s">
        <v>403</v>
      </c>
      <c r="F635" s="258">
        <v>12.0</v>
      </c>
      <c r="G635" s="258">
        <v>12.0</v>
      </c>
      <c r="H635" s="258">
        <v>12.0</v>
      </c>
      <c r="I635" s="258">
        <v>11.0</v>
      </c>
      <c r="J635" s="258">
        <v>12.0</v>
      </c>
      <c r="K635" s="258">
        <v>12.0</v>
      </c>
      <c r="L635" s="258">
        <v>12.0</v>
      </c>
      <c r="M635" s="258">
        <v>12.0</v>
      </c>
      <c r="N635" s="258">
        <v>12.0</v>
      </c>
      <c r="O635" s="258">
        <v>12.0</v>
      </c>
      <c r="P635" s="258">
        <v>12.0</v>
      </c>
      <c r="Q635" s="258">
        <v>12.0</v>
      </c>
      <c r="R635" s="261">
        <f t="shared" si="1"/>
        <v>143</v>
      </c>
      <c r="S635" s="261"/>
    </row>
    <row r="636" ht="15.75" hidden="1" customHeight="1">
      <c r="B636" s="258" t="s">
        <v>78</v>
      </c>
      <c r="C636" s="259" t="s">
        <v>59</v>
      </c>
      <c r="D636" s="260" t="s">
        <v>145</v>
      </c>
      <c r="E636" s="258" t="s">
        <v>404</v>
      </c>
      <c r="F636" s="258">
        <v>7.0</v>
      </c>
      <c r="G636" s="258">
        <v>6.0</v>
      </c>
      <c r="H636" s="258">
        <v>6.0</v>
      </c>
      <c r="I636" s="258">
        <v>6.0</v>
      </c>
      <c r="J636" s="258">
        <v>7.0</v>
      </c>
      <c r="K636" s="258">
        <v>7.0</v>
      </c>
      <c r="L636" s="258">
        <v>7.0</v>
      </c>
      <c r="M636" s="258">
        <v>7.0</v>
      </c>
      <c r="N636" s="258">
        <v>7.0</v>
      </c>
      <c r="O636" s="258">
        <v>7.0</v>
      </c>
      <c r="P636" s="258">
        <v>7.0</v>
      </c>
      <c r="Q636" s="258">
        <v>7.0</v>
      </c>
      <c r="R636" s="261">
        <f t="shared" si="1"/>
        <v>81</v>
      </c>
      <c r="S636" s="261"/>
    </row>
    <row r="637" ht="15.75" hidden="1" customHeight="1">
      <c r="B637" s="258" t="s">
        <v>78</v>
      </c>
      <c r="C637" s="259" t="s">
        <v>59</v>
      </c>
      <c r="D637" s="260" t="s">
        <v>145</v>
      </c>
      <c r="E637" s="258" t="s">
        <v>405</v>
      </c>
      <c r="F637" s="258">
        <v>7.0</v>
      </c>
      <c r="G637" s="258">
        <v>7.0</v>
      </c>
      <c r="H637" s="258">
        <v>7.0</v>
      </c>
      <c r="I637" s="258">
        <v>7.0</v>
      </c>
      <c r="J637" s="258">
        <v>9.0</v>
      </c>
      <c r="K637" s="258">
        <v>8.0</v>
      </c>
      <c r="L637" s="258">
        <v>9.0</v>
      </c>
      <c r="M637" s="258">
        <v>8.0</v>
      </c>
      <c r="N637" s="258">
        <v>9.0</v>
      </c>
      <c r="O637" s="258">
        <v>8.0</v>
      </c>
      <c r="P637" s="258">
        <v>8.0</v>
      </c>
      <c r="Q637" s="258">
        <v>8.0</v>
      </c>
      <c r="R637" s="261">
        <f t="shared" si="1"/>
        <v>95</v>
      </c>
      <c r="S637" s="261"/>
    </row>
    <row r="638" ht="15.75" hidden="1" customHeight="1">
      <c r="B638" s="258" t="s">
        <v>78</v>
      </c>
      <c r="C638" s="259" t="s">
        <v>59</v>
      </c>
      <c r="D638" s="260" t="s">
        <v>145</v>
      </c>
      <c r="E638" s="258" t="s">
        <v>406</v>
      </c>
      <c r="F638" s="258">
        <v>4.0</v>
      </c>
      <c r="G638" s="258">
        <v>4.0</v>
      </c>
      <c r="H638" s="258">
        <v>4.0</v>
      </c>
      <c r="I638" s="258">
        <v>4.0</v>
      </c>
      <c r="J638" s="258">
        <v>4.0</v>
      </c>
      <c r="K638" s="258">
        <v>4.0</v>
      </c>
      <c r="L638" s="258">
        <v>4.0</v>
      </c>
      <c r="M638" s="258">
        <v>4.0</v>
      </c>
      <c r="N638" s="258">
        <v>4.0</v>
      </c>
      <c r="O638" s="258">
        <v>4.0</v>
      </c>
      <c r="P638" s="258">
        <v>4.0</v>
      </c>
      <c r="Q638" s="258">
        <v>4.0</v>
      </c>
      <c r="R638" s="261">
        <f t="shared" si="1"/>
        <v>48</v>
      </c>
      <c r="S638" s="261"/>
    </row>
    <row r="639" ht="15.75" hidden="1" customHeight="1">
      <c r="B639" s="258" t="s">
        <v>78</v>
      </c>
      <c r="C639" s="259" t="s">
        <v>59</v>
      </c>
      <c r="D639" s="260" t="s">
        <v>145</v>
      </c>
      <c r="E639" s="258" t="s">
        <v>407</v>
      </c>
      <c r="F639" s="258">
        <v>7.0</v>
      </c>
      <c r="G639" s="258">
        <v>6.0</v>
      </c>
      <c r="H639" s="258">
        <v>6.0</v>
      </c>
      <c r="I639" s="258">
        <v>6.0</v>
      </c>
      <c r="J639" s="258">
        <v>6.0</v>
      </c>
      <c r="K639" s="258">
        <v>6.0</v>
      </c>
      <c r="L639" s="258">
        <v>7.0</v>
      </c>
      <c r="M639" s="258">
        <v>7.0</v>
      </c>
      <c r="N639" s="258">
        <v>7.0</v>
      </c>
      <c r="O639" s="258">
        <v>7.0</v>
      </c>
      <c r="P639" s="258">
        <v>6.0</v>
      </c>
      <c r="Q639" s="258">
        <v>7.0</v>
      </c>
      <c r="R639" s="261">
        <f t="shared" si="1"/>
        <v>78</v>
      </c>
      <c r="S639" s="261"/>
    </row>
    <row r="640" ht="15.75" hidden="1" customHeight="1">
      <c r="B640" s="258" t="s">
        <v>78</v>
      </c>
      <c r="C640" s="259" t="s">
        <v>59</v>
      </c>
      <c r="D640" s="260" t="s">
        <v>145</v>
      </c>
      <c r="E640" s="258" t="s">
        <v>408</v>
      </c>
      <c r="F640" s="258">
        <v>5.0</v>
      </c>
      <c r="G640" s="258">
        <v>4.0</v>
      </c>
      <c r="H640" s="258">
        <v>4.0</v>
      </c>
      <c r="I640" s="258">
        <v>4.0</v>
      </c>
      <c r="J640" s="258">
        <v>4.0</v>
      </c>
      <c r="K640" s="258">
        <v>4.0</v>
      </c>
      <c r="L640" s="258">
        <v>5.0</v>
      </c>
      <c r="M640" s="258">
        <v>4.0</v>
      </c>
      <c r="N640" s="258">
        <v>4.0</v>
      </c>
      <c r="O640" s="258">
        <v>5.0</v>
      </c>
      <c r="P640" s="258">
        <v>4.0</v>
      </c>
      <c r="Q640" s="258">
        <v>4.0</v>
      </c>
      <c r="R640" s="261">
        <f t="shared" si="1"/>
        <v>51</v>
      </c>
      <c r="S640" s="261"/>
    </row>
    <row r="641" ht="15.75" hidden="1" customHeight="1">
      <c r="B641" s="258" t="s">
        <v>78</v>
      </c>
      <c r="C641" s="259" t="s">
        <v>59</v>
      </c>
      <c r="D641" s="260" t="s">
        <v>145</v>
      </c>
      <c r="E641" s="258" t="s">
        <v>409</v>
      </c>
      <c r="F641" s="258">
        <v>7.0</v>
      </c>
      <c r="G641" s="258">
        <v>7.0</v>
      </c>
      <c r="H641" s="258">
        <v>6.0</v>
      </c>
      <c r="I641" s="258">
        <v>6.0</v>
      </c>
      <c r="J641" s="258">
        <v>7.0</v>
      </c>
      <c r="K641" s="258">
        <v>7.0</v>
      </c>
      <c r="L641" s="258">
        <v>7.0</v>
      </c>
      <c r="M641" s="258">
        <v>7.0</v>
      </c>
      <c r="N641" s="258">
        <v>7.0</v>
      </c>
      <c r="O641" s="258">
        <v>7.0</v>
      </c>
      <c r="P641" s="258">
        <v>6.0</v>
      </c>
      <c r="Q641" s="258">
        <v>6.0</v>
      </c>
      <c r="R641" s="261">
        <f t="shared" si="1"/>
        <v>80</v>
      </c>
      <c r="S641" s="261"/>
    </row>
    <row r="642" ht="15.75" hidden="1" customHeight="1">
      <c r="B642" s="258" t="s">
        <v>78</v>
      </c>
      <c r="C642" s="259" t="s">
        <v>59</v>
      </c>
      <c r="D642" s="260" t="s">
        <v>145</v>
      </c>
      <c r="E642" s="258" t="s">
        <v>410</v>
      </c>
      <c r="F642" s="258">
        <v>9.0</v>
      </c>
      <c r="G642" s="258">
        <v>9.0</v>
      </c>
      <c r="H642" s="258">
        <v>9.0</v>
      </c>
      <c r="I642" s="258">
        <v>9.0</v>
      </c>
      <c r="J642" s="258">
        <v>9.0</v>
      </c>
      <c r="K642" s="258">
        <v>9.0</v>
      </c>
      <c r="L642" s="258">
        <v>9.0</v>
      </c>
      <c r="M642" s="258">
        <v>9.0</v>
      </c>
      <c r="N642" s="258">
        <v>9.0</v>
      </c>
      <c r="O642" s="258">
        <v>9.0</v>
      </c>
      <c r="P642" s="258">
        <v>10.0</v>
      </c>
      <c r="Q642" s="258">
        <v>10.0</v>
      </c>
      <c r="R642" s="261">
        <f t="shared" si="1"/>
        <v>110</v>
      </c>
      <c r="S642" s="261"/>
    </row>
    <row r="643" ht="15.75" hidden="1" customHeight="1">
      <c r="B643" s="258" t="s">
        <v>78</v>
      </c>
      <c r="C643" s="259" t="s">
        <v>59</v>
      </c>
      <c r="D643" s="260" t="s">
        <v>145</v>
      </c>
      <c r="E643" s="258" t="s">
        <v>411</v>
      </c>
      <c r="F643" s="258">
        <v>5.0</v>
      </c>
      <c r="G643" s="258">
        <v>5.0</v>
      </c>
      <c r="H643" s="258">
        <v>5.0</v>
      </c>
      <c r="I643" s="258">
        <v>5.0</v>
      </c>
      <c r="J643" s="258">
        <v>5.0</v>
      </c>
      <c r="K643" s="258">
        <v>5.0</v>
      </c>
      <c r="L643" s="258">
        <v>6.0</v>
      </c>
      <c r="M643" s="258">
        <v>5.0</v>
      </c>
      <c r="N643" s="258">
        <v>5.0</v>
      </c>
      <c r="O643" s="258">
        <v>6.0</v>
      </c>
      <c r="P643" s="258">
        <v>5.0</v>
      </c>
      <c r="Q643" s="258">
        <v>5.0</v>
      </c>
      <c r="R643" s="261">
        <f t="shared" si="1"/>
        <v>62</v>
      </c>
      <c r="S643" s="261"/>
    </row>
    <row r="644" ht="15.75" hidden="1" customHeight="1">
      <c r="B644" s="258" t="s">
        <v>78</v>
      </c>
      <c r="C644" s="259" t="s">
        <v>59</v>
      </c>
      <c r="D644" s="260" t="s">
        <v>145</v>
      </c>
      <c r="E644" s="258" t="s">
        <v>412</v>
      </c>
      <c r="F644" s="258">
        <v>5.0</v>
      </c>
      <c r="G644" s="258">
        <v>5.0</v>
      </c>
      <c r="H644" s="258">
        <v>4.0</v>
      </c>
      <c r="I644" s="258">
        <v>4.0</v>
      </c>
      <c r="J644" s="258">
        <v>4.0</v>
      </c>
      <c r="K644" s="258">
        <v>4.0</v>
      </c>
      <c r="L644" s="258">
        <v>5.0</v>
      </c>
      <c r="M644" s="258">
        <v>5.0</v>
      </c>
      <c r="N644" s="258">
        <v>5.0</v>
      </c>
      <c r="O644" s="258">
        <v>5.0</v>
      </c>
      <c r="P644" s="258">
        <v>5.0</v>
      </c>
      <c r="Q644" s="258">
        <v>5.0</v>
      </c>
      <c r="R644" s="261">
        <f t="shared" si="1"/>
        <v>56</v>
      </c>
      <c r="S644" s="261"/>
    </row>
    <row r="645" ht="15.75" hidden="1" customHeight="1">
      <c r="B645" s="258" t="s">
        <v>78</v>
      </c>
      <c r="C645" s="259" t="s">
        <v>59</v>
      </c>
      <c r="D645" s="262" t="s">
        <v>145</v>
      </c>
      <c r="E645" s="258" t="s">
        <v>413</v>
      </c>
      <c r="F645" s="258">
        <v>5.0</v>
      </c>
      <c r="G645" s="258">
        <v>5.0</v>
      </c>
      <c r="H645" s="258">
        <v>5.0</v>
      </c>
      <c r="I645" s="258">
        <v>5.0</v>
      </c>
      <c r="J645" s="258">
        <v>5.0</v>
      </c>
      <c r="K645" s="258">
        <v>5.0</v>
      </c>
      <c r="L645" s="258">
        <v>6.0</v>
      </c>
      <c r="M645" s="258">
        <v>5.0</v>
      </c>
      <c r="N645" s="258">
        <v>5.0</v>
      </c>
      <c r="O645" s="258">
        <v>6.0</v>
      </c>
      <c r="P645" s="258">
        <v>5.0</v>
      </c>
      <c r="Q645" s="258">
        <v>5.0</v>
      </c>
      <c r="R645" s="261">
        <f t="shared" si="1"/>
        <v>62</v>
      </c>
      <c r="S645" s="261"/>
    </row>
    <row r="646" ht="15.75" customHeight="1">
      <c r="B646" s="258" t="s">
        <v>78</v>
      </c>
      <c r="C646" s="259" t="s">
        <v>59</v>
      </c>
      <c r="D646" s="260" t="s">
        <v>61</v>
      </c>
      <c r="E646" s="258" t="s">
        <v>62</v>
      </c>
      <c r="F646" s="258">
        <v>15.0</v>
      </c>
      <c r="G646" s="258">
        <v>15.0</v>
      </c>
      <c r="H646" s="258">
        <v>14.0</v>
      </c>
      <c r="I646" s="258">
        <v>14.0</v>
      </c>
      <c r="J646" s="258">
        <v>14.0</v>
      </c>
      <c r="K646" s="258">
        <v>15.0</v>
      </c>
      <c r="L646" s="258">
        <v>17.0</v>
      </c>
      <c r="M646" s="258">
        <v>16.0</v>
      </c>
      <c r="N646" s="258">
        <v>15.0</v>
      </c>
      <c r="O646" s="258">
        <v>17.0</v>
      </c>
      <c r="P646" s="258">
        <v>15.0</v>
      </c>
      <c r="Q646" s="258">
        <v>16.0</v>
      </c>
      <c r="R646" s="261">
        <f t="shared" si="1"/>
        <v>183</v>
      </c>
      <c r="S646" s="261">
        <f t="shared" ref="S646:S653" si="5">SUM(F646:K646)</f>
        <v>87</v>
      </c>
    </row>
    <row r="647" ht="15.75" customHeight="1">
      <c r="B647" s="258" t="s">
        <v>78</v>
      </c>
      <c r="C647" s="259" t="s">
        <v>59</v>
      </c>
      <c r="D647" s="260" t="s">
        <v>61</v>
      </c>
      <c r="E647" s="258" t="s">
        <v>63</v>
      </c>
      <c r="F647" s="258">
        <v>15.0</v>
      </c>
      <c r="G647" s="258">
        <v>14.0</v>
      </c>
      <c r="H647" s="258">
        <v>13.0</v>
      </c>
      <c r="I647" s="258">
        <v>13.0</v>
      </c>
      <c r="J647" s="258">
        <v>14.0</v>
      </c>
      <c r="K647" s="258">
        <v>14.0</v>
      </c>
      <c r="L647" s="258">
        <v>16.0</v>
      </c>
      <c r="M647" s="258">
        <v>15.0</v>
      </c>
      <c r="N647" s="258">
        <v>15.0</v>
      </c>
      <c r="O647" s="258">
        <v>16.0</v>
      </c>
      <c r="P647" s="258">
        <v>14.0</v>
      </c>
      <c r="Q647" s="258">
        <v>15.0</v>
      </c>
      <c r="R647" s="261">
        <f t="shared" si="1"/>
        <v>174</v>
      </c>
      <c r="S647" s="261">
        <f t="shared" si="5"/>
        <v>83</v>
      </c>
    </row>
    <row r="648" ht="15.75" customHeight="1">
      <c r="B648" s="258" t="s">
        <v>78</v>
      </c>
      <c r="C648" s="259" t="s">
        <v>59</v>
      </c>
      <c r="D648" s="260" t="s">
        <v>61</v>
      </c>
      <c r="E648" s="258" t="s">
        <v>64</v>
      </c>
      <c r="F648" s="258">
        <v>4.0</v>
      </c>
      <c r="G648" s="258">
        <v>4.0</v>
      </c>
      <c r="H648" s="258">
        <v>3.0</v>
      </c>
      <c r="I648" s="258">
        <v>3.0</v>
      </c>
      <c r="J648" s="258">
        <v>4.0</v>
      </c>
      <c r="K648" s="258">
        <v>4.0</v>
      </c>
      <c r="L648" s="258">
        <v>4.0</v>
      </c>
      <c r="M648" s="258">
        <v>4.0</v>
      </c>
      <c r="N648" s="258">
        <v>4.0</v>
      </c>
      <c r="O648" s="258">
        <v>4.0</v>
      </c>
      <c r="P648" s="258">
        <v>4.0</v>
      </c>
      <c r="Q648" s="258">
        <v>4.0</v>
      </c>
      <c r="R648" s="261">
        <f t="shared" si="1"/>
        <v>46</v>
      </c>
      <c r="S648" s="261">
        <f t="shared" si="5"/>
        <v>22</v>
      </c>
    </row>
    <row r="649" ht="15.75" customHeight="1">
      <c r="B649" s="258" t="s">
        <v>78</v>
      </c>
      <c r="C649" s="259" t="s">
        <v>59</v>
      </c>
      <c r="D649" s="260" t="s">
        <v>61</v>
      </c>
      <c r="E649" s="258" t="s">
        <v>65</v>
      </c>
      <c r="F649" s="258">
        <v>10.0</v>
      </c>
      <c r="G649" s="258">
        <v>10.0</v>
      </c>
      <c r="H649" s="258">
        <v>9.0</v>
      </c>
      <c r="I649" s="258">
        <v>9.0</v>
      </c>
      <c r="J649" s="258">
        <v>9.0</v>
      </c>
      <c r="K649" s="258">
        <v>9.0</v>
      </c>
      <c r="L649" s="258">
        <v>11.0</v>
      </c>
      <c r="M649" s="258">
        <v>10.0</v>
      </c>
      <c r="N649" s="258">
        <v>10.0</v>
      </c>
      <c r="O649" s="258">
        <v>11.0</v>
      </c>
      <c r="P649" s="258">
        <v>10.0</v>
      </c>
      <c r="Q649" s="258">
        <v>10.0</v>
      </c>
      <c r="R649" s="261">
        <f t="shared" si="1"/>
        <v>118</v>
      </c>
      <c r="S649" s="261">
        <f t="shared" si="5"/>
        <v>56</v>
      </c>
    </row>
    <row r="650" ht="15.75" customHeight="1">
      <c r="B650" s="258" t="s">
        <v>78</v>
      </c>
      <c r="C650" s="259" t="s">
        <v>59</v>
      </c>
      <c r="D650" s="260" t="s">
        <v>61</v>
      </c>
      <c r="E650" s="258" t="s">
        <v>66</v>
      </c>
      <c r="F650" s="258">
        <v>12.0</v>
      </c>
      <c r="G650" s="258">
        <v>12.0</v>
      </c>
      <c r="H650" s="258">
        <v>11.0</v>
      </c>
      <c r="I650" s="258">
        <v>11.0</v>
      </c>
      <c r="J650" s="258">
        <v>12.0</v>
      </c>
      <c r="K650" s="258">
        <v>12.0</v>
      </c>
      <c r="L650" s="258">
        <v>13.0</v>
      </c>
      <c r="M650" s="258">
        <v>13.0</v>
      </c>
      <c r="N650" s="258">
        <v>12.0</v>
      </c>
      <c r="O650" s="258">
        <v>13.0</v>
      </c>
      <c r="P650" s="258">
        <v>12.0</v>
      </c>
      <c r="Q650" s="258">
        <v>12.0</v>
      </c>
      <c r="R650" s="261">
        <f t="shared" si="1"/>
        <v>145</v>
      </c>
      <c r="S650" s="261">
        <f t="shared" si="5"/>
        <v>70</v>
      </c>
    </row>
    <row r="651" ht="15.75" customHeight="1">
      <c r="B651" s="258" t="s">
        <v>78</v>
      </c>
      <c r="C651" s="259" t="s">
        <v>59</v>
      </c>
      <c r="D651" s="260" t="s">
        <v>61</v>
      </c>
      <c r="E651" s="258" t="s">
        <v>67</v>
      </c>
      <c r="F651" s="258">
        <v>11.0</v>
      </c>
      <c r="G651" s="258">
        <v>11.0</v>
      </c>
      <c r="H651" s="258">
        <v>9.0</v>
      </c>
      <c r="I651" s="258">
        <v>9.0</v>
      </c>
      <c r="J651" s="258">
        <v>10.0</v>
      </c>
      <c r="K651" s="258">
        <v>10.0</v>
      </c>
      <c r="L651" s="258">
        <v>11.0</v>
      </c>
      <c r="M651" s="258">
        <v>11.0</v>
      </c>
      <c r="N651" s="258">
        <v>11.0</v>
      </c>
      <c r="O651" s="258">
        <v>11.0</v>
      </c>
      <c r="P651" s="258">
        <v>10.0</v>
      </c>
      <c r="Q651" s="258">
        <v>11.0</v>
      </c>
      <c r="R651" s="261">
        <f t="shared" si="1"/>
        <v>125</v>
      </c>
      <c r="S651" s="261">
        <f t="shared" si="5"/>
        <v>60</v>
      </c>
    </row>
    <row r="652" ht="15.75" customHeight="1">
      <c r="B652" s="258" t="s">
        <v>78</v>
      </c>
      <c r="C652" s="259" t="s">
        <v>59</v>
      </c>
      <c r="D652" s="260" t="s">
        <v>61</v>
      </c>
      <c r="E652" s="258" t="s">
        <v>68</v>
      </c>
      <c r="F652" s="258">
        <v>6.0</v>
      </c>
      <c r="G652" s="258">
        <v>6.0</v>
      </c>
      <c r="H652" s="258">
        <v>5.0</v>
      </c>
      <c r="I652" s="258">
        <v>5.0</v>
      </c>
      <c r="J652" s="258">
        <v>6.0</v>
      </c>
      <c r="K652" s="258">
        <v>6.0</v>
      </c>
      <c r="L652" s="258">
        <v>7.0</v>
      </c>
      <c r="M652" s="258">
        <v>6.0</v>
      </c>
      <c r="N652" s="258">
        <v>6.0</v>
      </c>
      <c r="O652" s="258">
        <v>6.0</v>
      </c>
      <c r="P652" s="258">
        <v>6.0</v>
      </c>
      <c r="Q652" s="258">
        <v>6.0</v>
      </c>
      <c r="R652" s="261">
        <f t="shared" si="1"/>
        <v>71</v>
      </c>
      <c r="S652" s="261">
        <f t="shared" si="5"/>
        <v>34</v>
      </c>
    </row>
    <row r="653" ht="15.75" customHeight="1">
      <c r="B653" s="258" t="s">
        <v>78</v>
      </c>
      <c r="C653" s="259" t="s">
        <v>59</v>
      </c>
      <c r="D653" s="262" t="s">
        <v>61</v>
      </c>
      <c r="E653" s="258" t="s">
        <v>69</v>
      </c>
      <c r="F653" s="258">
        <v>8.0</v>
      </c>
      <c r="G653" s="258">
        <v>8.0</v>
      </c>
      <c r="H653" s="258">
        <v>7.0</v>
      </c>
      <c r="I653" s="258">
        <v>7.0</v>
      </c>
      <c r="J653" s="258">
        <v>8.0</v>
      </c>
      <c r="K653" s="258">
        <v>8.0</v>
      </c>
      <c r="L653" s="258">
        <v>9.0</v>
      </c>
      <c r="M653" s="258">
        <v>8.0</v>
      </c>
      <c r="N653" s="258">
        <v>8.0</v>
      </c>
      <c r="O653" s="258">
        <v>9.0</v>
      </c>
      <c r="P653" s="258">
        <v>8.0</v>
      </c>
      <c r="Q653" s="258">
        <v>8.0</v>
      </c>
      <c r="R653" s="261">
        <f t="shared" si="1"/>
        <v>96</v>
      </c>
      <c r="S653" s="261">
        <f t="shared" si="5"/>
        <v>46</v>
      </c>
    </row>
    <row r="654" ht="15.75" hidden="1" customHeight="1">
      <c r="B654" s="258" t="s">
        <v>78</v>
      </c>
      <c r="C654" s="259" t="s">
        <v>59</v>
      </c>
      <c r="D654" s="260" t="s">
        <v>159</v>
      </c>
      <c r="E654" s="258" t="s">
        <v>414</v>
      </c>
      <c r="F654" s="258">
        <v>14.0</v>
      </c>
      <c r="G654" s="258">
        <v>13.0</v>
      </c>
      <c r="H654" s="258">
        <v>12.0</v>
      </c>
      <c r="I654" s="258">
        <v>12.0</v>
      </c>
      <c r="J654" s="258">
        <v>13.0</v>
      </c>
      <c r="K654" s="258">
        <v>13.0</v>
      </c>
      <c r="L654" s="258">
        <v>15.0</v>
      </c>
      <c r="M654" s="258">
        <v>14.0</v>
      </c>
      <c r="N654" s="258">
        <v>14.0</v>
      </c>
      <c r="O654" s="258">
        <v>15.0</v>
      </c>
      <c r="P654" s="258">
        <v>13.0</v>
      </c>
      <c r="Q654" s="258">
        <v>14.0</v>
      </c>
      <c r="R654" s="261">
        <f t="shared" si="1"/>
        <v>162</v>
      </c>
      <c r="S654" s="261"/>
    </row>
    <row r="655" ht="15.75" hidden="1" customHeight="1">
      <c r="B655" s="258" t="s">
        <v>78</v>
      </c>
      <c r="C655" s="259" t="s">
        <v>59</v>
      </c>
      <c r="D655" s="260" t="s">
        <v>159</v>
      </c>
      <c r="E655" s="258" t="s">
        <v>415</v>
      </c>
      <c r="F655" s="258">
        <v>7.0</v>
      </c>
      <c r="G655" s="258">
        <v>7.0</v>
      </c>
      <c r="H655" s="258">
        <v>6.0</v>
      </c>
      <c r="I655" s="258">
        <v>6.0</v>
      </c>
      <c r="J655" s="258">
        <v>6.0</v>
      </c>
      <c r="K655" s="258">
        <v>6.0</v>
      </c>
      <c r="L655" s="258">
        <v>7.0</v>
      </c>
      <c r="M655" s="258">
        <v>7.0</v>
      </c>
      <c r="N655" s="258">
        <v>7.0</v>
      </c>
      <c r="O655" s="258">
        <v>7.0</v>
      </c>
      <c r="P655" s="258">
        <v>6.0</v>
      </c>
      <c r="Q655" s="258">
        <v>7.0</v>
      </c>
      <c r="R655" s="261">
        <f t="shared" si="1"/>
        <v>79</v>
      </c>
      <c r="S655" s="261"/>
    </row>
    <row r="656" ht="15.75" hidden="1" customHeight="1">
      <c r="B656" s="258" t="s">
        <v>78</v>
      </c>
      <c r="C656" s="259" t="s">
        <v>59</v>
      </c>
      <c r="D656" s="260" t="s">
        <v>159</v>
      </c>
      <c r="E656" s="258" t="s">
        <v>416</v>
      </c>
      <c r="F656" s="258">
        <v>4.0</v>
      </c>
      <c r="G656" s="258">
        <v>4.0</v>
      </c>
      <c r="H656" s="258">
        <v>3.0</v>
      </c>
      <c r="I656" s="258">
        <v>3.0</v>
      </c>
      <c r="J656" s="258">
        <v>4.0</v>
      </c>
      <c r="K656" s="258">
        <v>4.0</v>
      </c>
      <c r="L656" s="258">
        <v>4.0</v>
      </c>
      <c r="M656" s="258">
        <v>4.0</v>
      </c>
      <c r="N656" s="258">
        <v>4.0</v>
      </c>
      <c r="O656" s="258">
        <v>4.0</v>
      </c>
      <c r="P656" s="258">
        <v>4.0</v>
      </c>
      <c r="Q656" s="258">
        <v>4.0</v>
      </c>
      <c r="R656" s="261">
        <f t="shared" si="1"/>
        <v>46</v>
      </c>
      <c r="S656" s="261"/>
    </row>
    <row r="657" ht="15.75" hidden="1" customHeight="1">
      <c r="B657" s="258" t="s">
        <v>78</v>
      </c>
      <c r="C657" s="259" t="s">
        <v>59</v>
      </c>
      <c r="D657" s="260" t="s">
        <v>159</v>
      </c>
      <c r="E657" s="258" t="s">
        <v>417</v>
      </c>
      <c r="F657" s="258">
        <v>18.0</v>
      </c>
      <c r="G657" s="258">
        <v>18.0</v>
      </c>
      <c r="H657" s="258">
        <v>16.0</v>
      </c>
      <c r="I657" s="258">
        <v>16.0</v>
      </c>
      <c r="J657" s="258">
        <v>17.0</v>
      </c>
      <c r="K657" s="258">
        <v>17.0</v>
      </c>
      <c r="L657" s="258">
        <v>19.0</v>
      </c>
      <c r="M657" s="258">
        <v>18.0</v>
      </c>
      <c r="N657" s="258">
        <v>18.0</v>
      </c>
      <c r="O657" s="258">
        <v>19.0</v>
      </c>
      <c r="P657" s="258">
        <v>18.0</v>
      </c>
      <c r="Q657" s="258">
        <v>18.0</v>
      </c>
      <c r="R657" s="261">
        <f t="shared" si="1"/>
        <v>212</v>
      </c>
      <c r="S657" s="261"/>
    </row>
    <row r="658" ht="15.75" hidden="1" customHeight="1">
      <c r="B658" s="258" t="s">
        <v>78</v>
      </c>
      <c r="C658" s="259" t="s">
        <v>59</v>
      </c>
      <c r="D658" s="260" t="s">
        <v>159</v>
      </c>
      <c r="E658" s="258" t="s">
        <v>418</v>
      </c>
      <c r="F658" s="258">
        <v>8.0</v>
      </c>
      <c r="G658" s="258">
        <v>8.0</v>
      </c>
      <c r="H658" s="258">
        <v>7.0</v>
      </c>
      <c r="I658" s="258">
        <v>7.0</v>
      </c>
      <c r="J658" s="258">
        <v>8.0</v>
      </c>
      <c r="K658" s="258">
        <v>8.0</v>
      </c>
      <c r="L658" s="258">
        <v>9.0</v>
      </c>
      <c r="M658" s="258">
        <v>9.0</v>
      </c>
      <c r="N658" s="258">
        <v>8.0</v>
      </c>
      <c r="O658" s="258">
        <v>9.0</v>
      </c>
      <c r="P658" s="258">
        <v>8.0</v>
      </c>
      <c r="Q658" s="258">
        <v>8.0</v>
      </c>
      <c r="R658" s="261">
        <f t="shared" si="1"/>
        <v>97</v>
      </c>
      <c r="S658" s="261"/>
    </row>
    <row r="659" ht="15.75" hidden="1" customHeight="1">
      <c r="B659" s="258" t="s">
        <v>78</v>
      </c>
      <c r="C659" s="259" t="s">
        <v>59</v>
      </c>
      <c r="D659" s="260" t="s">
        <v>159</v>
      </c>
      <c r="E659" s="258" t="s">
        <v>419</v>
      </c>
      <c r="F659" s="258">
        <v>3.0</v>
      </c>
      <c r="G659" s="258">
        <v>3.0</v>
      </c>
      <c r="H659" s="258">
        <v>2.0</v>
      </c>
      <c r="I659" s="258">
        <v>2.0</v>
      </c>
      <c r="J659" s="258">
        <v>3.0</v>
      </c>
      <c r="K659" s="258">
        <v>3.0</v>
      </c>
      <c r="L659" s="258">
        <v>3.0</v>
      </c>
      <c r="M659" s="258">
        <v>3.0</v>
      </c>
      <c r="N659" s="258">
        <v>3.0</v>
      </c>
      <c r="O659" s="258">
        <v>3.0</v>
      </c>
      <c r="P659" s="258">
        <v>3.0</v>
      </c>
      <c r="Q659" s="258">
        <v>3.0</v>
      </c>
      <c r="R659" s="261">
        <f t="shared" si="1"/>
        <v>34</v>
      </c>
      <c r="S659" s="261"/>
    </row>
    <row r="660" ht="15.75" hidden="1" customHeight="1">
      <c r="B660" s="258" t="s">
        <v>78</v>
      </c>
      <c r="C660" s="259" t="s">
        <v>59</v>
      </c>
      <c r="D660" s="260" t="s">
        <v>159</v>
      </c>
      <c r="E660" s="258" t="s">
        <v>420</v>
      </c>
      <c r="F660" s="258">
        <v>4.0</v>
      </c>
      <c r="G660" s="258">
        <v>4.0</v>
      </c>
      <c r="H660" s="258">
        <v>4.0</v>
      </c>
      <c r="I660" s="258">
        <v>4.0</v>
      </c>
      <c r="J660" s="258">
        <v>4.0</v>
      </c>
      <c r="K660" s="258">
        <v>4.0</v>
      </c>
      <c r="L660" s="258">
        <v>4.0</v>
      </c>
      <c r="M660" s="258">
        <v>4.0</v>
      </c>
      <c r="N660" s="258">
        <v>4.0</v>
      </c>
      <c r="O660" s="258">
        <v>4.0</v>
      </c>
      <c r="P660" s="258">
        <v>4.0</v>
      </c>
      <c r="Q660" s="258">
        <v>4.0</v>
      </c>
      <c r="R660" s="261">
        <f t="shared" si="1"/>
        <v>48</v>
      </c>
      <c r="S660" s="261"/>
    </row>
    <row r="661" ht="15.75" hidden="1" customHeight="1">
      <c r="B661" s="258" t="s">
        <v>78</v>
      </c>
      <c r="C661" s="259" t="s">
        <v>59</v>
      </c>
      <c r="D661" s="260" t="s">
        <v>159</v>
      </c>
      <c r="E661" s="258" t="s">
        <v>421</v>
      </c>
      <c r="F661" s="258">
        <v>4.0</v>
      </c>
      <c r="G661" s="258">
        <v>4.0</v>
      </c>
      <c r="H661" s="258">
        <v>4.0</v>
      </c>
      <c r="I661" s="258">
        <v>4.0</v>
      </c>
      <c r="J661" s="258">
        <v>4.0</v>
      </c>
      <c r="K661" s="258">
        <v>4.0</v>
      </c>
      <c r="L661" s="258">
        <v>5.0</v>
      </c>
      <c r="M661" s="258">
        <v>4.0</v>
      </c>
      <c r="N661" s="258">
        <v>4.0</v>
      </c>
      <c r="O661" s="258">
        <v>5.0</v>
      </c>
      <c r="P661" s="258">
        <v>4.0</v>
      </c>
      <c r="Q661" s="258">
        <v>4.0</v>
      </c>
      <c r="R661" s="261">
        <f t="shared" si="1"/>
        <v>50</v>
      </c>
      <c r="S661" s="261"/>
    </row>
    <row r="662" ht="15.75" hidden="1" customHeight="1">
      <c r="B662" s="258" t="s">
        <v>78</v>
      </c>
      <c r="C662" s="259" t="s">
        <v>59</v>
      </c>
      <c r="D662" s="260" t="s">
        <v>159</v>
      </c>
      <c r="E662" s="258" t="s">
        <v>422</v>
      </c>
      <c r="F662" s="258">
        <v>6.0</v>
      </c>
      <c r="G662" s="258">
        <v>6.0</v>
      </c>
      <c r="H662" s="258">
        <v>5.0</v>
      </c>
      <c r="I662" s="258">
        <v>5.0</v>
      </c>
      <c r="J662" s="258">
        <v>5.0</v>
      </c>
      <c r="K662" s="258">
        <v>6.0</v>
      </c>
      <c r="L662" s="258">
        <v>6.0</v>
      </c>
      <c r="M662" s="258">
        <v>6.0</v>
      </c>
      <c r="N662" s="258">
        <v>6.0</v>
      </c>
      <c r="O662" s="258">
        <v>6.0</v>
      </c>
      <c r="P662" s="258">
        <v>6.0</v>
      </c>
      <c r="Q662" s="258">
        <v>6.0</v>
      </c>
      <c r="R662" s="261">
        <f t="shared" si="1"/>
        <v>69</v>
      </c>
      <c r="S662" s="261"/>
    </row>
    <row r="663" ht="15.75" hidden="1" customHeight="1">
      <c r="B663" s="258" t="s">
        <v>78</v>
      </c>
      <c r="C663" s="259" t="s">
        <v>59</v>
      </c>
      <c r="D663" s="260" t="s">
        <v>159</v>
      </c>
      <c r="E663" s="258" t="s">
        <v>423</v>
      </c>
      <c r="F663" s="258">
        <v>3.0</v>
      </c>
      <c r="G663" s="258">
        <v>3.0</v>
      </c>
      <c r="H663" s="258">
        <v>2.0</v>
      </c>
      <c r="I663" s="258">
        <v>2.0</v>
      </c>
      <c r="J663" s="258">
        <v>2.0</v>
      </c>
      <c r="K663" s="258">
        <v>3.0</v>
      </c>
      <c r="L663" s="258">
        <v>3.0</v>
      </c>
      <c r="M663" s="258">
        <v>3.0</v>
      </c>
      <c r="N663" s="258">
        <v>3.0</v>
      </c>
      <c r="O663" s="258">
        <v>3.0</v>
      </c>
      <c r="P663" s="258">
        <v>3.0</v>
      </c>
      <c r="Q663" s="258">
        <v>3.0</v>
      </c>
      <c r="R663" s="261">
        <f t="shared" si="1"/>
        <v>33</v>
      </c>
      <c r="S663" s="261"/>
    </row>
    <row r="664" ht="15.75" hidden="1" customHeight="1">
      <c r="B664" s="258" t="s">
        <v>78</v>
      </c>
      <c r="C664" s="259" t="s">
        <v>59</v>
      </c>
      <c r="D664" s="260" t="s">
        <v>159</v>
      </c>
      <c r="E664" s="258" t="s">
        <v>424</v>
      </c>
      <c r="F664" s="258">
        <v>7.0</v>
      </c>
      <c r="G664" s="258">
        <v>7.0</v>
      </c>
      <c r="H664" s="258">
        <v>7.0</v>
      </c>
      <c r="I664" s="258">
        <v>7.0</v>
      </c>
      <c r="J664" s="258">
        <v>7.0</v>
      </c>
      <c r="K664" s="258">
        <v>7.0</v>
      </c>
      <c r="L664" s="258">
        <v>8.0</v>
      </c>
      <c r="M664" s="258">
        <v>7.0</v>
      </c>
      <c r="N664" s="258">
        <v>7.0</v>
      </c>
      <c r="O664" s="258">
        <v>8.0</v>
      </c>
      <c r="P664" s="258">
        <v>7.0</v>
      </c>
      <c r="Q664" s="258">
        <v>7.0</v>
      </c>
      <c r="R664" s="261">
        <f t="shared" si="1"/>
        <v>86</v>
      </c>
      <c r="S664" s="261"/>
    </row>
    <row r="665" ht="15.75" hidden="1" customHeight="1">
      <c r="B665" s="258" t="s">
        <v>78</v>
      </c>
      <c r="C665" s="259" t="s">
        <v>59</v>
      </c>
      <c r="D665" s="262" t="s">
        <v>159</v>
      </c>
      <c r="E665" s="258" t="s">
        <v>425</v>
      </c>
      <c r="F665" s="258">
        <v>5.0</v>
      </c>
      <c r="G665" s="258">
        <v>5.0</v>
      </c>
      <c r="H665" s="258">
        <v>5.0</v>
      </c>
      <c r="I665" s="258">
        <v>5.0</v>
      </c>
      <c r="J665" s="258">
        <v>5.0</v>
      </c>
      <c r="K665" s="258">
        <v>5.0</v>
      </c>
      <c r="L665" s="258">
        <v>6.0</v>
      </c>
      <c r="M665" s="258">
        <v>6.0</v>
      </c>
      <c r="N665" s="258">
        <v>5.0</v>
      </c>
      <c r="O665" s="258">
        <v>6.0</v>
      </c>
      <c r="P665" s="258">
        <v>5.0</v>
      </c>
      <c r="Q665" s="258">
        <v>5.0</v>
      </c>
      <c r="R665" s="261">
        <f t="shared" si="1"/>
        <v>63</v>
      </c>
      <c r="S665" s="261"/>
    </row>
    <row r="666" ht="15.75" hidden="1" customHeight="1">
      <c r="B666" s="258" t="s">
        <v>78</v>
      </c>
      <c r="C666" s="259" t="s">
        <v>70</v>
      </c>
      <c r="D666" s="260" t="s">
        <v>116</v>
      </c>
      <c r="E666" s="258" t="s">
        <v>383</v>
      </c>
      <c r="F666" s="258">
        <v>1.0</v>
      </c>
      <c r="G666" s="258">
        <v>2.0</v>
      </c>
      <c r="H666" s="258">
        <v>1.0</v>
      </c>
      <c r="I666" s="258">
        <v>1.0</v>
      </c>
      <c r="J666" s="258">
        <v>2.0</v>
      </c>
      <c r="K666" s="258">
        <v>2.0</v>
      </c>
      <c r="L666" s="258">
        <v>1.0</v>
      </c>
      <c r="M666" s="258">
        <v>1.0</v>
      </c>
      <c r="N666" s="258">
        <v>0.0</v>
      </c>
      <c r="O666" s="258">
        <v>1.0</v>
      </c>
      <c r="P666" s="258">
        <v>1.0</v>
      </c>
      <c r="Q666" s="258">
        <v>0.0</v>
      </c>
      <c r="R666" s="261">
        <f t="shared" si="1"/>
        <v>13</v>
      </c>
      <c r="S666" s="261"/>
    </row>
    <row r="667" ht="15.75" hidden="1" customHeight="1">
      <c r="B667" s="258" t="s">
        <v>78</v>
      </c>
      <c r="C667" s="259" t="s">
        <v>70</v>
      </c>
      <c r="D667" s="260" t="s">
        <v>116</v>
      </c>
      <c r="E667" s="258" t="s">
        <v>384</v>
      </c>
      <c r="F667" s="258">
        <v>0.0</v>
      </c>
      <c r="G667" s="258">
        <v>1.0</v>
      </c>
      <c r="H667" s="258">
        <v>1.0</v>
      </c>
      <c r="I667" s="258">
        <v>2.0</v>
      </c>
      <c r="J667" s="258">
        <v>0.0</v>
      </c>
      <c r="K667" s="258">
        <v>0.0</v>
      </c>
      <c r="L667" s="258">
        <v>1.0</v>
      </c>
      <c r="M667" s="258">
        <v>2.0</v>
      </c>
      <c r="N667" s="258">
        <v>0.0</v>
      </c>
      <c r="O667" s="258">
        <v>1.0</v>
      </c>
      <c r="P667" s="258">
        <v>0.0</v>
      </c>
      <c r="Q667" s="258">
        <v>0.0</v>
      </c>
      <c r="R667" s="261">
        <f t="shared" si="1"/>
        <v>8</v>
      </c>
      <c r="S667" s="261"/>
    </row>
    <row r="668" ht="15.75" hidden="1" customHeight="1">
      <c r="B668" s="258" t="s">
        <v>78</v>
      </c>
      <c r="C668" s="259" t="s">
        <v>70</v>
      </c>
      <c r="D668" s="260" t="s">
        <v>116</v>
      </c>
      <c r="E668" s="258" t="s">
        <v>385</v>
      </c>
      <c r="F668" s="258">
        <v>2.0</v>
      </c>
      <c r="G668" s="258">
        <v>1.0</v>
      </c>
      <c r="H668" s="258">
        <v>1.0</v>
      </c>
      <c r="I668" s="258">
        <v>1.0</v>
      </c>
      <c r="J668" s="258">
        <v>2.0</v>
      </c>
      <c r="K668" s="258">
        <v>3.0</v>
      </c>
      <c r="L668" s="258">
        <v>2.0</v>
      </c>
      <c r="M668" s="258">
        <v>2.0</v>
      </c>
      <c r="N668" s="258">
        <v>1.0</v>
      </c>
      <c r="O668" s="258">
        <v>2.0</v>
      </c>
      <c r="P668" s="258">
        <v>1.0</v>
      </c>
      <c r="Q668" s="258">
        <v>1.0</v>
      </c>
      <c r="R668" s="261">
        <f t="shared" si="1"/>
        <v>19</v>
      </c>
      <c r="S668" s="261"/>
    </row>
    <row r="669" ht="15.75" hidden="1" customHeight="1">
      <c r="B669" s="258" t="s">
        <v>78</v>
      </c>
      <c r="C669" s="259" t="s">
        <v>70</v>
      </c>
      <c r="D669" s="260" t="s">
        <v>116</v>
      </c>
      <c r="E669" s="258" t="s">
        <v>386</v>
      </c>
      <c r="F669" s="258">
        <v>1.0</v>
      </c>
      <c r="G669" s="258">
        <v>1.0</v>
      </c>
      <c r="H669" s="258">
        <v>2.0</v>
      </c>
      <c r="I669" s="258">
        <v>1.0</v>
      </c>
      <c r="J669" s="258">
        <v>1.0</v>
      </c>
      <c r="K669" s="258">
        <v>1.0</v>
      </c>
      <c r="L669" s="258">
        <v>2.0</v>
      </c>
      <c r="M669" s="258">
        <v>1.0</v>
      </c>
      <c r="N669" s="258">
        <v>1.0</v>
      </c>
      <c r="O669" s="258">
        <v>1.0</v>
      </c>
      <c r="P669" s="258">
        <v>1.0</v>
      </c>
      <c r="Q669" s="258">
        <v>1.0</v>
      </c>
      <c r="R669" s="261">
        <f t="shared" si="1"/>
        <v>14</v>
      </c>
      <c r="S669" s="261"/>
    </row>
    <row r="670" ht="15.75" hidden="1" customHeight="1">
      <c r="B670" s="258" t="s">
        <v>78</v>
      </c>
      <c r="C670" s="259" t="s">
        <v>70</v>
      </c>
      <c r="D670" s="260" t="s">
        <v>116</v>
      </c>
      <c r="E670" s="258" t="s">
        <v>387</v>
      </c>
      <c r="F670" s="258">
        <v>0.0</v>
      </c>
      <c r="G670" s="258">
        <v>1.0</v>
      </c>
      <c r="H670" s="258">
        <v>1.0</v>
      </c>
      <c r="I670" s="258">
        <v>0.0</v>
      </c>
      <c r="J670" s="258">
        <v>1.0</v>
      </c>
      <c r="K670" s="258">
        <v>1.0</v>
      </c>
      <c r="L670" s="258">
        <v>1.0</v>
      </c>
      <c r="M670" s="258">
        <v>1.0</v>
      </c>
      <c r="N670" s="258">
        <v>0.0</v>
      </c>
      <c r="O670" s="258">
        <v>0.0</v>
      </c>
      <c r="P670" s="258">
        <v>0.0</v>
      </c>
      <c r="Q670" s="258">
        <v>0.0</v>
      </c>
      <c r="R670" s="261">
        <f t="shared" si="1"/>
        <v>6</v>
      </c>
      <c r="S670" s="261"/>
    </row>
    <row r="671" ht="15.75" hidden="1" customHeight="1">
      <c r="B671" s="258" t="s">
        <v>78</v>
      </c>
      <c r="C671" s="259" t="s">
        <v>70</v>
      </c>
      <c r="D671" s="260" t="s">
        <v>116</v>
      </c>
      <c r="E671" s="258" t="s">
        <v>388</v>
      </c>
      <c r="F671" s="258">
        <v>1.0</v>
      </c>
      <c r="G671" s="258">
        <v>1.0</v>
      </c>
      <c r="H671" s="258">
        <v>1.0</v>
      </c>
      <c r="I671" s="258">
        <v>1.0</v>
      </c>
      <c r="J671" s="258">
        <v>1.0</v>
      </c>
      <c r="K671" s="258">
        <v>1.0</v>
      </c>
      <c r="L671" s="258">
        <v>1.0</v>
      </c>
      <c r="M671" s="258">
        <v>1.0</v>
      </c>
      <c r="N671" s="258">
        <v>1.0</v>
      </c>
      <c r="O671" s="258">
        <v>1.0</v>
      </c>
      <c r="P671" s="258">
        <v>0.0</v>
      </c>
      <c r="Q671" s="258">
        <v>0.0</v>
      </c>
      <c r="R671" s="261">
        <f t="shared" si="1"/>
        <v>10</v>
      </c>
      <c r="S671" s="261"/>
    </row>
    <row r="672" ht="15.75" hidden="1" customHeight="1">
      <c r="B672" s="258" t="s">
        <v>78</v>
      </c>
      <c r="C672" s="259" t="s">
        <v>70</v>
      </c>
      <c r="D672" s="262" t="s">
        <v>116</v>
      </c>
      <c r="E672" s="258" t="s">
        <v>389</v>
      </c>
      <c r="F672" s="258">
        <v>0.0</v>
      </c>
      <c r="G672" s="258">
        <v>1.0</v>
      </c>
      <c r="H672" s="258">
        <v>0.0</v>
      </c>
      <c r="I672" s="258">
        <v>0.0</v>
      </c>
      <c r="J672" s="258">
        <v>0.0</v>
      </c>
      <c r="K672" s="258">
        <v>0.0</v>
      </c>
      <c r="L672" s="258">
        <v>1.0</v>
      </c>
      <c r="M672" s="258">
        <v>0.0</v>
      </c>
      <c r="N672" s="258">
        <v>0.0</v>
      </c>
      <c r="O672" s="258">
        <v>0.0</v>
      </c>
      <c r="P672" s="258">
        <v>0.0</v>
      </c>
      <c r="Q672" s="258">
        <v>0.0</v>
      </c>
      <c r="R672" s="261">
        <f t="shared" si="1"/>
        <v>2</v>
      </c>
      <c r="S672" s="261"/>
    </row>
    <row r="673" ht="15.75" hidden="1" customHeight="1">
      <c r="B673" s="258" t="s">
        <v>78</v>
      </c>
      <c r="C673" s="259" t="s">
        <v>70</v>
      </c>
      <c r="D673" s="260" t="s">
        <v>131</v>
      </c>
      <c r="E673" s="258" t="s">
        <v>390</v>
      </c>
      <c r="F673" s="258">
        <v>1.0</v>
      </c>
      <c r="G673" s="258">
        <v>1.0</v>
      </c>
      <c r="H673" s="258">
        <v>1.0</v>
      </c>
      <c r="I673" s="258">
        <v>1.0</v>
      </c>
      <c r="J673" s="258">
        <v>1.0</v>
      </c>
      <c r="K673" s="258">
        <v>1.0</v>
      </c>
      <c r="L673" s="258">
        <v>1.0</v>
      </c>
      <c r="M673" s="258">
        <v>1.0</v>
      </c>
      <c r="N673" s="258">
        <v>0.0</v>
      </c>
      <c r="O673" s="258">
        <v>1.0</v>
      </c>
      <c r="P673" s="258">
        <v>0.0</v>
      </c>
      <c r="Q673" s="258">
        <v>0.0</v>
      </c>
      <c r="R673" s="261">
        <f t="shared" si="1"/>
        <v>9</v>
      </c>
      <c r="S673" s="261"/>
    </row>
    <row r="674" ht="15.75" hidden="1" customHeight="1">
      <c r="B674" s="258" t="s">
        <v>78</v>
      </c>
      <c r="C674" s="259" t="s">
        <v>70</v>
      </c>
      <c r="D674" s="260" t="s">
        <v>131</v>
      </c>
      <c r="E674" s="258" t="s">
        <v>391</v>
      </c>
      <c r="F674" s="258">
        <v>0.0</v>
      </c>
      <c r="G674" s="258">
        <v>1.0</v>
      </c>
      <c r="H674" s="258">
        <v>0.0</v>
      </c>
      <c r="I674" s="258">
        <v>0.0</v>
      </c>
      <c r="J674" s="258">
        <v>0.0</v>
      </c>
      <c r="K674" s="258">
        <v>1.0</v>
      </c>
      <c r="L674" s="258">
        <v>1.0</v>
      </c>
      <c r="M674" s="258">
        <v>1.0</v>
      </c>
      <c r="N674" s="258">
        <v>0.0</v>
      </c>
      <c r="O674" s="258">
        <v>0.0</v>
      </c>
      <c r="P674" s="258">
        <v>0.0</v>
      </c>
      <c r="Q674" s="258">
        <v>0.0</v>
      </c>
      <c r="R674" s="261">
        <f t="shared" si="1"/>
        <v>4</v>
      </c>
      <c r="S674" s="261"/>
    </row>
    <row r="675" ht="15.75" hidden="1" customHeight="1">
      <c r="B675" s="258" t="s">
        <v>78</v>
      </c>
      <c r="C675" s="259" t="s">
        <v>70</v>
      </c>
      <c r="D675" s="260" t="s">
        <v>131</v>
      </c>
      <c r="E675" s="258" t="s">
        <v>392</v>
      </c>
      <c r="F675" s="258">
        <v>1.0</v>
      </c>
      <c r="G675" s="258">
        <v>1.0</v>
      </c>
      <c r="H675" s="258">
        <v>1.0</v>
      </c>
      <c r="I675" s="258">
        <v>1.0</v>
      </c>
      <c r="J675" s="258">
        <v>1.0</v>
      </c>
      <c r="K675" s="258">
        <v>1.0</v>
      </c>
      <c r="L675" s="258">
        <v>1.0</v>
      </c>
      <c r="M675" s="258">
        <v>3.0</v>
      </c>
      <c r="N675" s="258">
        <v>1.0</v>
      </c>
      <c r="O675" s="258">
        <v>1.0</v>
      </c>
      <c r="P675" s="258">
        <v>1.0</v>
      </c>
      <c r="Q675" s="258">
        <v>1.0</v>
      </c>
      <c r="R675" s="261">
        <f t="shared" si="1"/>
        <v>14</v>
      </c>
      <c r="S675" s="261"/>
    </row>
    <row r="676" ht="15.75" hidden="1" customHeight="1">
      <c r="B676" s="258" t="s">
        <v>78</v>
      </c>
      <c r="C676" s="259" t="s">
        <v>70</v>
      </c>
      <c r="D676" s="260" t="s">
        <v>131</v>
      </c>
      <c r="E676" s="258" t="s">
        <v>393</v>
      </c>
      <c r="F676" s="258">
        <v>2.0</v>
      </c>
      <c r="G676" s="258">
        <v>2.0</v>
      </c>
      <c r="H676" s="258">
        <v>2.0</v>
      </c>
      <c r="I676" s="258">
        <v>2.0</v>
      </c>
      <c r="J676" s="258">
        <v>2.0</v>
      </c>
      <c r="K676" s="258">
        <v>3.0</v>
      </c>
      <c r="L676" s="258">
        <v>3.0</v>
      </c>
      <c r="M676" s="258">
        <v>2.0</v>
      </c>
      <c r="N676" s="258">
        <v>1.0</v>
      </c>
      <c r="O676" s="258">
        <v>1.0</v>
      </c>
      <c r="P676" s="258">
        <v>1.0</v>
      </c>
      <c r="Q676" s="258">
        <v>0.0</v>
      </c>
      <c r="R676" s="261">
        <f t="shared" si="1"/>
        <v>21</v>
      </c>
      <c r="S676" s="261"/>
    </row>
    <row r="677" ht="15.75" hidden="1" customHeight="1">
      <c r="B677" s="258" t="s">
        <v>78</v>
      </c>
      <c r="C677" s="259" t="s">
        <v>70</v>
      </c>
      <c r="D677" s="260" t="s">
        <v>131</v>
      </c>
      <c r="E677" s="258" t="s">
        <v>394</v>
      </c>
      <c r="F677" s="258">
        <v>1.0</v>
      </c>
      <c r="G677" s="258">
        <v>1.0</v>
      </c>
      <c r="H677" s="258">
        <v>1.0</v>
      </c>
      <c r="I677" s="258">
        <v>1.0</v>
      </c>
      <c r="J677" s="258">
        <v>1.0</v>
      </c>
      <c r="K677" s="258">
        <v>1.0</v>
      </c>
      <c r="L677" s="258">
        <v>2.0</v>
      </c>
      <c r="M677" s="258">
        <v>1.0</v>
      </c>
      <c r="N677" s="258">
        <v>0.0</v>
      </c>
      <c r="O677" s="258">
        <v>1.0</v>
      </c>
      <c r="P677" s="258">
        <v>0.0</v>
      </c>
      <c r="Q677" s="258">
        <v>0.0</v>
      </c>
      <c r="R677" s="261">
        <f t="shared" si="1"/>
        <v>10</v>
      </c>
      <c r="S677" s="261"/>
    </row>
    <row r="678" ht="15.75" hidden="1" customHeight="1">
      <c r="B678" s="258" t="s">
        <v>78</v>
      </c>
      <c r="C678" s="259" t="s">
        <v>70</v>
      </c>
      <c r="D678" s="260" t="s">
        <v>131</v>
      </c>
      <c r="E678" s="258" t="s">
        <v>395</v>
      </c>
      <c r="F678" s="258">
        <v>0.0</v>
      </c>
      <c r="G678" s="258">
        <v>1.0</v>
      </c>
      <c r="H678" s="258">
        <v>0.0</v>
      </c>
      <c r="I678" s="258">
        <v>0.0</v>
      </c>
      <c r="J678" s="258">
        <v>0.0</v>
      </c>
      <c r="K678" s="258">
        <v>0.0</v>
      </c>
      <c r="L678" s="258">
        <v>1.0</v>
      </c>
      <c r="M678" s="258">
        <v>0.0</v>
      </c>
      <c r="N678" s="258">
        <v>0.0</v>
      </c>
      <c r="O678" s="258">
        <v>0.0</v>
      </c>
      <c r="P678" s="258">
        <v>0.0</v>
      </c>
      <c r="Q678" s="258">
        <v>0.0</v>
      </c>
      <c r="R678" s="261">
        <f t="shared" si="1"/>
        <v>2</v>
      </c>
      <c r="S678" s="261"/>
    </row>
    <row r="679" ht="15.75" hidden="1" customHeight="1">
      <c r="B679" s="258" t="s">
        <v>78</v>
      </c>
      <c r="C679" s="259" t="s">
        <v>70</v>
      </c>
      <c r="D679" s="262" t="s">
        <v>131</v>
      </c>
      <c r="E679" s="258" t="s">
        <v>396</v>
      </c>
      <c r="F679" s="258">
        <v>1.0</v>
      </c>
      <c r="G679" s="258">
        <v>1.0</v>
      </c>
      <c r="H679" s="258">
        <v>1.0</v>
      </c>
      <c r="I679" s="258">
        <v>1.0</v>
      </c>
      <c r="J679" s="258">
        <v>1.0</v>
      </c>
      <c r="K679" s="258">
        <v>1.0</v>
      </c>
      <c r="L679" s="258">
        <v>1.0</v>
      </c>
      <c r="M679" s="258">
        <v>1.0</v>
      </c>
      <c r="N679" s="258">
        <v>0.0</v>
      </c>
      <c r="O679" s="258">
        <v>1.0</v>
      </c>
      <c r="P679" s="258">
        <v>0.0</v>
      </c>
      <c r="Q679" s="258">
        <v>0.0</v>
      </c>
      <c r="R679" s="261">
        <f t="shared" si="1"/>
        <v>9</v>
      </c>
      <c r="S679" s="261"/>
    </row>
    <row r="680" ht="15.75" hidden="1" customHeight="1">
      <c r="B680" s="258" t="s">
        <v>78</v>
      </c>
      <c r="C680" s="259" t="s">
        <v>70</v>
      </c>
      <c r="D680" s="260" t="s">
        <v>145</v>
      </c>
      <c r="E680" s="258" t="s">
        <v>397</v>
      </c>
      <c r="F680" s="258">
        <v>0.0</v>
      </c>
      <c r="G680" s="258">
        <v>1.0</v>
      </c>
      <c r="H680" s="258">
        <v>0.0</v>
      </c>
      <c r="I680" s="258">
        <v>0.0</v>
      </c>
      <c r="J680" s="258">
        <v>0.0</v>
      </c>
      <c r="K680" s="258">
        <v>0.0</v>
      </c>
      <c r="L680" s="258">
        <v>1.0</v>
      </c>
      <c r="M680" s="258">
        <v>0.0</v>
      </c>
      <c r="N680" s="258">
        <v>0.0</v>
      </c>
      <c r="O680" s="258">
        <v>0.0</v>
      </c>
      <c r="P680" s="258">
        <v>0.0</v>
      </c>
      <c r="Q680" s="258">
        <v>0.0</v>
      </c>
      <c r="R680" s="261">
        <f t="shared" si="1"/>
        <v>2</v>
      </c>
      <c r="S680" s="261"/>
    </row>
    <row r="681" ht="15.75" hidden="1" customHeight="1">
      <c r="B681" s="258" t="s">
        <v>78</v>
      </c>
      <c r="C681" s="259" t="s">
        <v>70</v>
      </c>
      <c r="D681" s="260" t="s">
        <v>145</v>
      </c>
      <c r="E681" s="258" t="s">
        <v>398</v>
      </c>
      <c r="F681" s="258">
        <v>0.0</v>
      </c>
      <c r="G681" s="258">
        <v>1.0</v>
      </c>
      <c r="H681" s="258">
        <v>0.0</v>
      </c>
      <c r="I681" s="258">
        <v>0.0</v>
      </c>
      <c r="J681" s="258">
        <v>0.0</v>
      </c>
      <c r="K681" s="258">
        <v>0.0</v>
      </c>
      <c r="L681" s="258">
        <v>1.0</v>
      </c>
      <c r="M681" s="258">
        <v>1.0</v>
      </c>
      <c r="N681" s="258">
        <v>0.0</v>
      </c>
      <c r="O681" s="258">
        <v>0.0</v>
      </c>
      <c r="P681" s="258">
        <v>0.0</v>
      </c>
      <c r="Q681" s="258">
        <v>0.0</v>
      </c>
      <c r="R681" s="261">
        <f t="shared" si="1"/>
        <v>3</v>
      </c>
      <c r="S681" s="261"/>
    </row>
    <row r="682" ht="15.75" hidden="1" customHeight="1">
      <c r="B682" s="258" t="s">
        <v>78</v>
      </c>
      <c r="C682" s="259" t="s">
        <v>70</v>
      </c>
      <c r="D682" s="260" t="s">
        <v>145</v>
      </c>
      <c r="E682" s="258" t="s">
        <v>399</v>
      </c>
      <c r="F682" s="258">
        <v>1.0</v>
      </c>
      <c r="G682" s="258">
        <v>2.0</v>
      </c>
      <c r="H682" s="258">
        <v>2.0</v>
      </c>
      <c r="I682" s="258">
        <v>2.0</v>
      </c>
      <c r="J682" s="258">
        <v>2.0</v>
      </c>
      <c r="K682" s="258">
        <v>2.0</v>
      </c>
      <c r="L682" s="258">
        <v>2.0</v>
      </c>
      <c r="M682" s="258">
        <v>2.0</v>
      </c>
      <c r="N682" s="258">
        <v>1.0</v>
      </c>
      <c r="O682" s="258">
        <v>2.0</v>
      </c>
      <c r="P682" s="258">
        <v>1.0</v>
      </c>
      <c r="Q682" s="258">
        <v>1.0</v>
      </c>
      <c r="R682" s="261">
        <f t="shared" si="1"/>
        <v>20</v>
      </c>
      <c r="S682" s="261"/>
    </row>
    <row r="683" ht="15.75" hidden="1" customHeight="1">
      <c r="B683" s="258" t="s">
        <v>78</v>
      </c>
      <c r="C683" s="259" t="s">
        <v>70</v>
      </c>
      <c r="D683" s="260" t="s">
        <v>145</v>
      </c>
      <c r="E683" s="258" t="s">
        <v>400</v>
      </c>
      <c r="F683" s="258">
        <v>0.0</v>
      </c>
      <c r="G683" s="258">
        <v>1.0</v>
      </c>
      <c r="H683" s="258">
        <v>0.0</v>
      </c>
      <c r="I683" s="258">
        <v>0.0</v>
      </c>
      <c r="J683" s="258">
        <v>0.0</v>
      </c>
      <c r="K683" s="258">
        <v>0.0</v>
      </c>
      <c r="L683" s="258">
        <v>1.0</v>
      </c>
      <c r="M683" s="258">
        <v>0.0</v>
      </c>
      <c r="N683" s="258">
        <v>0.0</v>
      </c>
      <c r="O683" s="258">
        <v>0.0</v>
      </c>
      <c r="P683" s="258">
        <v>0.0</v>
      </c>
      <c r="Q683" s="258">
        <v>0.0</v>
      </c>
      <c r="R683" s="261">
        <f t="shared" si="1"/>
        <v>2</v>
      </c>
      <c r="S683" s="261"/>
    </row>
    <row r="684" ht="15.75" hidden="1" customHeight="1">
      <c r="B684" s="258" t="s">
        <v>78</v>
      </c>
      <c r="C684" s="259" t="s">
        <v>70</v>
      </c>
      <c r="D684" s="260" t="s">
        <v>145</v>
      </c>
      <c r="E684" s="258" t="s">
        <v>401</v>
      </c>
      <c r="F684" s="258">
        <v>0.0</v>
      </c>
      <c r="G684" s="258">
        <v>1.0</v>
      </c>
      <c r="H684" s="258">
        <v>0.0</v>
      </c>
      <c r="I684" s="258">
        <v>0.0</v>
      </c>
      <c r="J684" s="258">
        <v>0.0</v>
      </c>
      <c r="K684" s="258">
        <v>0.0</v>
      </c>
      <c r="L684" s="258">
        <v>1.0</v>
      </c>
      <c r="M684" s="258">
        <v>0.0</v>
      </c>
      <c r="N684" s="258">
        <v>0.0</v>
      </c>
      <c r="O684" s="258">
        <v>0.0</v>
      </c>
      <c r="P684" s="258">
        <v>0.0</v>
      </c>
      <c r="Q684" s="258">
        <v>0.0</v>
      </c>
      <c r="R684" s="261">
        <f t="shared" si="1"/>
        <v>2</v>
      </c>
      <c r="S684" s="261"/>
    </row>
    <row r="685" ht="15.75" hidden="1" customHeight="1">
      <c r="B685" s="258" t="s">
        <v>78</v>
      </c>
      <c r="C685" s="259" t="s">
        <v>70</v>
      </c>
      <c r="D685" s="260" t="s">
        <v>145</v>
      </c>
      <c r="E685" s="258" t="s">
        <v>402</v>
      </c>
      <c r="F685" s="258">
        <v>6.0</v>
      </c>
      <c r="G685" s="258">
        <v>2.0</v>
      </c>
      <c r="H685" s="258">
        <v>3.0</v>
      </c>
      <c r="I685" s="258">
        <v>6.0</v>
      </c>
      <c r="J685" s="258">
        <v>3.0</v>
      </c>
      <c r="K685" s="258">
        <v>4.0</v>
      </c>
      <c r="L685" s="258">
        <v>4.0</v>
      </c>
      <c r="M685" s="258">
        <v>4.0</v>
      </c>
      <c r="N685" s="258">
        <v>1.0</v>
      </c>
      <c r="O685" s="258">
        <v>2.0</v>
      </c>
      <c r="P685" s="258">
        <v>0.0</v>
      </c>
      <c r="Q685" s="258">
        <v>1.0</v>
      </c>
      <c r="R685" s="261">
        <f t="shared" si="1"/>
        <v>36</v>
      </c>
      <c r="S685" s="261"/>
    </row>
    <row r="686" ht="15.75" hidden="1" customHeight="1">
      <c r="B686" s="258" t="s">
        <v>78</v>
      </c>
      <c r="C686" s="259" t="s">
        <v>70</v>
      </c>
      <c r="D686" s="260" t="s">
        <v>145</v>
      </c>
      <c r="E686" s="258" t="s">
        <v>403</v>
      </c>
      <c r="F686" s="258">
        <v>1.0</v>
      </c>
      <c r="G686" s="258">
        <v>3.0</v>
      </c>
      <c r="H686" s="258">
        <v>3.0</v>
      </c>
      <c r="I686" s="258">
        <v>2.0</v>
      </c>
      <c r="J686" s="258">
        <v>4.0</v>
      </c>
      <c r="K686" s="258">
        <v>4.0</v>
      </c>
      <c r="L686" s="258">
        <v>6.0</v>
      </c>
      <c r="M686" s="258">
        <v>5.0</v>
      </c>
      <c r="N686" s="258">
        <v>1.0</v>
      </c>
      <c r="O686" s="258">
        <v>5.0</v>
      </c>
      <c r="P686" s="258">
        <v>0.0</v>
      </c>
      <c r="Q686" s="258">
        <v>0.0</v>
      </c>
      <c r="R686" s="261">
        <f t="shared" si="1"/>
        <v>34</v>
      </c>
      <c r="S686" s="261"/>
    </row>
    <row r="687" ht="15.75" hidden="1" customHeight="1">
      <c r="B687" s="258" t="s">
        <v>78</v>
      </c>
      <c r="C687" s="259" t="s">
        <v>70</v>
      </c>
      <c r="D687" s="260" t="s">
        <v>145</v>
      </c>
      <c r="E687" s="258" t="s">
        <v>404</v>
      </c>
      <c r="F687" s="258">
        <v>0.0</v>
      </c>
      <c r="G687" s="258">
        <v>1.0</v>
      </c>
      <c r="H687" s="258">
        <v>0.0</v>
      </c>
      <c r="I687" s="258">
        <v>0.0</v>
      </c>
      <c r="J687" s="258">
        <v>0.0</v>
      </c>
      <c r="K687" s="258">
        <v>0.0</v>
      </c>
      <c r="L687" s="258">
        <v>1.0</v>
      </c>
      <c r="M687" s="258">
        <v>0.0</v>
      </c>
      <c r="N687" s="258">
        <v>0.0</v>
      </c>
      <c r="O687" s="258">
        <v>0.0</v>
      </c>
      <c r="P687" s="258">
        <v>0.0</v>
      </c>
      <c r="Q687" s="258">
        <v>0.0</v>
      </c>
      <c r="R687" s="261">
        <f t="shared" si="1"/>
        <v>2</v>
      </c>
      <c r="S687" s="261"/>
    </row>
    <row r="688" ht="15.75" hidden="1" customHeight="1">
      <c r="B688" s="258" t="s">
        <v>78</v>
      </c>
      <c r="C688" s="259" t="s">
        <v>70</v>
      </c>
      <c r="D688" s="260" t="s">
        <v>145</v>
      </c>
      <c r="E688" s="258" t="s">
        <v>405</v>
      </c>
      <c r="F688" s="258">
        <v>0.0</v>
      </c>
      <c r="G688" s="258">
        <v>1.0</v>
      </c>
      <c r="H688" s="258">
        <v>0.0</v>
      </c>
      <c r="I688" s="258">
        <v>0.0</v>
      </c>
      <c r="J688" s="258">
        <v>0.0</v>
      </c>
      <c r="K688" s="258">
        <v>0.0</v>
      </c>
      <c r="L688" s="258">
        <v>1.0</v>
      </c>
      <c r="M688" s="258">
        <v>0.0</v>
      </c>
      <c r="N688" s="258">
        <v>0.0</v>
      </c>
      <c r="O688" s="258">
        <v>0.0</v>
      </c>
      <c r="P688" s="258">
        <v>0.0</v>
      </c>
      <c r="Q688" s="258">
        <v>0.0</v>
      </c>
      <c r="R688" s="261">
        <f t="shared" si="1"/>
        <v>2</v>
      </c>
      <c r="S688" s="261"/>
    </row>
    <row r="689" ht="15.75" hidden="1" customHeight="1">
      <c r="B689" s="258" t="s">
        <v>78</v>
      </c>
      <c r="C689" s="259" t="s">
        <v>70</v>
      </c>
      <c r="D689" s="260" t="s">
        <v>145</v>
      </c>
      <c r="E689" s="258" t="s">
        <v>406</v>
      </c>
      <c r="F689" s="258">
        <v>0.0</v>
      </c>
      <c r="G689" s="258">
        <v>1.0</v>
      </c>
      <c r="H689" s="258">
        <v>0.0</v>
      </c>
      <c r="I689" s="258">
        <v>0.0</v>
      </c>
      <c r="J689" s="258">
        <v>0.0</v>
      </c>
      <c r="K689" s="258">
        <v>1.0</v>
      </c>
      <c r="L689" s="258">
        <v>1.0</v>
      </c>
      <c r="M689" s="258">
        <v>1.0</v>
      </c>
      <c r="N689" s="258">
        <v>0.0</v>
      </c>
      <c r="O689" s="258">
        <v>0.0</v>
      </c>
      <c r="P689" s="258">
        <v>0.0</v>
      </c>
      <c r="Q689" s="258">
        <v>0.0</v>
      </c>
      <c r="R689" s="261">
        <f t="shared" si="1"/>
        <v>4</v>
      </c>
      <c r="S689" s="261"/>
    </row>
    <row r="690" ht="15.75" hidden="1" customHeight="1">
      <c r="B690" s="258" t="s">
        <v>78</v>
      </c>
      <c r="C690" s="259" t="s">
        <v>70</v>
      </c>
      <c r="D690" s="260" t="s">
        <v>145</v>
      </c>
      <c r="E690" s="258" t="s">
        <v>407</v>
      </c>
      <c r="F690" s="258">
        <v>1.0</v>
      </c>
      <c r="G690" s="258">
        <v>2.0</v>
      </c>
      <c r="H690" s="258">
        <v>2.0</v>
      </c>
      <c r="I690" s="258">
        <v>1.0</v>
      </c>
      <c r="J690" s="258">
        <v>2.0</v>
      </c>
      <c r="K690" s="258">
        <v>3.0</v>
      </c>
      <c r="L690" s="258">
        <v>2.0</v>
      </c>
      <c r="M690" s="258">
        <v>3.0</v>
      </c>
      <c r="N690" s="258">
        <v>1.0</v>
      </c>
      <c r="O690" s="258">
        <v>1.0</v>
      </c>
      <c r="P690" s="258">
        <v>0.0</v>
      </c>
      <c r="Q690" s="258">
        <v>0.0</v>
      </c>
      <c r="R690" s="261">
        <f t="shared" si="1"/>
        <v>18</v>
      </c>
      <c r="S690" s="261"/>
    </row>
    <row r="691" ht="15.75" hidden="1" customHeight="1">
      <c r="B691" s="258" t="s">
        <v>78</v>
      </c>
      <c r="C691" s="259" t="s">
        <v>70</v>
      </c>
      <c r="D691" s="260" t="s">
        <v>145</v>
      </c>
      <c r="E691" s="258" t="s">
        <v>408</v>
      </c>
      <c r="F691" s="258">
        <v>0.0</v>
      </c>
      <c r="G691" s="258">
        <v>1.0</v>
      </c>
      <c r="H691" s="258">
        <v>0.0</v>
      </c>
      <c r="I691" s="258">
        <v>0.0</v>
      </c>
      <c r="J691" s="258">
        <v>0.0</v>
      </c>
      <c r="K691" s="258">
        <v>0.0</v>
      </c>
      <c r="L691" s="258">
        <v>1.0</v>
      </c>
      <c r="M691" s="258">
        <v>1.0</v>
      </c>
      <c r="N691" s="258">
        <v>0.0</v>
      </c>
      <c r="O691" s="258">
        <v>0.0</v>
      </c>
      <c r="P691" s="258">
        <v>0.0</v>
      </c>
      <c r="Q691" s="258">
        <v>0.0</v>
      </c>
      <c r="R691" s="261">
        <f t="shared" si="1"/>
        <v>3</v>
      </c>
      <c r="S691" s="261"/>
    </row>
    <row r="692" ht="15.75" hidden="1" customHeight="1">
      <c r="B692" s="258" t="s">
        <v>78</v>
      </c>
      <c r="C692" s="259" t="s">
        <v>70</v>
      </c>
      <c r="D692" s="260" t="s">
        <v>145</v>
      </c>
      <c r="E692" s="258" t="s">
        <v>409</v>
      </c>
      <c r="F692" s="258">
        <v>0.0</v>
      </c>
      <c r="G692" s="258">
        <v>1.0</v>
      </c>
      <c r="H692" s="258">
        <v>0.0</v>
      </c>
      <c r="I692" s="258">
        <v>0.0</v>
      </c>
      <c r="J692" s="258">
        <v>1.0</v>
      </c>
      <c r="K692" s="258">
        <v>1.0</v>
      </c>
      <c r="L692" s="258">
        <v>1.0</v>
      </c>
      <c r="M692" s="258">
        <v>1.0</v>
      </c>
      <c r="N692" s="258">
        <v>0.0</v>
      </c>
      <c r="O692" s="258">
        <v>0.0</v>
      </c>
      <c r="P692" s="258">
        <v>0.0</v>
      </c>
      <c r="Q692" s="258">
        <v>0.0</v>
      </c>
      <c r="R692" s="261">
        <f t="shared" si="1"/>
        <v>5</v>
      </c>
      <c r="S692" s="261"/>
    </row>
    <row r="693" ht="15.75" hidden="1" customHeight="1">
      <c r="B693" s="258" t="s">
        <v>78</v>
      </c>
      <c r="C693" s="259" t="s">
        <v>70</v>
      </c>
      <c r="D693" s="260" t="s">
        <v>145</v>
      </c>
      <c r="E693" s="258" t="s">
        <v>410</v>
      </c>
      <c r="F693" s="258">
        <v>0.0</v>
      </c>
      <c r="G693" s="258">
        <v>1.0</v>
      </c>
      <c r="H693" s="258">
        <v>1.0</v>
      </c>
      <c r="I693" s="258">
        <v>1.0</v>
      </c>
      <c r="J693" s="258">
        <v>2.0</v>
      </c>
      <c r="K693" s="258">
        <v>3.0</v>
      </c>
      <c r="L693" s="258">
        <v>2.0</v>
      </c>
      <c r="M693" s="258">
        <v>2.0</v>
      </c>
      <c r="N693" s="258">
        <v>1.0</v>
      </c>
      <c r="O693" s="258">
        <v>0.0</v>
      </c>
      <c r="P693" s="258">
        <v>3.0</v>
      </c>
      <c r="Q693" s="258">
        <v>0.0</v>
      </c>
      <c r="R693" s="261">
        <f t="shared" si="1"/>
        <v>16</v>
      </c>
      <c r="S693" s="261"/>
    </row>
    <row r="694" ht="15.75" hidden="1" customHeight="1">
      <c r="B694" s="258" t="s">
        <v>78</v>
      </c>
      <c r="C694" s="259" t="s">
        <v>70</v>
      </c>
      <c r="D694" s="260" t="s">
        <v>145</v>
      </c>
      <c r="E694" s="258" t="s">
        <v>411</v>
      </c>
      <c r="F694" s="258">
        <v>0.0</v>
      </c>
      <c r="G694" s="258">
        <v>1.0</v>
      </c>
      <c r="H694" s="258">
        <v>0.0</v>
      </c>
      <c r="I694" s="258">
        <v>0.0</v>
      </c>
      <c r="J694" s="258">
        <v>0.0</v>
      </c>
      <c r="K694" s="258">
        <v>0.0</v>
      </c>
      <c r="L694" s="258">
        <v>1.0</v>
      </c>
      <c r="M694" s="258">
        <v>1.0</v>
      </c>
      <c r="N694" s="258">
        <v>0.0</v>
      </c>
      <c r="O694" s="258">
        <v>0.0</v>
      </c>
      <c r="P694" s="258">
        <v>0.0</v>
      </c>
      <c r="Q694" s="258">
        <v>0.0</v>
      </c>
      <c r="R694" s="261">
        <f t="shared" si="1"/>
        <v>3</v>
      </c>
      <c r="S694" s="261"/>
    </row>
    <row r="695" ht="15.75" hidden="1" customHeight="1">
      <c r="B695" s="258" t="s">
        <v>78</v>
      </c>
      <c r="C695" s="259" t="s">
        <v>70</v>
      </c>
      <c r="D695" s="260" t="s">
        <v>145</v>
      </c>
      <c r="E695" s="258" t="s">
        <v>412</v>
      </c>
      <c r="F695" s="258">
        <v>0.0</v>
      </c>
      <c r="G695" s="258">
        <v>1.0</v>
      </c>
      <c r="H695" s="258">
        <v>0.0</v>
      </c>
      <c r="I695" s="258">
        <v>0.0</v>
      </c>
      <c r="J695" s="258">
        <v>0.0</v>
      </c>
      <c r="K695" s="258">
        <v>0.0</v>
      </c>
      <c r="L695" s="258">
        <v>1.0</v>
      </c>
      <c r="M695" s="258">
        <v>0.0</v>
      </c>
      <c r="N695" s="258">
        <v>0.0</v>
      </c>
      <c r="O695" s="258">
        <v>0.0</v>
      </c>
      <c r="P695" s="258">
        <v>0.0</v>
      </c>
      <c r="Q695" s="258">
        <v>0.0</v>
      </c>
      <c r="R695" s="261">
        <f t="shared" si="1"/>
        <v>2</v>
      </c>
      <c r="S695" s="261"/>
    </row>
    <row r="696" ht="15.75" hidden="1" customHeight="1">
      <c r="B696" s="258" t="s">
        <v>78</v>
      </c>
      <c r="C696" s="259" t="s">
        <v>70</v>
      </c>
      <c r="D696" s="262" t="s">
        <v>145</v>
      </c>
      <c r="E696" s="258" t="s">
        <v>413</v>
      </c>
      <c r="F696" s="258">
        <v>0.0</v>
      </c>
      <c r="G696" s="258">
        <v>1.0</v>
      </c>
      <c r="H696" s="258">
        <v>0.0</v>
      </c>
      <c r="I696" s="258">
        <v>0.0</v>
      </c>
      <c r="J696" s="258">
        <v>0.0</v>
      </c>
      <c r="K696" s="258">
        <v>0.0</v>
      </c>
      <c r="L696" s="258">
        <v>1.0</v>
      </c>
      <c r="M696" s="258">
        <v>0.0</v>
      </c>
      <c r="N696" s="258">
        <v>0.0</v>
      </c>
      <c r="O696" s="258">
        <v>0.0</v>
      </c>
      <c r="P696" s="258">
        <v>0.0</v>
      </c>
      <c r="Q696" s="258">
        <v>0.0</v>
      </c>
      <c r="R696" s="261">
        <f t="shared" si="1"/>
        <v>2</v>
      </c>
      <c r="S696" s="261"/>
    </row>
    <row r="697" ht="15.75" hidden="1" customHeight="1">
      <c r="B697" s="258" t="s">
        <v>78</v>
      </c>
      <c r="C697" s="259" t="s">
        <v>70</v>
      </c>
      <c r="D697" s="260" t="s">
        <v>61</v>
      </c>
      <c r="E697" s="258" t="s">
        <v>62</v>
      </c>
      <c r="F697" s="258">
        <v>1.0</v>
      </c>
      <c r="G697" s="258">
        <v>1.0</v>
      </c>
      <c r="H697" s="258">
        <v>1.0</v>
      </c>
      <c r="I697" s="258">
        <v>1.0</v>
      </c>
      <c r="J697" s="258">
        <v>1.0</v>
      </c>
      <c r="K697" s="258">
        <v>2.0</v>
      </c>
      <c r="L697" s="258">
        <v>1.0</v>
      </c>
      <c r="M697" s="258">
        <v>1.0</v>
      </c>
      <c r="N697" s="258">
        <v>0.0</v>
      </c>
      <c r="O697" s="258">
        <v>1.0</v>
      </c>
      <c r="P697" s="258">
        <v>0.0</v>
      </c>
      <c r="Q697" s="258">
        <v>0.0</v>
      </c>
      <c r="R697" s="261">
        <f t="shared" si="1"/>
        <v>10</v>
      </c>
      <c r="S697" s="261"/>
    </row>
    <row r="698" ht="15.75" hidden="1" customHeight="1">
      <c r="B698" s="258" t="s">
        <v>78</v>
      </c>
      <c r="C698" s="259" t="s">
        <v>70</v>
      </c>
      <c r="D698" s="260" t="s">
        <v>61</v>
      </c>
      <c r="E698" s="258" t="s">
        <v>63</v>
      </c>
      <c r="F698" s="258">
        <v>2.0</v>
      </c>
      <c r="G698" s="258">
        <v>1.0</v>
      </c>
      <c r="H698" s="258">
        <v>2.0</v>
      </c>
      <c r="I698" s="258">
        <v>2.0</v>
      </c>
      <c r="J698" s="258">
        <v>2.0</v>
      </c>
      <c r="K698" s="258">
        <v>3.0</v>
      </c>
      <c r="L698" s="258">
        <v>3.0</v>
      </c>
      <c r="M698" s="258">
        <v>4.0</v>
      </c>
      <c r="N698" s="258">
        <v>3.0</v>
      </c>
      <c r="O698" s="258">
        <v>3.0</v>
      </c>
      <c r="P698" s="258">
        <v>2.0</v>
      </c>
      <c r="Q698" s="258">
        <v>1.0</v>
      </c>
      <c r="R698" s="261">
        <f t="shared" si="1"/>
        <v>28</v>
      </c>
      <c r="S698" s="261"/>
    </row>
    <row r="699" ht="15.75" hidden="1" customHeight="1">
      <c r="B699" s="258" t="s">
        <v>78</v>
      </c>
      <c r="C699" s="259" t="s">
        <v>70</v>
      </c>
      <c r="D699" s="260" t="s">
        <v>61</v>
      </c>
      <c r="E699" s="258" t="s">
        <v>64</v>
      </c>
      <c r="F699" s="258">
        <v>1.0</v>
      </c>
      <c r="G699" s="258">
        <v>1.0</v>
      </c>
      <c r="H699" s="258">
        <v>1.0</v>
      </c>
      <c r="I699" s="258">
        <v>1.0</v>
      </c>
      <c r="J699" s="258">
        <v>1.0</v>
      </c>
      <c r="K699" s="258">
        <v>0.0</v>
      </c>
      <c r="L699" s="258">
        <v>1.0</v>
      </c>
      <c r="M699" s="258">
        <v>1.0</v>
      </c>
      <c r="N699" s="258">
        <v>0.0</v>
      </c>
      <c r="O699" s="258">
        <v>0.0</v>
      </c>
      <c r="P699" s="258">
        <v>0.0</v>
      </c>
      <c r="Q699" s="258">
        <v>0.0</v>
      </c>
      <c r="R699" s="261">
        <f t="shared" si="1"/>
        <v>7</v>
      </c>
      <c r="S699" s="261"/>
    </row>
    <row r="700" ht="15.75" hidden="1" customHeight="1">
      <c r="B700" s="258" t="s">
        <v>78</v>
      </c>
      <c r="C700" s="259" t="s">
        <v>70</v>
      </c>
      <c r="D700" s="260" t="s">
        <v>61</v>
      </c>
      <c r="E700" s="258" t="s">
        <v>65</v>
      </c>
      <c r="F700" s="258">
        <v>0.0</v>
      </c>
      <c r="G700" s="258">
        <v>1.0</v>
      </c>
      <c r="H700" s="258">
        <v>1.0</v>
      </c>
      <c r="I700" s="258">
        <v>1.0</v>
      </c>
      <c r="J700" s="258">
        <v>1.0</v>
      </c>
      <c r="K700" s="258">
        <v>1.0</v>
      </c>
      <c r="L700" s="258">
        <v>1.0</v>
      </c>
      <c r="M700" s="258">
        <v>1.0</v>
      </c>
      <c r="N700" s="258">
        <v>0.0</v>
      </c>
      <c r="O700" s="258">
        <v>0.0</v>
      </c>
      <c r="P700" s="258">
        <v>0.0</v>
      </c>
      <c r="Q700" s="258">
        <v>0.0</v>
      </c>
      <c r="R700" s="261">
        <f t="shared" si="1"/>
        <v>7</v>
      </c>
      <c r="S700" s="261"/>
    </row>
    <row r="701" ht="15.75" hidden="1" customHeight="1">
      <c r="B701" s="258" t="s">
        <v>78</v>
      </c>
      <c r="C701" s="259" t="s">
        <v>70</v>
      </c>
      <c r="D701" s="260" t="s">
        <v>61</v>
      </c>
      <c r="E701" s="258" t="s">
        <v>66</v>
      </c>
      <c r="F701" s="258">
        <v>0.0</v>
      </c>
      <c r="G701" s="258">
        <v>1.0</v>
      </c>
      <c r="H701" s="258">
        <v>0.0</v>
      </c>
      <c r="I701" s="258">
        <v>1.0</v>
      </c>
      <c r="J701" s="258">
        <v>1.0</v>
      </c>
      <c r="K701" s="258">
        <v>1.0</v>
      </c>
      <c r="L701" s="258">
        <v>1.0</v>
      </c>
      <c r="M701" s="258">
        <v>1.0</v>
      </c>
      <c r="N701" s="258">
        <v>0.0</v>
      </c>
      <c r="O701" s="258">
        <v>0.0</v>
      </c>
      <c r="P701" s="258">
        <v>0.0</v>
      </c>
      <c r="Q701" s="258">
        <v>0.0</v>
      </c>
      <c r="R701" s="261">
        <f t="shared" si="1"/>
        <v>6</v>
      </c>
      <c r="S701" s="261"/>
    </row>
    <row r="702" ht="15.75" hidden="1" customHeight="1">
      <c r="B702" s="258" t="s">
        <v>78</v>
      </c>
      <c r="C702" s="259" t="s">
        <v>70</v>
      </c>
      <c r="D702" s="260" t="s">
        <v>61</v>
      </c>
      <c r="E702" s="258" t="s">
        <v>67</v>
      </c>
      <c r="F702" s="258">
        <v>1.0</v>
      </c>
      <c r="G702" s="258">
        <v>1.0</v>
      </c>
      <c r="H702" s="258">
        <v>1.0</v>
      </c>
      <c r="I702" s="258">
        <v>1.0</v>
      </c>
      <c r="J702" s="258">
        <v>1.0</v>
      </c>
      <c r="K702" s="258">
        <v>1.0</v>
      </c>
      <c r="L702" s="258">
        <v>1.0</v>
      </c>
      <c r="M702" s="258">
        <v>1.0</v>
      </c>
      <c r="N702" s="258">
        <v>0.0</v>
      </c>
      <c r="O702" s="258">
        <v>0.0</v>
      </c>
      <c r="P702" s="258">
        <v>0.0</v>
      </c>
      <c r="Q702" s="258">
        <v>0.0</v>
      </c>
      <c r="R702" s="261">
        <f t="shared" si="1"/>
        <v>8</v>
      </c>
      <c r="S702" s="261"/>
    </row>
    <row r="703" ht="15.75" hidden="1" customHeight="1">
      <c r="B703" s="258" t="s">
        <v>78</v>
      </c>
      <c r="C703" s="259" t="s">
        <v>70</v>
      </c>
      <c r="D703" s="260" t="s">
        <v>61</v>
      </c>
      <c r="E703" s="258" t="s">
        <v>68</v>
      </c>
      <c r="F703" s="258">
        <v>1.0</v>
      </c>
      <c r="G703" s="258">
        <v>1.0</v>
      </c>
      <c r="H703" s="258">
        <v>1.0</v>
      </c>
      <c r="I703" s="258">
        <v>1.0</v>
      </c>
      <c r="J703" s="258">
        <v>1.0</v>
      </c>
      <c r="K703" s="258">
        <v>1.0</v>
      </c>
      <c r="L703" s="258">
        <v>1.0</v>
      </c>
      <c r="M703" s="258">
        <v>1.0</v>
      </c>
      <c r="N703" s="258">
        <v>0.0</v>
      </c>
      <c r="O703" s="258">
        <v>1.0</v>
      </c>
      <c r="P703" s="258">
        <v>0.0</v>
      </c>
      <c r="Q703" s="258">
        <v>0.0</v>
      </c>
      <c r="R703" s="261">
        <f t="shared" si="1"/>
        <v>9</v>
      </c>
      <c r="S703" s="261"/>
    </row>
    <row r="704" ht="15.75" hidden="1" customHeight="1">
      <c r="B704" s="258" t="s">
        <v>78</v>
      </c>
      <c r="C704" s="259" t="s">
        <v>70</v>
      </c>
      <c r="D704" s="262" t="s">
        <v>61</v>
      </c>
      <c r="E704" s="258" t="s">
        <v>69</v>
      </c>
      <c r="F704" s="258">
        <v>1.0</v>
      </c>
      <c r="G704" s="258">
        <v>1.0</v>
      </c>
      <c r="H704" s="258">
        <v>1.0</v>
      </c>
      <c r="I704" s="258">
        <v>1.0</v>
      </c>
      <c r="J704" s="258">
        <v>1.0</v>
      </c>
      <c r="K704" s="258">
        <v>1.0</v>
      </c>
      <c r="L704" s="258">
        <v>1.0</v>
      </c>
      <c r="M704" s="258">
        <v>1.0</v>
      </c>
      <c r="N704" s="258">
        <v>0.0</v>
      </c>
      <c r="O704" s="258">
        <v>1.0</v>
      </c>
      <c r="P704" s="258">
        <v>0.0</v>
      </c>
      <c r="Q704" s="258">
        <v>0.0</v>
      </c>
      <c r="R704" s="261">
        <f t="shared" si="1"/>
        <v>9</v>
      </c>
      <c r="S704" s="261"/>
    </row>
    <row r="705" ht="15.75" hidden="1" customHeight="1">
      <c r="B705" s="258" t="s">
        <v>78</v>
      </c>
      <c r="C705" s="259" t="s">
        <v>70</v>
      </c>
      <c r="D705" s="260" t="s">
        <v>159</v>
      </c>
      <c r="E705" s="258" t="s">
        <v>414</v>
      </c>
      <c r="F705" s="258">
        <v>2.0</v>
      </c>
      <c r="G705" s="258">
        <v>2.0</v>
      </c>
      <c r="H705" s="258">
        <v>3.0</v>
      </c>
      <c r="I705" s="258">
        <v>3.0</v>
      </c>
      <c r="J705" s="258">
        <v>3.0</v>
      </c>
      <c r="K705" s="258">
        <v>4.0</v>
      </c>
      <c r="L705" s="258">
        <v>3.0</v>
      </c>
      <c r="M705" s="258">
        <v>3.0</v>
      </c>
      <c r="N705" s="258">
        <v>1.0</v>
      </c>
      <c r="O705" s="258">
        <v>1.0</v>
      </c>
      <c r="P705" s="258">
        <v>1.0</v>
      </c>
      <c r="Q705" s="258">
        <v>0.0</v>
      </c>
      <c r="R705" s="261">
        <f t="shared" si="1"/>
        <v>26</v>
      </c>
      <c r="S705" s="261"/>
    </row>
    <row r="706" ht="15.75" hidden="1" customHeight="1">
      <c r="B706" s="258" t="s">
        <v>78</v>
      </c>
      <c r="C706" s="259" t="s">
        <v>70</v>
      </c>
      <c r="D706" s="260" t="s">
        <v>159</v>
      </c>
      <c r="E706" s="258" t="s">
        <v>415</v>
      </c>
      <c r="F706" s="258">
        <v>1.0</v>
      </c>
      <c r="G706" s="258">
        <v>1.0</v>
      </c>
      <c r="H706" s="258">
        <v>1.0</v>
      </c>
      <c r="I706" s="258">
        <v>1.0</v>
      </c>
      <c r="J706" s="258">
        <v>1.0</v>
      </c>
      <c r="K706" s="258">
        <v>1.0</v>
      </c>
      <c r="L706" s="258">
        <v>1.0</v>
      </c>
      <c r="M706" s="258">
        <v>1.0</v>
      </c>
      <c r="N706" s="258">
        <v>0.0</v>
      </c>
      <c r="O706" s="258">
        <v>0.0</v>
      </c>
      <c r="P706" s="258">
        <v>0.0</v>
      </c>
      <c r="Q706" s="258">
        <v>0.0</v>
      </c>
      <c r="R706" s="261">
        <f t="shared" si="1"/>
        <v>8</v>
      </c>
      <c r="S706" s="261"/>
    </row>
    <row r="707" ht="15.75" hidden="1" customHeight="1">
      <c r="B707" s="258" t="s">
        <v>78</v>
      </c>
      <c r="C707" s="259" t="s">
        <v>70</v>
      </c>
      <c r="D707" s="260" t="s">
        <v>159</v>
      </c>
      <c r="E707" s="258" t="s">
        <v>416</v>
      </c>
      <c r="F707" s="258">
        <v>0.0</v>
      </c>
      <c r="G707" s="258">
        <v>1.0</v>
      </c>
      <c r="H707" s="258">
        <v>0.0</v>
      </c>
      <c r="I707" s="258">
        <v>0.0</v>
      </c>
      <c r="J707" s="258">
        <v>0.0</v>
      </c>
      <c r="K707" s="258">
        <v>0.0</v>
      </c>
      <c r="L707" s="258">
        <v>1.0</v>
      </c>
      <c r="M707" s="258">
        <v>1.0</v>
      </c>
      <c r="N707" s="258">
        <v>0.0</v>
      </c>
      <c r="O707" s="258">
        <v>0.0</v>
      </c>
      <c r="P707" s="258">
        <v>0.0</v>
      </c>
      <c r="Q707" s="258">
        <v>0.0</v>
      </c>
      <c r="R707" s="261">
        <f t="shared" si="1"/>
        <v>3</v>
      </c>
      <c r="S707" s="261"/>
    </row>
    <row r="708" ht="15.75" hidden="1" customHeight="1">
      <c r="B708" s="258" t="s">
        <v>78</v>
      </c>
      <c r="C708" s="259" t="s">
        <v>70</v>
      </c>
      <c r="D708" s="260" t="s">
        <v>159</v>
      </c>
      <c r="E708" s="258" t="s">
        <v>417</v>
      </c>
      <c r="F708" s="258">
        <v>2.0</v>
      </c>
      <c r="G708" s="258">
        <v>2.0</v>
      </c>
      <c r="H708" s="258">
        <v>2.0</v>
      </c>
      <c r="I708" s="258">
        <v>2.0</v>
      </c>
      <c r="J708" s="258">
        <v>2.0</v>
      </c>
      <c r="K708" s="258">
        <v>3.0</v>
      </c>
      <c r="L708" s="258">
        <v>1.0</v>
      </c>
      <c r="M708" s="258">
        <v>2.0</v>
      </c>
      <c r="N708" s="258">
        <v>0.0</v>
      </c>
      <c r="O708" s="258">
        <v>1.0</v>
      </c>
      <c r="P708" s="258">
        <v>0.0</v>
      </c>
      <c r="Q708" s="258">
        <v>0.0</v>
      </c>
      <c r="R708" s="261">
        <f t="shared" si="1"/>
        <v>17</v>
      </c>
      <c r="S708" s="261"/>
    </row>
    <row r="709" ht="15.75" hidden="1" customHeight="1">
      <c r="B709" s="258" t="s">
        <v>78</v>
      </c>
      <c r="C709" s="259" t="s">
        <v>70</v>
      </c>
      <c r="D709" s="260" t="s">
        <v>159</v>
      </c>
      <c r="E709" s="258" t="s">
        <v>418</v>
      </c>
      <c r="F709" s="258">
        <v>1.0</v>
      </c>
      <c r="G709" s="258">
        <v>1.0</v>
      </c>
      <c r="H709" s="258">
        <v>1.0</v>
      </c>
      <c r="I709" s="258">
        <v>1.0</v>
      </c>
      <c r="J709" s="258">
        <v>1.0</v>
      </c>
      <c r="K709" s="258">
        <v>1.0</v>
      </c>
      <c r="L709" s="258">
        <v>1.0</v>
      </c>
      <c r="M709" s="258">
        <v>1.0</v>
      </c>
      <c r="N709" s="258">
        <v>1.0</v>
      </c>
      <c r="O709" s="258">
        <v>0.0</v>
      </c>
      <c r="P709" s="258">
        <v>1.0</v>
      </c>
      <c r="Q709" s="258">
        <v>0.0</v>
      </c>
      <c r="R709" s="261">
        <f t="shared" si="1"/>
        <v>10</v>
      </c>
      <c r="S709" s="261"/>
    </row>
    <row r="710" ht="15.75" hidden="1" customHeight="1">
      <c r="B710" s="258" t="s">
        <v>78</v>
      </c>
      <c r="C710" s="259" t="s">
        <v>70</v>
      </c>
      <c r="D710" s="260" t="s">
        <v>159</v>
      </c>
      <c r="E710" s="258" t="s">
        <v>419</v>
      </c>
      <c r="F710" s="258">
        <v>0.0</v>
      </c>
      <c r="G710" s="258">
        <v>1.0</v>
      </c>
      <c r="H710" s="258">
        <v>1.0</v>
      </c>
      <c r="I710" s="258">
        <v>1.0</v>
      </c>
      <c r="J710" s="258">
        <v>1.0</v>
      </c>
      <c r="K710" s="258">
        <v>1.0</v>
      </c>
      <c r="L710" s="258">
        <v>1.0</v>
      </c>
      <c r="M710" s="258">
        <v>1.0</v>
      </c>
      <c r="N710" s="258">
        <v>0.0</v>
      </c>
      <c r="O710" s="258">
        <v>1.0</v>
      </c>
      <c r="P710" s="258">
        <v>0.0</v>
      </c>
      <c r="Q710" s="258">
        <v>0.0</v>
      </c>
      <c r="R710" s="261">
        <f t="shared" si="1"/>
        <v>8</v>
      </c>
      <c r="S710" s="261"/>
    </row>
    <row r="711" ht="15.75" hidden="1" customHeight="1">
      <c r="B711" s="258" t="s">
        <v>78</v>
      </c>
      <c r="C711" s="259" t="s">
        <v>70</v>
      </c>
      <c r="D711" s="260" t="s">
        <v>159</v>
      </c>
      <c r="E711" s="258" t="s">
        <v>420</v>
      </c>
      <c r="F711" s="258">
        <v>0.0</v>
      </c>
      <c r="G711" s="258">
        <v>1.0</v>
      </c>
      <c r="H711" s="258">
        <v>0.0</v>
      </c>
      <c r="I711" s="258">
        <v>0.0</v>
      </c>
      <c r="J711" s="258">
        <v>0.0</v>
      </c>
      <c r="K711" s="258">
        <v>0.0</v>
      </c>
      <c r="L711" s="258">
        <v>1.0</v>
      </c>
      <c r="M711" s="258">
        <v>1.0</v>
      </c>
      <c r="N711" s="258">
        <v>0.0</v>
      </c>
      <c r="O711" s="258">
        <v>1.0</v>
      </c>
      <c r="P711" s="258">
        <v>0.0</v>
      </c>
      <c r="Q711" s="258">
        <v>0.0</v>
      </c>
      <c r="R711" s="261">
        <f t="shared" si="1"/>
        <v>4</v>
      </c>
      <c r="S711" s="261"/>
    </row>
    <row r="712" ht="15.75" hidden="1" customHeight="1">
      <c r="B712" s="258" t="s">
        <v>78</v>
      </c>
      <c r="C712" s="259" t="s">
        <v>70</v>
      </c>
      <c r="D712" s="260" t="s">
        <v>159</v>
      </c>
      <c r="E712" s="258" t="s">
        <v>421</v>
      </c>
      <c r="F712" s="258">
        <v>0.0</v>
      </c>
      <c r="G712" s="258">
        <v>1.0</v>
      </c>
      <c r="H712" s="258">
        <v>0.0</v>
      </c>
      <c r="I712" s="258">
        <v>0.0</v>
      </c>
      <c r="J712" s="258">
        <v>0.0</v>
      </c>
      <c r="K712" s="258">
        <v>0.0</v>
      </c>
      <c r="L712" s="258">
        <v>1.0</v>
      </c>
      <c r="M712" s="258">
        <v>1.0</v>
      </c>
      <c r="N712" s="258">
        <v>0.0</v>
      </c>
      <c r="O712" s="258">
        <v>1.0</v>
      </c>
      <c r="P712" s="258">
        <v>0.0</v>
      </c>
      <c r="Q712" s="258">
        <v>0.0</v>
      </c>
      <c r="R712" s="261">
        <f t="shared" si="1"/>
        <v>4</v>
      </c>
      <c r="S712" s="261"/>
    </row>
    <row r="713" ht="15.75" hidden="1" customHeight="1">
      <c r="B713" s="258" t="s">
        <v>78</v>
      </c>
      <c r="C713" s="259" t="s">
        <v>70</v>
      </c>
      <c r="D713" s="260" t="s">
        <v>159</v>
      </c>
      <c r="E713" s="258" t="s">
        <v>422</v>
      </c>
      <c r="F713" s="258">
        <v>1.0</v>
      </c>
      <c r="G713" s="258">
        <v>1.0</v>
      </c>
      <c r="H713" s="258">
        <v>1.0</v>
      </c>
      <c r="I713" s="258">
        <v>1.0</v>
      </c>
      <c r="J713" s="258">
        <v>1.0</v>
      </c>
      <c r="K713" s="258">
        <v>1.0</v>
      </c>
      <c r="L713" s="258">
        <v>2.0</v>
      </c>
      <c r="M713" s="258">
        <v>2.0</v>
      </c>
      <c r="N713" s="258">
        <v>0.0</v>
      </c>
      <c r="O713" s="258">
        <v>1.0</v>
      </c>
      <c r="P713" s="258">
        <v>0.0</v>
      </c>
      <c r="Q713" s="258">
        <v>0.0</v>
      </c>
      <c r="R713" s="261">
        <f t="shared" si="1"/>
        <v>11</v>
      </c>
      <c r="S713" s="261"/>
    </row>
    <row r="714" ht="15.75" hidden="1" customHeight="1">
      <c r="B714" s="258" t="s">
        <v>78</v>
      </c>
      <c r="C714" s="259" t="s">
        <v>70</v>
      </c>
      <c r="D714" s="260" t="s">
        <v>159</v>
      </c>
      <c r="E714" s="258" t="s">
        <v>423</v>
      </c>
      <c r="F714" s="258">
        <v>0.0</v>
      </c>
      <c r="G714" s="258">
        <v>1.0</v>
      </c>
      <c r="H714" s="258">
        <v>0.0</v>
      </c>
      <c r="I714" s="258">
        <v>0.0</v>
      </c>
      <c r="J714" s="258">
        <v>0.0</v>
      </c>
      <c r="K714" s="258">
        <v>0.0</v>
      </c>
      <c r="L714" s="258">
        <v>1.0</v>
      </c>
      <c r="M714" s="258">
        <v>1.0</v>
      </c>
      <c r="N714" s="258">
        <v>0.0</v>
      </c>
      <c r="O714" s="258">
        <v>1.0</v>
      </c>
      <c r="P714" s="258">
        <v>0.0</v>
      </c>
      <c r="Q714" s="258">
        <v>0.0</v>
      </c>
      <c r="R714" s="261">
        <f t="shared" si="1"/>
        <v>4</v>
      </c>
      <c r="S714" s="261"/>
    </row>
    <row r="715" ht="15.75" hidden="1" customHeight="1">
      <c r="B715" s="258" t="s">
        <v>78</v>
      </c>
      <c r="C715" s="259" t="s">
        <v>70</v>
      </c>
      <c r="D715" s="260" t="s">
        <v>159</v>
      </c>
      <c r="E715" s="258" t="s">
        <v>424</v>
      </c>
      <c r="F715" s="258">
        <v>1.0</v>
      </c>
      <c r="G715" s="258">
        <v>1.0</v>
      </c>
      <c r="H715" s="258">
        <v>1.0</v>
      </c>
      <c r="I715" s="258">
        <v>1.0</v>
      </c>
      <c r="J715" s="258">
        <v>2.0</v>
      </c>
      <c r="K715" s="258">
        <v>3.0</v>
      </c>
      <c r="L715" s="258">
        <v>1.0</v>
      </c>
      <c r="M715" s="258">
        <v>1.0</v>
      </c>
      <c r="N715" s="258">
        <v>0.0</v>
      </c>
      <c r="O715" s="258">
        <v>1.0</v>
      </c>
      <c r="P715" s="258">
        <v>0.0</v>
      </c>
      <c r="Q715" s="258">
        <v>0.0</v>
      </c>
      <c r="R715" s="261">
        <f t="shared" si="1"/>
        <v>12</v>
      </c>
      <c r="S715" s="261"/>
    </row>
    <row r="716" ht="15.75" hidden="1" customHeight="1">
      <c r="B716" s="258" t="s">
        <v>78</v>
      </c>
      <c r="C716" s="259" t="s">
        <v>70</v>
      </c>
      <c r="D716" s="262" t="s">
        <v>159</v>
      </c>
      <c r="E716" s="258" t="s">
        <v>425</v>
      </c>
      <c r="F716" s="258">
        <v>0.0</v>
      </c>
      <c r="G716" s="258">
        <v>1.0</v>
      </c>
      <c r="H716" s="258">
        <v>0.0</v>
      </c>
      <c r="I716" s="258">
        <v>0.0</v>
      </c>
      <c r="J716" s="258">
        <v>0.0</v>
      </c>
      <c r="K716" s="258">
        <v>0.0</v>
      </c>
      <c r="L716" s="258">
        <v>1.0</v>
      </c>
      <c r="M716" s="258">
        <v>1.0</v>
      </c>
      <c r="N716" s="258">
        <v>1.0</v>
      </c>
      <c r="O716" s="258">
        <v>1.0</v>
      </c>
      <c r="P716" s="258">
        <v>0.0</v>
      </c>
      <c r="Q716" s="258">
        <v>0.0</v>
      </c>
      <c r="R716" s="261">
        <f t="shared" si="1"/>
        <v>5</v>
      </c>
      <c r="S716" s="261"/>
    </row>
    <row r="717" ht="15.75" hidden="1" customHeight="1">
      <c r="B717" s="258" t="s">
        <v>78</v>
      </c>
      <c r="C717" s="259" t="s">
        <v>71</v>
      </c>
      <c r="D717" s="260" t="s">
        <v>116</v>
      </c>
      <c r="E717" s="258" t="s">
        <v>383</v>
      </c>
      <c r="F717" s="258">
        <v>0.0</v>
      </c>
      <c r="G717" s="258">
        <v>1.0</v>
      </c>
      <c r="H717" s="258">
        <v>0.0</v>
      </c>
      <c r="I717" s="258">
        <v>0.0</v>
      </c>
      <c r="J717" s="258">
        <v>0.0</v>
      </c>
      <c r="K717" s="258">
        <v>0.0</v>
      </c>
      <c r="L717" s="258">
        <v>1.0</v>
      </c>
      <c r="M717" s="258">
        <v>0.0</v>
      </c>
      <c r="N717" s="258">
        <v>0.0</v>
      </c>
      <c r="O717" s="258">
        <v>0.0</v>
      </c>
      <c r="P717" s="258">
        <v>0.0</v>
      </c>
      <c r="Q717" s="258">
        <v>0.0</v>
      </c>
      <c r="R717" s="261">
        <f t="shared" si="1"/>
        <v>2</v>
      </c>
      <c r="S717" s="261"/>
    </row>
    <row r="718" ht="15.75" hidden="1" customHeight="1">
      <c r="B718" s="258" t="s">
        <v>78</v>
      </c>
      <c r="C718" s="259" t="s">
        <v>71</v>
      </c>
      <c r="D718" s="260" t="s">
        <v>116</v>
      </c>
      <c r="E718" s="258" t="s">
        <v>384</v>
      </c>
      <c r="F718" s="258">
        <v>0.0</v>
      </c>
      <c r="G718" s="258">
        <v>1.0</v>
      </c>
      <c r="H718" s="258">
        <v>0.0</v>
      </c>
      <c r="I718" s="258">
        <v>0.0</v>
      </c>
      <c r="J718" s="258">
        <v>0.0</v>
      </c>
      <c r="K718" s="258">
        <v>0.0</v>
      </c>
      <c r="L718" s="258">
        <v>1.0</v>
      </c>
      <c r="M718" s="258">
        <v>0.0</v>
      </c>
      <c r="N718" s="258">
        <v>0.0</v>
      </c>
      <c r="O718" s="258">
        <v>0.0</v>
      </c>
      <c r="P718" s="258">
        <v>0.0</v>
      </c>
      <c r="Q718" s="258">
        <v>0.0</v>
      </c>
      <c r="R718" s="261">
        <f t="shared" si="1"/>
        <v>2</v>
      </c>
      <c r="S718" s="261"/>
    </row>
    <row r="719" ht="15.75" hidden="1" customHeight="1">
      <c r="B719" s="258" t="s">
        <v>78</v>
      </c>
      <c r="C719" s="259" t="s">
        <v>71</v>
      </c>
      <c r="D719" s="260" t="s">
        <v>116</v>
      </c>
      <c r="E719" s="258" t="s">
        <v>385</v>
      </c>
      <c r="F719" s="258">
        <v>0.0</v>
      </c>
      <c r="G719" s="258">
        <v>1.0</v>
      </c>
      <c r="H719" s="258">
        <v>0.0</v>
      </c>
      <c r="I719" s="258">
        <v>0.0</v>
      </c>
      <c r="J719" s="258">
        <v>0.0</v>
      </c>
      <c r="K719" s="258">
        <v>0.0</v>
      </c>
      <c r="L719" s="258">
        <v>1.0</v>
      </c>
      <c r="M719" s="258">
        <v>0.0</v>
      </c>
      <c r="N719" s="258">
        <v>0.0</v>
      </c>
      <c r="O719" s="258">
        <v>0.0</v>
      </c>
      <c r="P719" s="258">
        <v>0.0</v>
      </c>
      <c r="Q719" s="258">
        <v>0.0</v>
      </c>
      <c r="R719" s="261">
        <f t="shared" si="1"/>
        <v>2</v>
      </c>
      <c r="S719" s="261"/>
    </row>
    <row r="720" ht="15.75" hidden="1" customHeight="1">
      <c r="B720" s="258" t="s">
        <v>78</v>
      </c>
      <c r="C720" s="259" t="s">
        <v>71</v>
      </c>
      <c r="D720" s="260" t="s">
        <v>116</v>
      </c>
      <c r="E720" s="258" t="s">
        <v>386</v>
      </c>
      <c r="F720" s="258">
        <v>0.0</v>
      </c>
      <c r="G720" s="258">
        <v>1.0</v>
      </c>
      <c r="H720" s="258">
        <v>0.0</v>
      </c>
      <c r="I720" s="258">
        <v>0.0</v>
      </c>
      <c r="J720" s="258">
        <v>0.0</v>
      </c>
      <c r="K720" s="258">
        <v>0.0</v>
      </c>
      <c r="L720" s="258">
        <v>1.0</v>
      </c>
      <c r="M720" s="258">
        <v>0.0</v>
      </c>
      <c r="N720" s="258">
        <v>0.0</v>
      </c>
      <c r="O720" s="258">
        <v>0.0</v>
      </c>
      <c r="P720" s="258">
        <v>0.0</v>
      </c>
      <c r="Q720" s="258">
        <v>0.0</v>
      </c>
      <c r="R720" s="261">
        <f t="shared" si="1"/>
        <v>2</v>
      </c>
      <c r="S720" s="261"/>
    </row>
    <row r="721" ht="15.75" hidden="1" customHeight="1">
      <c r="B721" s="258" t="s">
        <v>78</v>
      </c>
      <c r="C721" s="259" t="s">
        <v>71</v>
      </c>
      <c r="D721" s="260" t="s">
        <v>116</v>
      </c>
      <c r="E721" s="258" t="s">
        <v>387</v>
      </c>
      <c r="F721" s="258">
        <v>0.0</v>
      </c>
      <c r="G721" s="258">
        <v>1.0</v>
      </c>
      <c r="H721" s="258">
        <v>0.0</v>
      </c>
      <c r="I721" s="258">
        <v>0.0</v>
      </c>
      <c r="J721" s="258">
        <v>0.0</v>
      </c>
      <c r="K721" s="258">
        <v>0.0</v>
      </c>
      <c r="L721" s="258">
        <v>1.0</v>
      </c>
      <c r="M721" s="258">
        <v>0.0</v>
      </c>
      <c r="N721" s="258">
        <v>0.0</v>
      </c>
      <c r="O721" s="258">
        <v>0.0</v>
      </c>
      <c r="P721" s="258">
        <v>0.0</v>
      </c>
      <c r="Q721" s="258">
        <v>0.0</v>
      </c>
      <c r="R721" s="261">
        <f t="shared" si="1"/>
        <v>2</v>
      </c>
      <c r="S721" s="261"/>
    </row>
    <row r="722" ht="15.75" hidden="1" customHeight="1">
      <c r="B722" s="258" t="s">
        <v>78</v>
      </c>
      <c r="C722" s="259" t="s">
        <v>71</v>
      </c>
      <c r="D722" s="260" t="s">
        <v>116</v>
      </c>
      <c r="E722" s="258" t="s">
        <v>388</v>
      </c>
      <c r="F722" s="258">
        <v>0.0</v>
      </c>
      <c r="G722" s="258">
        <v>1.0</v>
      </c>
      <c r="H722" s="258">
        <v>0.0</v>
      </c>
      <c r="I722" s="258">
        <v>0.0</v>
      </c>
      <c r="J722" s="258">
        <v>0.0</v>
      </c>
      <c r="K722" s="258">
        <v>0.0</v>
      </c>
      <c r="L722" s="258">
        <v>1.0</v>
      </c>
      <c r="M722" s="258">
        <v>0.0</v>
      </c>
      <c r="N722" s="258">
        <v>0.0</v>
      </c>
      <c r="O722" s="258">
        <v>0.0</v>
      </c>
      <c r="P722" s="258">
        <v>0.0</v>
      </c>
      <c r="Q722" s="258">
        <v>0.0</v>
      </c>
      <c r="R722" s="261">
        <f t="shared" si="1"/>
        <v>2</v>
      </c>
      <c r="S722" s="261"/>
    </row>
    <row r="723" ht="15.75" hidden="1" customHeight="1">
      <c r="B723" s="258" t="s">
        <v>78</v>
      </c>
      <c r="C723" s="259" t="s">
        <v>71</v>
      </c>
      <c r="D723" s="262" t="s">
        <v>116</v>
      </c>
      <c r="E723" s="258" t="s">
        <v>389</v>
      </c>
      <c r="F723" s="258">
        <v>0.0</v>
      </c>
      <c r="G723" s="258">
        <v>1.0</v>
      </c>
      <c r="H723" s="258">
        <v>0.0</v>
      </c>
      <c r="I723" s="258">
        <v>0.0</v>
      </c>
      <c r="J723" s="258">
        <v>0.0</v>
      </c>
      <c r="K723" s="258">
        <v>0.0</v>
      </c>
      <c r="L723" s="258">
        <v>1.0</v>
      </c>
      <c r="M723" s="258">
        <v>0.0</v>
      </c>
      <c r="N723" s="258">
        <v>0.0</v>
      </c>
      <c r="O723" s="258">
        <v>0.0</v>
      </c>
      <c r="P723" s="258">
        <v>0.0</v>
      </c>
      <c r="Q723" s="258">
        <v>0.0</v>
      </c>
      <c r="R723" s="261">
        <f t="shared" si="1"/>
        <v>2</v>
      </c>
      <c r="S723" s="261"/>
    </row>
    <row r="724" ht="15.75" hidden="1" customHeight="1">
      <c r="B724" s="258" t="s">
        <v>78</v>
      </c>
      <c r="C724" s="259" t="s">
        <v>71</v>
      </c>
      <c r="D724" s="260" t="s">
        <v>131</v>
      </c>
      <c r="E724" s="258" t="s">
        <v>390</v>
      </c>
      <c r="F724" s="258">
        <v>0.0</v>
      </c>
      <c r="G724" s="258">
        <v>1.0</v>
      </c>
      <c r="H724" s="258">
        <v>0.0</v>
      </c>
      <c r="I724" s="258">
        <v>0.0</v>
      </c>
      <c r="J724" s="258">
        <v>0.0</v>
      </c>
      <c r="K724" s="258">
        <v>0.0</v>
      </c>
      <c r="L724" s="258">
        <v>1.0</v>
      </c>
      <c r="M724" s="258">
        <v>0.0</v>
      </c>
      <c r="N724" s="258">
        <v>0.0</v>
      </c>
      <c r="O724" s="258">
        <v>0.0</v>
      </c>
      <c r="P724" s="258">
        <v>0.0</v>
      </c>
      <c r="Q724" s="258">
        <v>0.0</v>
      </c>
      <c r="R724" s="261">
        <f t="shared" si="1"/>
        <v>2</v>
      </c>
      <c r="S724" s="261"/>
    </row>
    <row r="725" ht="15.75" hidden="1" customHeight="1">
      <c r="B725" s="258" t="s">
        <v>78</v>
      </c>
      <c r="C725" s="259" t="s">
        <v>71</v>
      </c>
      <c r="D725" s="260" t="s">
        <v>131</v>
      </c>
      <c r="E725" s="258" t="s">
        <v>391</v>
      </c>
      <c r="F725" s="258">
        <v>0.0</v>
      </c>
      <c r="G725" s="258">
        <v>1.0</v>
      </c>
      <c r="H725" s="258">
        <v>0.0</v>
      </c>
      <c r="I725" s="258">
        <v>0.0</v>
      </c>
      <c r="J725" s="258">
        <v>0.0</v>
      </c>
      <c r="K725" s="258">
        <v>0.0</v>
      </c>
      <c r="L725" s="258">
        <v>1.0</v>
      </c>
      <c r="M725" s="258">
        <v>0.0</v>
      </c>
      <c r="N725" s="258">
        <v>0.0</v>
      </c>
      <c r="O725" s="258">
        <v>0.0</v>
      </c>
      <c r="P725" s="258">
        <v>0.0</v>
      </c>
      <c r="Q725" s="258">
        <v>0.0</v>
      </c>
      <c r="R725" s="261">
        <f t="shared" si="1"/>
        <v>2</v>
      </c>
      <c r="S725" s="261"/>
    </row>
    <row r="726" ht="15.75" hidden="1" customHeight="1">
      <c r="B726" s="258" t="s">
        <v>78</v>
      </c>
      <c r="C726" s="259" t="s">
        <v>71</v>
      </c>
      <c r="D726" s="260" t="s">
        <v>131</v>
      </c>
      <c r="E726" s="258" t="s">
        <v>392</v>
      </c>
      <c r="F726" s="258">
        <v>0.0</v>
      </c>
      <c r="G726" s="258">
        <v>1.0</v>
      </c>
      <c r="H726" s="258">
        <v>0.0</v>
      </c>
      <c r="I726" s="258">
        <v>0.0</v>
      </c>
      <c r="J726" s="258">
        <v>0.0</v>
      </c>
      <c r="K726" s="258">
        <v>0.0</v>
      </c>
      <c r="L726" s="258">
        <v>1.0</v>
      </c>
      <c r="M726" s="258">
        <v>0.0</v>
      </c>
      <c r="N726" s="258">
        <v>0.0</v>
      </c>
      <c r="O726" s="258">
        <v>0.0</v>
      </c>
      <c r="P726" s="258">
        <v>0.0</v>
      </c>
      <c r="Q726" s="258">
        <v>0.0</v>
      </c>
      <c r="R726" s="261">
        <f t="shared" si="1"/>
        <v>2</v>
      </c>
      <c r="S726" s="261"/>
    </row>
    <row r="727" ht="15.75" hidden="1" customHeight="1">
      <c r="B727" s="258" t="s">
        <v>78</v>
      </c>
      <c r="C727" s="259" t="s">
        <v>71</v>
      </c>
      <c r="D727" s="260" t="s">
        <v>131</v>
      </c>
      <c r="E727" s="258" t="s">
        <v>393</v>
      </c>
      <c r="F727" s="258">
        <v>0.0</v>
      </c>
      <c r="G727" s="258">
        <v>1.0</v>
      </c>
      <c r="H727" s="258">
        <v>0.0</v>
      </c>
      <c r="I727" s="258">
        <v>0.0</v>
      </c>
      <c r="J727" s="258">
        <v>0.0</v>
      </c>
      <c r="K727" s="258">
        <v>0.0</v>
      </c>
      <c r="L727" s="258">
        <v>1.0</v>
      </c>
      <c r="M727" s="258">
        <v>0.0</v>
      </c>
      <c r="N727" s="258">
        <v>0.0</v>
      </c>
      <c r="O727" s="258">
        <v>0.0</v>
      </c>
      <c r="P727" s="258">
        <v>0.0</v>
      </c>
      <c r="Q727" s="258">
        <v>0.0</v>
      </c>
      <c r="R727" s="261">
        <f t="shared" si="1"/>
        <v>2</v>
      </c>
      <c r="S727" s="261"/>
    </row>
    <row r="728" ht="15.75" hidden="1" customHeight="1">
      <c r="B728" s="258" t="s">
        <v>78</v>
      </c>
      <c r="C728" s="259" t="s">
        <v>71</v>
      </c>
      <c r="D728" s="260" t="s">
        <v>131</v>
      </c>
      <c r="E728" s="258" t="s">
        <v>394</v>
      </c>
      <c r="F728" s="258">
        <v>0.0</v>
      </c>
      <c r="G728" s="258">
        <v>1.0</v>
      </c>
      <c r="H728" s="258">
        <v>0.0</v>
      </c>
      <c r="I728" s="258">
        <v>0.0</v>
      </c>
      <c r="J728" s="258">
        <v>0.0</v>
      </c>
      <c r="K728" s="258">
        <v>0.0</v>
      </c>
      <c r="L728" s="258">
        <v>1.0</v>
      </c>
      <c r="M728" s="258">
        <v>0.0</v>
      </c>
      <c r="N728" s="258">
        <v>0.0</v>
      </c>
      <c r="O728" s="258">
        <v>0.0</v>
      </c>
      <c r="P728" s="258">
        <v>0.0</v>
      </c>
      <c r="Q728" s="258">
        <v>0.0</v>
      </c>
      <c r="R728" s="261">
        <f t="shared" si="1"/>
        <v>2</v>
      </c>
      <c r="S728" s="261"/>
    </row>
    <row r="729" ht="15.75" hidden="1" customHeight="1">
      <c r="B729" s="258" t="s">
        <v>78</v>
      </c>
      <c r="C729" s="259" t="s">
        <v>71</v>
      </c>
      <c r="D729" s="260" t="s">
        <v>131</v>
      </c>
      <c r="E729" s="258" t="s">
        <v>395</v>
      </c>
      <c r="F729" s="258">
        <v>0.0</v>
      </c>
      <c r="G729" s="258">
        <v>1.0</v>
      </c>
      <c r="H729" s="258">
        <v>0.0</v>
      </c>
      <c r="I729" s="258">
        <v>0.0</v>
      </c>
      <c r="J729" s="258">
        <v>0.0</v>
      </c>
      <c r="K729" s="258">
        <v>0.0</v>
      </c>
      <c r="L729" s="258">
        <v>1.0</v>
      </c>
      <c r="M729" s="258">
        <v>0.0</v>
      </c>
      <c r="N729" s="258">
        <v>0.0</v>
      </c>
      <c r="O729" s="258">
        <v>0.0</v>
      </c>
      <c r="P729" s="258">
        <v>0.0</v>
      </c>
      <c r="Q729" s="258">
        <v>0.0</v>
      </c>
      <c r="R729" s="261">
        <f t="shared" si="1"/>
        <v>2</v>
      </c>
      <c r="S729" s="261"/>
    </row>
    <row r="730" ht="15.75" hidden="1" customHeight="1">
      <c r="B730" s="258" t="s">
        <v>78</v>
      </c>
      <c r="C730" s="259" t="s">
        <v>71</v>
      </c>
      <c r="D730" s="262" t="s">
        <v>131</v>
      </c>
      <c r="E730" s="258" t="s">
        <v>396</v>
      </c>
      <c r="F730" s="258">
        <v>0.0</v>
      </c>
      <c r="G730" s="258">
        <v>1.0</v>
      </c>
      <c r="H730" s="258">
        <v>0.0</v>
      </c>
      <c r="I730" s="258">
        <v>0.0</v>
      </c>
      <c r="J730" s="258">
        <v>0.0</v>
      </c>
      <c r="K730" s="258">
        <v>0.0</v>
      </c>
      <c r="L730" s="258">
        <v>1.0</v>
      </c>
      <c r="M730" s="258">
        <v>0.0</v>
      </c>
      <c r="N730" s="258">
        <v>0.0</v>
      </c>
      <c r="O730" s="258">
        <v>0.0</v>
      </c>
      <c r="P730" s="258">
        <v>0.0</v>
      </c>
      <c r="Q730" s="258">
        <v>0.0</v>
      </c>
      <c r="R730" s="261">
        <f t="shared" si="1"/>
        <v>2</v>
      </c>
      <c r="S730" s="261"/>
    </row>
    <row r="731" ht="15.75" hidden="1" customHeight="1">
      <c r="B731" s="258" t="s">
        <v>78</v>
      </c>
      <c r="C731" s="259" t="s">
        <v>71</v>
      </c>
      <c r="D731" s="260" t="s">
        <v>145</v>
      </c>
      <c r="E731" s="258" t="s">
        <v>397</v>
      </c>
      <c r="F731" s="258">
        <v>0.0</v>
      </c>
      <c r="G731" s="258">
        <v>1.0</v>
      </c>
      <c r="H731" s="258">
        <v>0.0</v>
      </c>
      <c r="I731" s="258">
        <v>0.0</v>
      </c>
      <c r="J731" s="258">
        <v>0.0</v>
      </c>
      <c r="K731" s="258">
        <v>0.0</v>
      </c>
      <c r="L731" s="258">
        <v>1.0</v>
      </c>
      <c r="M731" s="258">
        <v>0.0</v>
      </c>
      <c r="N731" s="258">
        <v>0.0</v>
      </c>
      <c r="O731" s="258">
        <v>0.0</v>
      </c>
      <c r="P731" s="258">
        <v>0.0</v>
      </c>
      <c r="Q731" s="258">
        <v>0.0</v>
      </c>
      <c r="R731" s="261">
        <f t="shared" si="1"/>
        <v>2</v>
      </c>
      <c r="S731" s="261"/>
    </row>
    <row r="732" ht="15.75" hidden="1" customHeight="1">
      <c r="B732" s="258" t="s">
        <v>78</v>
      </c>
      <c r="C732" s="259" t="s">
        <v>71</v>
      </c>
      <c r="D732" s="260" t="s">
        <v>145</v>
      </c>
      <c r="E732" s="258" t="s">
        <v>398</v>
      </c>
      <c r="F732" s="258">
        <v>0.0</v>
      </c>
      <c r="G732" s="258">
        <v>1.0</v>
      </c>
      <c r="H732" s="258">
        <v>0.0</v>
      </c>
      <c r="I732" s="258">
        <v>0.0</v>
      </c>
      <c r="J732" s="258">
        <v>0.0</v>
      </c>
      <c r="K732" s="258">
        <v>0.0</v>
      </c>
      <c r="L732" s="258">
        <v>1.0</v>
      </c>
      <c r="M732" s="258">
        <v>0.0</v>
      </c>
      <c r="N732" s="258">
        <v>0.0</v>
      </c>
      <c r="O732" s="258">
        <v>0.0</v>
      </c>
      <c r="P732" s="258">
        <v>0.0</v>
      </c>
      <c r="Q732" s="258">
        <v>0.0</v>
      </c>
      <c r="R732" s="261">
        <f t="shared" si="1"/>
        <v>2</v>
      </c>
      <c r="S732" s="261"/>
    </row>
    <row r="733" ht="15.75" hidden="1" customHeight="1">
      <c r="B733" s="258" t="s">
        <v>78</v>
      </c>
      <c r="C733" s="259" t="s">
        <v>71</v>
      </c>
      <c r="D733" s="260" t="s">
        <v>145</v>
      </c>
      <c r="E733" s="258" t="s">
        <v>399</v>
      </c>
      <c r="F733" s="258">
        <v>0.0</v>
      </c>
      <c r="G733" s="258">
        <v>1.0</v>
      </c>
      <c r="H733" s="258">
        <v>0.0</v>
      </c>
      <c r="I733" s="258">
        <v>0.0</v>
      </c>
      <c r="J733" s="258">
        <v>0.0</v>
      </c>
      <c r="K733" s="258">
        <v>0.0</v>
      </c>
      <c r="L733" s="258">
        <v>1.0</v>
      </c>
      <c r="M733" s="258">
        <v>0.0</v>
      </c>
      <c r="N733" s="258">
        <v>0.0</v>
      </c>
      <c r="O733" s="258">
        <v>0.0</v>
      </c>
      <c r="P733" s="258">
        <v>0.0</v>
      </c>
      <c r="Q733" s="258">
        <v>0.0</v>
      </c>
      <c r="R733" s="261">
        <f t="shared" si="1"/>
        <v>2</v>
      </c>
      <c r="S733" s="261"/>
    </row>
    <row r="734" ht="15.75" hidden="1" customHeight="1">
      <c r="B734" s="258" t="s">
        <v>78</v>
      </c>
      <c r="C734" s="259" t="s">
        <v>71</v>
      </c>
      <c r="D734" s="260" t="s">
        <v>145</v>
      </c>
      <c r="E734" s="258" t="s">
        <v>400</v>
      </c>
      <c r="F734" s="258">
        <v>0.0</v>
      </c>
      <c r="G734" s="258">
        <v>1.0</v>
      </c>
      <c r="H734" s="258">
        <v>0.0</v>
      </c>
      <c r="I734" s="258">
        <v>0.0</v>
      </c>
      <c r="J734" s="258">
        <v>0.0</v>
      </c>
      <c r="K734" s="258">
        <v>0.0</v>
      </c>
      <c r="L734" s="258">
        <v>1.0</v>
      </c>
      <c r="M734" s="258">
        <v>0.0</v>
      </c>
      <c r="N734" s="258">
        <v>0.0</v>
      </c>
      <c r="O734" s="258">
        <v>0.0</v>
      </c>
      <c r="P734" s="258">
        <v>0.0</v>
      </c>
      <c r="Q734" s="258">
        <v>0.0</v>
      </c>
      <c r="R734" s="261">
        <f t="shared" si="1"/>
        <v>2</v>
      </c>
      <c r="S734" s="261"/>
    </row>
    <row r="735" ht="15.75" hidden="1" customHeight="1">
      <c r="B735" s="258" t="s">
        <v>78</v>
      </c>
      <c r="C735" s="259" t="s">
        <v>71</v>
      </c>
      <c r="D735" s="260" t="s">
        <v>145</v>
      </c>
      <c r="E735" s="258" t="s">
        <v>401</v>
      </c>
      <c r="F735" s="258">
        <v>0.0</v>
      </c>
      <c r="G735" s="258">
        <v>1.0</v>
      </c>
      <c r="H735" s="258">
        <v>0.0</v>
      </c>
      <c r="I735" s="258">
        <v>0.0</v>
      </c>
      <c r="J735" s="258">
        <v>0.0</v>
      </c>
      <c r="K735" s="258">
        <v>0.0</v>
      </c>
      <c r="L735" s="258">
        <v>1.0</v>
      </c>
      <c r="M735" s="258">
        <v>0.0</v>
      </c>
      <c r="N735" s="258">
        <v>0.0</v>
      </c>
      <c r="O735" s="258">
        <v>0.0</v>
      </c>
      <c r="P735" s="258">
        <v>0.0</v>
      </c>
      <c r="Q735" s="258">
        <v>0.0</v>
      </c>
      <c r="R735" s="261">
        <f t="shared" si="1"/>
        <v>2</v>
      </c>
      <c r="S735" s="261"/>
    </row>
    <row r="736" ht="15.75" hidden="1" customHeight="1">
      <c r="B736" s="258" t="s">
        <v>78</v>
      </c>
      <c r="C736" s="259" t="s">
        <v>71</v>
      </c>
      <c r="D736" s="260" t="s">
        <v>145</v>
      </c>
      <c r="E736" s="258" t="s">
        <v>402</v>
      </c>
      <c r="F736" s="258">
        <v>1.0</v>
      </c>
      <c r="G736" s="258">
        <v>1.0</v>
      </c>
      <c r="H736" s="258">
        <v>0.0</v>
      </c>
      <c r="I736" s="258">
        <v>0.0</v>
      </c>
      <c r="J736" s="258">
        <v>0.0</v>
      </c>
      <c r="K736" s="258">
        <v>0.0</v>
      </c>
      <c r="L736" s="258">
        <v>1.0</v>
      </c>
      <c r="M736" s="258">
        <v>0.0</v>
      </c>
      <c r="N736" s="258">
        <v>0.0</v>
      </c>
      <c r="O736" s="258">
        <v>1.0</v>
      </c>
      <c r="P736" s="258">
        <v>1.0</v>
      </c>
      <c r="Q736" s="258">
        <v>0.0</v>
      </c>
      <c r="R736" s="261">
        <f t="shared" si="1"/>
        <v>5</v>
      </c>
      <c r="S736" s="261"/>
    </row>
    <row r="737" ht="15.75" hidden="1" customHeight="1">
      <c r="B737" s="258" t="s">
        <v>78</v>
      </c>
      <c r="C737" s="259" t="s">
        <v>71</v>
      </c>
      <c r="D737" s="260" t="s">
        <v>145</v>
      </c>
      <c r="E737" s="258" t="s">
        <v>403</v>
      </c>
      <c r="F737" s="258">
        <v>0.0</v>
      </c>
      <c r="G737" s="258">
        <v>1.0</v>
      </c>
      <c r="H737" s="258">
        <v>0.0</v>
      </c>
      <c r="I737" s="258">
        <v>1.0</v>
      </c>
      <c r="J737" s="258">
        <v>1.0</v>
      </c>
      <c r="K737" s="258">
        <v>0.0</v>
      </c>
      <c r="L737" s="258">
        <v>1.0</v>
      </c>
      <c r="M737" s="258">
        <v>1.0</v>
      </c>
      <c r="N737" s="258">
        <v>1.0</v>
      </c>
      <c r="O737" s="258">
        <v>1.0</v>
      </c>
      <c r="P737" s="258">
        <v>1.0</v>
      </c>
      <c r="Q737" s="258">
        <v>1.0</v>
      </c>
      <c r="R737" s="261">
        <f t="shared" si="1"/>
        <v>9</v>
      </c>
      <c r="S737" s="261"/>
    </row>
    <row r="738" ht="15.75" hidden="1" customHeight="1">
      <c r="B738" s="258" t="s">
        <v>78</v>
      </c>
      <c r="C738" s="259" t="s">
        <v>71</v>
      </c>
      <c r="D738" s="260" t="s">
        <v>145</v>
      </c>
      <c r="E738" s="258" t="s">
        <v>404</v>
      </c>
      <c r="F738" s="258">
        <v>0.0</v>
      </c>
      <c r="G738" s="258">
        <v>1.0</v>
      </c>
      <c r="H738" s="258">
        <v>0.0</v>
      </c>
      <c r="I738" s="258">
        <v>0.0</v>
      </c>
      <c r="J738" s="258">
        <v>0.0</v>
      </c>
      <c r="K738" s="258">
        <v>0.0</v>
      </c>
      <c r="L738" s="258">
        <v>1.0</v>
      </c>
      <c r="M738" s="258">
        <v>0.0</v>
      </c>
      <c r="N738" s="258">
        <v>0.0</v>
      </c>
      <c r="O738" s="258">
        <v>0.0</v>
      </c>
      <c r="P738" s="258">
        <v>0.0</v>
      </c>
      <c r="Q738" s="258">
        <v>0.0</v>
      </c>
      <c r="R738" s="261">
        <f t="shared" si="1"/>
        <v>2</v>
      </c>
      <c r="S738" s="261"/>
    </row>
    <row r="739" ht="15.75" hidden="1" customHeight="1">
      <c r="B739" s="258" t="s">
        <v>78</v>
      </c>
      <c r="C739" s="259" t="s">
        <v>71</v>
      </c>
      <c r="D739" s="260" t="s">
        <v>145</v>
      </c>
      <c r="E739" s="258" t="s">
        <v>405</v>
      </c>
      <c r="F739" s="258">
        <v>0.0</v>
      </c>
      <c r="G739" s="258">
        <v>1.0</v>
      </c>
      <c r="H739" s="258">
        <v>0.0</v>
      </c>
      <c r="I739" s="258">
        <v>0.0</v>
      </c>
      <c r="J739" s="258">
        <v>0.0</v>
      </c>
      <c r="K739" s="258">
        <v>0.0</v>
      </c>
      <c r="L739" s="258">
        <v>1.0</v>
      </c>
      <c r="M739" s="258">
        <v>0.0</v>
      </c>
      <c r="N739" s="258">
        <v>0.0</v>
      </c>
      <c r="O739" s="258">
        <v>0.0</v>
      </c>
      <c r="P739" s="258">
        <v>0.0</v>
      </c>
      <c r="Q739" s="258">
        <v>0.0</v>
      </c>
      <c r="R739" s="261">
        <f t="shared" si="1"/>
        <v>2</v>
      </c>
      <c r="S739" s="261"/>
    </row>
    <row r="740" ht="15.75" hidden="1" customHeight="1">
      <c r="B740" s="258" t="s">
        <v>78</v>
      </c>
      <c r="C740" s="259" t="s">
        <v>71</v>
      </c>
      <c r="D740" s="260" t="s">
        <v>145</v>
      </c>
      <c r="E740" s="258" t="s">
        <v>406</v>
      </c>
      <c r="F740" s="258">
        <v>0.0</v>
      </c>
      <c r="G740" s="258">
        <v>1.0</v>
      </c>
      <c r="H740" s="258">
        <v>0.0</v>
      </c>
      <c r="I740" s="258">
        <v>0.0</v>
      </c>
      <c r="J740" s="258">
        <v>0.0</v>
      </c>
      <c r="K740" s="258">
        <v>0.0</v>
      </c>
      <c r="L740" s="258">
        <v>1.0</v>
      </c>
      <c r="M740" s="258">
        <v>0.0</v>
      </c>
      <c r="N740" s="258">
        <v>0.0</v>
      </c>
      <c r="O740" s="258">
        <v>0.0</v>
      </c>
      <c r="P740" s="258">
        <v>0.0</v>
      </c>
      <c r="Q740" s="258">
        <v>0.0</v>
      </c>
      <c r="R740" s="261">
        <f t="shared" si="1"/>
        <v>2</v>
      </c>
      <c r="S740" s="261"/>
    </row>
    <row r="741" ht="15.75" hidden="1" customHeight="1">
      <c r="B741" s="258" t="s">
        <v>78</v>
      </c>
      <c r="C741" s="259" t="s">
        <v>71</v>
      </c>
      <c r="D741" s="260" t="s">
        <v>145</v>
      </c>
      <c r="E741" s="258" t="s">
        <v>407</v>
      </c>
      <c r="F741" s="258">
        <v>0.0</v>
      </c>
      <c r="G741" s="258">
        <v>1.0</v>
      </c>
      <c r="H741" s="258">
        <v>0.0</v>
      </c>
      <c r="I741" s="258">
        <v>0.0</v>
      </c>
      <c r="J741" s="258">
        <v>0.0</v>
      </c>
      <c r="K741" s="258">
        <v>0.0</v>
      </c>
      <c r="L741" s="258">
        <v>1.0</v>
      </c>
      <c r="M741" s="258">
        <v>0.0</v>
      </c>
      <c r="N741" s="258">
        <v>0.0</v>
      </c>
      <c r="O741" s="258">
        <v>0.0</v>
      </c>
      <c r="P741" s="258">
        <v>0.0</v>
      </c>
      <c r="Q741" s="258">
        <v>0.0</v>
      </c>
      <c r="R741" s="261">
        <f t="shared" si="1"/>
        <v>2</v>
      </c>
      <c r="S741" s="261"/>
    </row>
    <row r="742" ht="15.75" hidden="1" customHeight="1">
      <c r="B742" s="258" t="s">
        <v>78</v>
      </c>
      <c r="C742" s="259" t="s">
        <v>71</v>
      </c>
      <c r="D742" s="260" t="s">
        <v>145</v>
      </c>
      <c r="E742" s="258" t="s">
        <v>408</v>
      </c>
      <c r="F742" s="258">
        <v>0.0</v>
      </c>
      <c r="G742" s="258">
        <v>1.0</v>
      </c>
      <c r="H742" s="258">
        <v>0.0</v>
      </c>
      <c r="I742" s="258">
        <v>0.0</v>
      </c>
      <c r="J742" s="258">
        <v>0.0</v>
      </c>
      <c r="K742" s="258">
        <v>0.0</v>
      </c>
      <c r="L742" s="258">
        <v>1.0</v>
      </c>
      <c r="M742" s="258">
        <v>0.0</v>
      </c>
      <c r="N742" s="258">
        <v>0.0</v>
      </c>
      <c r="O742" s="258">
        <v>0.0</v>
      </c>
      <c r="P742" s="258">
        <v>0.0</v>
      </c>
      <c r="Q742" s="258">
        <v>0.0</v>
      </c>
      <c r="R742" s="261">
        <f t="shared" si="1"/>
        <v>2</v>
      </c>
      <c r="S742" s="261"/>
    </row>
    <row r="743" ht="15.75" hidden="1" customHeight="1">
      <c r="B743" s="258" t="s">
        <v>78</v>
      </c>
      <c r="C743" s="259" t="s">
        <v>71</v>
      </c>
      <c r="D743" s="260" t="s">
        <v>145</v>
      </c>
      <c r="E743" s="258" t="s">
        <v>409</v>
      </c>
      <c r="F743" s="258">
        <v>0.0</v>
      </c>
      <c r="G743" s="258">
        <v>1.0</v>
      </c>
      <c r="H743" s="258">
        <v>0.0</v>
      </c>
      <c r="I743" s="258">
        <v>0.0</v>
      </c>
      <c r="J743" s="258">
        <v>0.0</v>
      </c>
      <c r="K743" s="258">
        <v>0.0</v>
      </c>
      <c r="L743" s="258">
        <v>1.0</v>
      </c>
      <c r="M743" s="258">
        <v>0.0</v>
      </c>
      <c r="N743" s="258">
        <v>0.0</v>
      </c>
      <c r="O743" s="258">
        <v>0.0</v>
      </c>
      <c r="P743" s="258">
        <v>0.0</v>
      </c>
      <c r="Q743" s="258">
        <v>0.0</v>
      </c>
      <c r="R743" s="261">
        <f t="shared" si="1"/>
        <v>2</v>
      </c>
      <c r="S743" s="261"/>
    </row>
    <row r="744" ht="15.75" hidden="1" customHeight="1">
      <c r="B744" s="258" t="s">
        <v>78</v>
      </c>
      <c r="C744" s="259" t="s">
        <v>71</v>
      </c>
      <c r="D744" s="260" t="s">
        <v>145</v>
      </c>
      <c r="E744" s="258" t="s">
        <v>410</v>
      </c>
      <c r="F744" s="258">
        <v>0.0</v>
      </c>
      <c r="G744" s="258">
        <v>1.0</v>
      </c>
      <c r="H744" s="258">
        <v>0.0</v>
      </c>
      <c r="I744" s="258">
        <v>0.0</v>
      </c>
      <c r="J744" s="258">
        <v>0.0</v>
      </c>
      <c r="K744" s="258">
        <v>0.0</v>
      </c>
      <c r="L744" s="258">
        <v>1.0</v>
      </c>
      <c r="M744" s="258">
        <v>0.0</v>
      </c>
      <c r="N744" s="258">
        <v>0.0</v>
      </c>
      <c r="O744" s="258">
        <v>0.0</v>
      </c>
      <c r="P744" s="258">
        <v>0.0</v>
      </c>
      <c r="Q744" s="258">
        <v>0.0</v>
      </c>
      <c r="R744" s="261">
        <f t="shared" si="1"/>
        <v>2</v>
      </c>
      <c r="S744" s="261"/>
    </row>
    <row r="745" ht="15.75" hidden="1" customHeight="1">
      <c r="B745" s="258" t="s">
        <v>78</v>
      </c>
      <c r="C745" s="259" t="s">
        <v>71</v>
      </c>
      <c r="D745" s="260" t="s">
        <v>145</v>
      </c>
      <c r="E745" s="258" t="s">
        <v>411</v>
      </c>
      <c r="F745" s="258">
        <v>0.0</v>
      </c>
      <c r="G745" s="258">
        <v>1.0</v>
      </c>
      <c r="H745" s="258">
        <v>0.0</v>
      </c>
      <c r="I745" s="258">
        <v>0.0</v>
      </c>
      <c r="J745" s="258">
        <v>0.0</v>
      </c>
      <c r="K745" s="258">
        <v>0.0</v>
      </c>
      <c r="L745" s="258">
        <v>1.0</v>
      </c>
      <c r="M745" s="258">
        <v>0.0</v>
      </c>
      <c r="N745" s="258">
        <v>0.0</v>
      </c>
      <c r="O745" s="258">
        <v>0.0</v>
      </c>
      <c r="P745" s="258">
        <v>0.0</v>
      </c>
      <c r="Q745" s="258">
        <v>0.0</v>
      </c>
      <c r="R745" s="261">
        <f t="shared" si="1"/>
        <v>2</v>
      </c>
      <c r="S745" s="261"/>
    </row>
    <row r="746" ht="15.75" hidden="1" customHeight="1">
      <c r="B746" s="258" t="s">
        <v>78</v>
      </c>
      <c r="C746" s="259" t="s">
        <v>71</v>
      </c>
      <c r="D746" s="260" t="s">
        <v>145</v>
      </c>
      <c r="E746" s="258" t="s">
        <v>412</v>
      </c>
      <c r="F746" s="258">
        <v>0.0</v>
      </c>
      <c r="G746" s="258">
        <v>1.0</v>
      </c>
      <c r="H746" s="258">
        <v>0.0</v>
      </c>
      <c r="I746" s="258">
        <v>0.0</v>
      </c>
      <c r="J746" s="258">
        <v>0.0</v>
      </c>
      <c r="K746" s="258">
        <v>0.0</v>
      </c>
      <c r="L746" s="258">
        <v>1.0</v>
      </c>
      <c r="M746" s="258">
        <v>0.0</v>
      </c>
      <c r="N746" s="258">
        <v>0.0</v>
      </c>
      <c r="O746" s="258">
        <v>0.0</v>
      </c>
      <c r="P746" s="258">
        <v>0.0</v>
      </c>
      <c r="Q746" s="258">
        <v>0.0</v>
      </c>
      <c r="R746" s="261">
        <f t="shared" si="1"/>
        <v>2</v>
      </c>
      <c r="S746" s="261"/>
    </row>
    <row r="747" ht="15.75" hidden="1" customHeight="1">
      <c r="B747" s="258" t="s">
        <v>78</v>
      </c>
      <c r="C747" s="259" t="s">
        <v>71</v>
      </c>
      <c r="D747" s="262" t="s">
        <v>145</v>
      </c>
      <c r="E747" s="258" t="s">
        <v>413</v>
      </c>
      <c r="F747" s="258">
        <v>0.0</v>
      </c>
      <c r="G747" s="258">
        <v>1.0</v>
      </c>
      <c r="H747" s="258">
        <v>0.0</v>
      </c>
      <c r="I747" s="258">
        <v>0.0</v>
      </c>
      <c r="J747" s="258">
        <v>0.0</v>
      </c>
      <c r="K747" s="258">
        <v>0.0</v>
      </c>
      <c r="L747" s="258">
        <v>1.0</v>
      </c>
      <c r="M747" s="258">
        <v>0.0</v>
      </c>
      <c r="N747" s="258">
        <v>0.0</v>
      </c>
      <c r="O747" s="258">
        <v>0.0</v>
      </c>
      <c r="P747" s="258">
        <v>0.0</v>
      </c>
      <c r="Q747" s="258">
        <v>0.0</v>
      </c>
      <c r="R747" s="261">
        <f t="shared" si="1"/>
        <v>2</v>
      </c>
      <c r="S747" s="261"/>
    </row>
    <row r="748" ht="15.75" hidden="1" customHeight="1">
      <c r="B748" s="258" t="s">
        <v>78</v>
      </c>
      <c r="C748" s="259" t="s">
        <v>71</v>
      </c>
      <c r="D748" s="260" t="s">
        <v>61</v>
      </c>
      <c r="E748" s="258" t="s">
        <v>62</v>
      </c>
      <c r="F748" s="258">
        <v>1.0</v>
      </c>
      <c r="G748" s="258">
        <v>1.0</v>
      </c>
      <c r="H748" s="258">
        <v>0.0</v>
      </c>
      <c r="I748" s="258">
        <v>0.0</v>
      </c>
      <c r="J748" s="258">
        <v>0.0</v>
      </c>
      <c r="K748" s="258">
        <v>0.0</v>
      </c>
      <c r="L748" s="258">
        <v>1.0</v>
      </c>
      <c r="M748" s="258">
        <v>0.0</v>
      </c>
      <c r="N748" s="258">
        <v>0.0</v>
      </c>
      <c r="O748" s="258">
        <v>0.0</v>
      </c>
      <c r="P748" s="258">
        <v>0.0</v>
      </c>
      <c r="Q748" s="258">
        <v>0.0</v>
      </c>
      <c r="R748" s="261">
        <f t="shared" si="1"/>
        <v>3</v>
      </c>
      <c r="S748" s="261"/>
    </row>
    <row r="749" ht="15.75" hidden="1" customHeight="1">
      <c r="B749" s="258" t="s">
        <v>78</v>
      </c>
      <c r="C749" s="259" t="s">
        <v>71</v>
      </c>
      <c r="D749" s="260" t="s">
        <v>61</v>
      </c>
      <c r="E749" s="258" t="s">
        <v>63</v>
      </c>
      <c r="F749" s="258">
        <v>1.0</v>
      </c>
      <c r="G749" s="258">
        <v>1.0</v>
      </c>
      <c r="H749" s="258">
        <v>0.0</v>
      </c>
      <c r="I749" s="258">
        <v>0.0</v>
      </c>
      <c r="J749" s="258">
        <v>0.0</v>
      </c>
      <c r="K749" s="258">
        <v>0.0</v>
      </c>
      <c r="L749" s="258">
        <v>1.0</v>
      </c>
      <c r="M749" s="258">
        <v>0.0</v>
      </c>
      <c r="N749" s="258">
        <v>0.0</v>
      </c>
      <c r="O749" s="258">
        <v>0.0</v>
      </c>
      <c r="P749" s="258">
        <v>0.0</v>
      </c>
      <c r="Q749" s="258">
        <v>0.0</v>
      </c>
      <c r="R749" s="261">
        <f t="shared" si="1"/>
        <v>3</v>
      </c>
      <c r="S749" s="261"/>
    </row>
    <row r="750" ht="15.75" hidden="1" customHeight="1">
      <c r="B750" s="258" t="s">
        <v>78</v>
      </c>
      <c r="C750" s="259" t="s">
        <v>71</v>
      </c>
      <c r="D750" s="260" t="s">
        <v>61</v>
      </c>
      <c r="E750" s="258" t="s">
        <v>64</v>
      </c>
      <c r="F750" s="258">
        <v>0.0</v>
      </c>
      <c r="G750" s="258">
        <v>1.0</v>
      </c>
      <c r="H750" s="258">
        <v>0.0</v>
      </c>
      <c r="I750" s="258">
        <v>0.0</v>
      </c>
      <c r="J750" s="258">
        <v>0.0</v>
      </c>
      <c r="K750" s="258">
        <v>0.0</v>
      </c>
      <c r="L750" s="258">
        <v>1.0</v>
      </c>
      <c r="M750" s="258">
        <v>0.0</v>
      </c>
      <c r="N750" s="258">
        <v>0.0</v>
      </c>
      <c r="O750" s="258">
        <v>0.0</v>
      </c>
      <c r="P750" s="258">
        <v>0.0</v>
      </c>
      <c r="Q750" s="258">
        <v>0.0</v>
      </c>
      <c r="R750" s="261">
        <f t="shared" si="1"/>
        <v>2</v>
      </c>
      <c r="S750" s="261"/>
    </row>
    <row r="751" ht="15.75" hidden="1" customHeight="1">
      <c r="B751" s="258" t="s">
        <v>78</v>
      </c>
      <c r="C751" s="259" t="s">
        <v>71</v>
      </c>
      <c r="D751" s="260" t="s">
        <v>61</v>
      </c>
      <c r="E751" s="258" t="s">
        <v>65</v>
      </c>
      <c r="F751" s="258">
        <v>0.0</v>
      </c>
      <c r="G751" s="258">
        <v>1.0</v>
      </c>
      <c r="H751" s="258">
        <v>0.0</v>
      </c>
      <c r="I751" s="258">
        <v>0.0</v>
      </c>
      <c r="J751" s="258">
        <v>0.0</v>
      </c>
      <c r="K751" s="258">
        <v>0.0</v>
      </c>
      <c r="L751" s="258">
        <v>1.0</v>
      </c>
      <c r="M751" s="258">
        <v>0.0</v>
      </c>
      <c r="N751" s="258">
        <v>0.0</v>
      </c>
      <c r="O751" s="258">
        <v>0.0</v>
      </c>
      <c r="P751" s="258">
        <v>0.0</v>
      </c>
      <c r="Q751" s="258">
        <v>0.0</v>
      </c>
      <c r="R751" s="261">
        <f t="shared" si="1"/>
        <v>2</v>
      </c>
      <c r="S751" s="261"/>
    </row>
    <row r="752" ht="15.75" hidden="1" customHeight="1">
      <c r="B752" s="258" t="s">
        <v>78</v>
      </c>
      <c r="C752" s="259" t="s">
        <v>71</v>
      </c>
      <c r="D752" s="260" t="s">
        <v>61</v>
      </c>
      <c r="E752" s="258" t="s">
        <v>66</v>
      </c>
      <c r="F752" s="258">
        <v>0.0</v>
      </c>
      <c r="G752" s="258">
        <v>1.0</v>
      </c>
      <c r="H752" s="258">
        <v>0.0</v>
      </c>
      <c r="I752" s="258">
        <v>0.0</v>
      </c>
      <c r="J752" s="258">
        <v>0.0</v>
      </c>
      <c r="K752" s="258">
        <v>0.0</v>
      </c>
      <c r="L752" s="258">
        <v>1.0</v>
      </c>
      <c r="M752" s="258">
        <v>0.0</v>
      </c>
      <c r="N752" s="258">
        <v>0.0</v>
      </c>
      <c r="O752" s="258">
        <v>0.0</v>
      </c>
      <c r="P752" s="258">
        <v>0.0</v>
      </c>
      <c r="Q752" s="258">
        <v>0.0</v>
      </c>
      <c r="R752" s="261">
        <f t="shared" si="1"/>
        <v>2</v>
      </c>
      <c r="S752" s="261"/>
    </row>
    <row r="753" ht="15.75" hidden="1" customHeight="1">
      <c r="B753" s="258" t="s">
        <v>78</v>
      </c>
      <c r="C753" s="259" t="s">
        <v>71</v>
      </c>
      <c r="D753" s="260" t="s">
        <v>61</v>
      </c>
      <c r="E753" s="258" t="s">
        <v>67</v>
      </c>
      <c r="F753" s="258">
        <v>1.0</v>
      </c>
      <c r="G753" s="258">
        <v>1.0</v>
      </c>
      <c r="H753" s="258">
        <v>1.0</v>
      </c>
      <c r="I753" s="258">
        <v>2.0</v>
      </c>
      <c r="J753" s="258">
        <v>2.0</v>
      </c>
      <c r="K753" s="258">
        <v>2.0</v>
      </c>
      <c r="L753" s="258">
        <v>2.0</v>
      </c>
      <c r="M753" s="258">
        <v>2.0</v>
      </c>
      <c r="N753" s="258">
        <v>2.0</v>
      </c>
      <c r="O753" s="258">
        <v>2.0</v>
      </c>
      <c r="P753" s="258">
        <v>2.0</v>
      </c>
      <c r="Q753" s="258">
        <v>2.0</v>
      </c>
      <c r="R753" s="261">
        <f t="shared" si="1"/>
        <v>21</v>
      </c>
      <c r="S753" s="261"/>
    </row>
    <row r="754" ht="15.75" hidden="1" customHeight="1">
      <c r="B754" s="258" t="s">
        <v>78</v>
      </c>
      <c r="C754" s="259" t="s">
        <v>71</v>
      </c>
      <c r="D754" s="260" t="s">
        <v>61</v>
      </c>
      <c r="E754" s="258" t="s">
        <v>68</v>
      </c>
      <c r="F754" s="258">
        <v>0.0</v>
      </c>
      <c r="G754" s="258">
        <v>1.0</v>
      </c>
      <c r="H754" s="258">
        <v>0.0</v>
      </c>
      <c r="I754" s="258">
        <v>0.0</v>
      </c>
      <c r="J754" s="258">
        <v>0.0</v>
      </c>
      <c r="K754" s="258">
        <v>0.0</v>
      </c>
      <c r="L754" s="258">
        <v>1.0</v>
      </c>
      <c r="M754" s="258">
        <v>0.0</v>
      </c>
      <c r="N754" s="258">
        <v>0.0</v>
      </c>
      <c r="O754" s="258">
        <v>0.0</v>
      </c>
      <c r="P754" s="258">
        <v>0.0</v>
      </c>
      <c r="Q754" s="258">
        <v>0.0</v>
      </c>
      <c r="R754" s="261">
        <f t="shared" si="1"/>
        <v>2</v>
      </c>
      <c r="S754" s="261"/>
    </row>
    <row r="755" ht="15.75" hidden="1" customHeight="1">
      <c r="B755" s="258" t="s">
        <v>78</v>
      </c>
      <c r="C755" s="259" t="s">
        <v>71</v>
      </c>
      <c r="D755" s="262" t="s">
        <v>61</v>
      </c>
      <c r="E755" s="258" t="s">
        <v>69</v>
      </c>
      <c r="F755" s="258">
        <v>0.0</v>
      </c>
      <c r="G755" s="258">
        <v>1.0</v>
      </c>
      <c r="H755" s="258">
        <v>0.0</v>
      </c>
      <c r="I755" s="258">
        <v>0.0</v>
      </c>
      <c r="J755" s="258">
        <v>0.0</v>
      </c>
      <c r="K755" s="258">
        <v>0.0</v>
      </c>
      <c r="L755" s="258">
        <v>1.0</v>
      </c>
      <c r="M755" s="258">
        <v>0.0</v>
      </c>
      <c r="N755" s="258">
        <v>0.0</v>
      </c>
      <c r="O755" s="258">
        <v>0.0</v>
      </c>
      <c r="P755" s="258">
        <v>0.0</v>
      </c>
      <c r="Q755" s="258">
        <v>0.0</v>
      </c>
      <c r="R755" s="261">
        <f t="shared" si="1"/>
        <v>2</v>
      </c>
      <c r="S755" s="261"/>
    </row>
    <row r="756" ht="15.75" hidden="1" customHeight="1">
      <c r="B756" s="258" t="s">
        <v>78</v>
      </c>
      <c r="C756" s="259" t="s">
        <v>71</v>
      </c>
      <c r="D756" s="260" t="s">
        <v>159</v>
      </c>
      <c r="E756" s="258" t="s">
        <v>414</v>
      </c>
      <c r="F756" s="258">
        <v>0.0</v>
      </c>
      <c r="G756" s="258">
        <v>1.0</v>
      </c>
      <c r="H756" s="258">
        <v>0.0</v>
      </c>
      <c r="I756" s="258">
        <v>0.0</v>
      </c>
      <c r="J756" s="258">
        <v>0.0</v>
      </c>
      <c r="K756" s="258">
        <v>0.0</v>
      </c>
      <c r="L756" s="258">
        <v>1.0</v>
      </c>
      <c r="M756" s="258">
        <v>0.0</v>
      </c>
      <c r="N756" s="258">
        <v>0.0</v>
      </c>
      <c r="O756" s="258">
        <v>0.0</v>
      </c>
      <c r="P756" s="258">
        <v>0.0</v>
      </c>
      <c r="Q756" s="258">
        <v>0.0</v>
      </c>
      <c r="R756" s="261">
        <f t="shared" si="1"/>
        <v>2</v>
      </c>
      <c r="S756" s="261"/>
    </row>
    <row r="757" ht="15.75" hidden="1" customHeight="1">
      <c r="B757" s="258" t="s">
        <v>78</v>
      </c>
      <c r="C757" s="259" t="s">
        <v>71</v>
      </c>
      <c r="D757" s="260" t="s">
        <v>159</v>
      </c>
      <c r="E757" s="258" t="s">
        <v>415</v>
      </c>
      <c r="F757" s="258">
        <v>0.0</v>
      </c>
      <c r="G757" s="258">
        <v>1.0</v>
      </c>
      <c r="H757" s="258">
        <v>0.0</v>
      </c>
      <c r="I757" s="258">
        <v>0.0</v>
      </c>
      <c r="J757" s="258">
        <v>0.0</v>
      </c>
      <c r="K757" s="258">
        <v>0.0</v>
      </c>
      <c r="L757" s="258">
        <v>1.0</v>
      </c>
      <c r="M757" s="258">
        <v>0.0</v>
      </c>
      <c r="N757" s="258">
        <v>0.0</v>
      </c>
      <c r="O757" s="258">
        <v>0.0</v>
      </c>
      <c r="P757" s="258">
        <v>0.0</v>
      </c>
      <c r="Q757" s="258">
        <v>0.0</v>
      </c>
      <c r="R757" s="261">
        <f t="shared" si="1"/>
        <v>2</v>
      </c>
      <c r="S757" s="261"/>
    </row>
    <row r="758" ht="15.75" hidden="1" customHeight="1">
      <c r="B758" s="258" t="s">
        <v>78</v>
      </c>
      <c r="C758" s="259" t="s">
        <v>71</v>
      </c>
      <c r="D758" s="260" t="s">
        <v>159</v>
      </c>
      <c r="E758" s="258" t="s">
        <v>416</v>
      </c>
      <c r="F758" s="258">
        <v>0.0</v>
      </c>
      <c r="G758" s="258">
        <v>1.0</v>
      </c>
      <c r="H758" s="258">
        <v>0.0</v>
      </c>
      <c r="I758" s="258">
        <v>0.0</v>
      </c>
      <c r="J758" s="258">
        <v>0.0</v>
      </c>
      <c r="K758" s="258">
        <v>0.0</v>
      </c>
      <c r="L758" s="258">
        <v>1.0</v>
      </c>
      <c r="M758" s="258">
        <v>0.0</v>
      </c>
      <c r="N758" s="258">
        <v>0.0</v>
      </c>
      <c r="O758" s="258">
        <v>0.0</v>
      </c>
      <c r="P758" s="258">
        <v>0.0</v>
      </c>
      <c r="Q758" s="258">
        <v>0.0</v>
      </c>
      <c r="R758" s="261">
        <f t="shared" si="1"/>
        <v>2</v>
      </c>
      <c r="S758" s="261"/>
    </row>
    <row r="759" ht="15.75" hidden="1" customHeight="1">
      <c r="B759" s="258" t="s">
        <v>78</v>
      </c>
      <c r="C759" s="259" t="s">
        <v>71</v>
      </c>
      <c r="D759" s="260" t="s">
        <v>159</v>
      </c>
      <c r="E759" s="258" t="s">
        <v>417</v>
      </c>
      <c r="F759" s="258">
        <v>1.0</v>
      </c>
      <c r="G759" s="258">
        <v>1.0</v>
      </c>
      <c r="H759" s="258">
        <v>1.0</v>
      </c>
      <c r="I759" s="258">
        <v>1.0</v>
      </c>
      <c r="J759" s="258">
        <v>1.0</v>
      </c>
      <c r="K759" s="258">
        <v>1.0</v>
      </c>
      <c r="L759" s="258">
        <v>1.0</v>
      </c>
      <c r="M759" s="258">
        <v>1.0</v>
      </c>
      <c r="N759" s="258">
        <v>0.0</v>
      </c>
      <c r="O759" s="258">
        <v>0.0</v>
      </c>
      <c r="P759" s="258">
        <v>0.0</v>
      </c>
      <c r="Q759" s="258">
        <v>0.0</v>
      </c>
      <c r="R759" s="261">
        <f t="shared" si="1"/>
        <v>8</v>
      </c>
      <c r="S759" s="261"/>
    </row>
    <row r="760" ht="15.75" hidden="1" customHeight="1">
      <c r="B760" s="258" t="s">
        <v>78</v>
      </c>
      <c r="C760" s="259" t="s">
        <v>71</v>
      </c>
      <c r="D760" s="260" t="s">
        <v>159</v>
      </c>
      <c r="E760" s="258" t="s">
        <v>418</v>
      </c>
      <c r="F760" s="258">
        <v>0.0</v>
      </c>
      <c r="G760" s="258">
        <v>1.0</v>
      </c>
      <c r="H760" s="258">
        <v>0.0</v>
      </c>
      <c r="I760" s="258">
        <v>0.0</v>
      </c>
      <c r="J760" s="258">
        <v>0.0</v>
      </c>
      <c r="K760" s="258">
        <v>0.0</v>
      </c>
      <c r="L760" s="258">
        <v>1.0</v>
      </c>
      <c r="M760" s="258">
        <v>0.0</v>
      </c>
      <c r="N760" s="258">
        <v>0.0</v>
      </c>
      <c r="O760" s="258">
        <v>0.0</v>
      </c>
      <c r="P760" s="258">
        <v>0.0</v>
      </c>
      <c r="Q760" s="258">
        <v>0.0</v>
      </c>
      <c r="R760" s="261">
        <f t="shared" si="1"/>
        <v>2</v>
      </c>
      <c r="S760" s="261"/>
    </row>
    <row r="761" ht="15.75" hidden="1" customHeight="1">
      <c r="B761" s="258" t="s">
        <v>78</v>
      </c>
      <c r="C761" s="259" t="s">
        <v>71</v>
      </c>
      <c r="D761" s="260" t="s">
        <v>159</v>
      </c>
      <c r="E761" s="258" t="s">
        <v>419</v>
      </c>
      <c r="F761" s="258">
        <v>0.0</v>
      </c>
      <c r="G761" s="258">
        <v>1.0</v>
      </c>
      <c r="H761" s="258">
        <v>1.0</v>
      </c>
      <c r="I761" s="258">
        <v>1.0</v>
      </c>
      <c r="J761" s="258">
        <v>2.0</v>
      </c>
      <c r="K761" s="258">
        <v>2.0</v>
      </c>
      <c r="L761" s="258">
        <v>2.0</v>
      </c>
      <c r="M761" s="258">
        <v>2.0</v>
      </c>
      <c r="N761" s="258">
        <v>2.0</v>
      </c>
      <c r="O761" s="258">
        <v>2.0</v>
      </c>
      <c r="P761" s="258">
        <v>2.0</v>
      </c>
      <c r="Q761" s="258">
        <v>2.0</v>
      </c>
      <c r="R761" s="261">
        <f t="shared" si="1"/>
        <v>19</v>
      </c>
      <c r="S761" s="261"/>
    </row>
    <row r="762" ht="15.75" hidden="1" customHeight="1">
      <c r="B762" s="258" t="s">
        <v>78</v>
      </c>
      <c r="C762" s="259" t="s">
        <v>71</v>
      </c>
      <c r="D762" s="260" t="s">
        <v>159</v>
      </c>
      <c r="E762" s="258" t="s">
        <v>420</v>
      </c>
      <c r="F762" s="258">
        <v>0.0</v>
      </c>
      <c r="G762" s="258">
        <v>1.0</v>
      </c>
      <c r="H762" s="258">
        <v>0.0</v>
      </c>
      <c r="I762" s="258">
        <v>0.0</v>
      </c>
      <c r="J762" s="258">
        <v>0.0</v>
      </c>
      <c r="K762" s="258">
        <v>0.0</v>
      </c>
      <c r="L762" s="258">
        <v>1.0</v>
      </c>
      <c r="M762" s="258">
        <v>0.0</v>
      </c>
      <c r="N762" s="258">
        <v>0.0</v>
      </c>
      <c r="O762" s="258">
        <v>0.0</v>
      </c>
      <c r="P762" s="258">
        <v>0.0</v>
      </c>
      <c r="Q762" s="258">
        <v>0.0</v>
      </c>
      <c r="R762" s="261">
        <f t="shared" si="1"/>
        <v>2</v>
      </c>
      <c r="S762" s="261"/>
    </row>
    <row r="763" ht="15.75" hidden="1" customHeight="1">
      <c r="B763" s="258" t="s">
        <v>78</v>
      </c>
      <c r="C763" s="259" t="s">
        <v>71</v>
      </c>
      <c r="D763" s="260" t="s">
        <v>159</v>
      </c>
      <c r="E763" s="258" t="s">
        <v>421</v>
      </c>
      <c r="F763" s="258">
        <v>0.0</v>
      </c>
      <c r="G763" s="258">
        <v>1.0</v>
      </c>
      <c r="H763" s="258">
        <v>0.0</v>
      </c>
      <c r="I763" s="258">
        <v>0.0</v>
      </c>
      <c r="J763" s="258">
        <v>0.0</v>
      </c>
      <c r="K763" s="258">
        <v>0.0</v>
      </c>
      <c r="L763" s="258">
        <v>1.0</v>
      </c>
      <c r="M763" s="258">
        <v>0.0</v>
      </c>
      <c r="N763" s="258">
        <v>0.0</v>
      </c>
      <c r="O763" s="258">
        <v>0.0</v>
      </c>
      <c r="P763" s="258">
        <v>0.0</v>
      </c>
      <c r="Q763" s="258">
        <v>0.0</v>
      </c>
      <c r="R763" s="261">
        <f t="shared" si="1"/>
        <v>2</v>
      </c>
      <c r="S763" s="261"/>
    </row>
    <row r="764" ht="15.75" hidden="1" customHeight="1">
      <c r="B764" s="258" t="s">
        <v>78</v>
      </c>
      <c r="C764" s="259" t="s">
        <v>71</v>
      </c>
      <c r="D764" s="260" t="s">
        <v>159</v>
      </c>
      <c r="E764" s="258" t="s">
        <v>422</v>
      </c>
      <c r="F764" s="258">
        <v>0.0</v>
      </c>
      <c r="G764" s="258">
        <v>1.0</v>
      </c>
      <c r="H764" s="258">
        <v>1.0</v>
      </c>
      <c r="I764" s="258">
        <v>1.0</v>
      </c>
      <c r="J764" s="258">
        <v>1.0</v>
      </c>
      <c r="K764" s="258">
        <v>2.0</v>
      </c>
      <c r="L764" s="258">
        <v>2.0</v>
      </c>
      <c r="M764" s="258">
        <v>2.0</v>
      </c>
      <c r="N764" s="258">
        <v>2.0</v>
      </c>
      <c r="O764" s="258">
        <v>2.0</v>
      </c>
      <c r="P764" s="258">
        <v>2.0</v>
      </c>
      <c r="Q764" s="258">
        <v>2.0</v>
      </c>
      <c r="R764" s="261">
        <f t="shared" si="1"/>
        <v>18</v>
      </c>
      <c r="S764" s="261"/>
    </row>
    <row r="765" ht="15.75" hidden="1" customHeight="1">
      <c r="B765" s="258" t="s">
        <v>78</v>
      </c>
      <c r="C765" s="259" t="s">
        <v>71</v>
      </c>
      <c r="D765" s="260" t="s">
        <v>159</v>
      </c>
      <c r="E765" s="258" t="s">
        <v>423</v>
      </c>
      <c r="F765" s="258">
        <v>0.0</v>
      </c>
      <c r="G765" s="258">
        <v>1.0</v>
      </c>
      <c r="H765" s="258">
        <v>0.0</v>
      </c>
      <c r="I765" s="258">
        <v>0.0</v>
      </c>
      <c r="J765" s="258">
        <v>0.0</v>
      </c>
      <c r="K765" s="258">
        <v>0.0</v>
      </c>
      <c r="L765" s="258">
        <v>1.0</v>
      </c>
      <c r="M765" s="258">
        <v>0.0</v>
      </c>
      <c r="N765" s="258">
        <v>0.0</v>
      </c>
      <c r="O765" s="258">
        <v>0.0</v>
      </c>
      <c r="P765" s="258">
        <v>0.0</v>
      </c>
      <c r="Q765" s="258">
        <v>0.0</v>
      </c>
      <c r="R765" s="261">
        <f t="shared" si="1"/>
        <v>2</v>
      </c>
      <c r="S765" s="261"/>
    </row>
    <row r="766" ht="15.75" hidden="1" customHeight="1">
      <c r="B766" s="258" t="s">
        <v>78</v>
      </c>
      <c r="C766" s="259" t="s">
        <v>71</v>
      </c>
      <c r="D766" s="260" t="s">
        <v>159</v>
      </c>
      <c r="E766" s="258" t="s">
        <v>424</v>
      </c>
      <c r="F766" s="258">
        <v>1.0</v>
      </c>
      <c r="G766" s="258">
        <v>1.0</v>
      </c>
      <c r="H766" s="258">
        <v>0.0</v>
      </c>
      <c r="I766" s="258">
        <v>0.0</v>
      </c>
      <c r="J766" s="258">
        <v>0.0</v>
      </c>
      <c r="K766" s="258">
        <v>0.0</v>
      </c>
      <c r="L766" s="258">
        <v>1.0</v>
      </c>
      <c r="M766" s="258">
        <v>0.0</v>
      </c>
      <c r="N766" s="258">
        <v>0.0</v>
      </c>
      <c r="O766" s="258">
        <v>0.0</v>
      </c>
      <c r="P766" s="258">
        <v>0.0</v>
      </c>
      <c r="Q766" s="258">
        <v>0.0</v>
      </c>
      <c r="R766" s="261">
        <f t="shared" si="1"/>
        <v>3</v>
      </c>
      <c r="S766" s="261"/>
    </row>
    <row r="767" ht="15.75" hidden="1" customHeight="1">
      <c r="B767" s="258" t="s">
        <v>78</v>
      </c>
      <c r="C767" s="259" t="s">
        <v>71</v>
      </c>
      <c r="D767" s="262" t="s">
        <v>159</v>
      </c>
      <c r="E767" s="258" t="s">
        <v>425</v>
      </c>
      <c r="F767" s="258">
        <v>0.0</v>
      </c>
      <c r="G767" s="258">
        <v>1.0</v>
      </c>
      <c r="H767" s="258">
        <v>0.0</v>
      </c>
      <c r="I767" s="258">
        <v>0.0</v>
      </c>
      <c r="J767" s="258">
        <v>0.0</v>
      </c>
      <c r="K767" s="258">
        <v>0.0</v>
      </c>
      <c r="L767" s="258">
        <v>1.0</v>
      </c>
      <c r="M767" s="258">
        <v>0.0</v>
      </c>
      <c r="N767" s="258">
        <v>0.0</v>
      </c>
      <c r="O767" s="258">
        <v>0.0</v>
      </c>
      <c r="P767" s="258">
        <v>0.0</v>
      </c>
      <c r="Q767" s="258">
        <v>0.0</v>
      </c>
      <c r="R767" s="261">
        <f t="shared" si="1"/>
        <v>2</v>
      </c>
      <c r="S767" s="261"/>
    </row>
    <row r="768" ht="15.75" hidden="1" customHeight="1">
      <c r="B768" s="258" t="s">
        <v>78</v>
      </c>
      <c r="C768" s="259" t="s">
        <v>72</v>
      </c>
      <c r="D768" s="260" t="s">
        <v>116</v>
      </c>
      <c r="E768" s="258" t="s">
        <v>383</v>
      </c>
      <c r="F768" s="258">
        <v>0.0</v>
      </c>
      <c r="G768" s="258">
        <v>1.0</v>
      </c>
      <c r="H768" s="258">
        <v>0.0</v>
      </c>
      <c r="I768" s="258">
        <v>0.0</v>
      </c>
      <c r="J768" s="258">
        <v>0.0</v>
      </c>
      <c r="K768" s="258">
        <v>0.0</v>
      </c>
      <c r="L768" s="258">
        <v>1.0</v>
      </c>
      <c r="M768" s="258">
        <v>0.0</v>
      </c>
      <c r="N768" s="258">
        <v>0.0</v>
      </c>
      <c r="O768" s="258">
        <v>0.0</v>
      </c>
      <c r="P768" s="258">
        <v>0.0</v>
      </c>
      <c r="Q768" s="258">
        <v>0.0</v>
      </c>
      <c r="R768" s="261">
        <f t="shared" si="1"/>
        <v>2</v>
      </c>
      <c r="S768" s="261"/>
    </row>
    <row r="769" ht="15.75" hidden="1" customHeight="1">
      <c r="B769" s="258" t="s">
        <v>78</v>
      </c>
      <c r="C769" s="259" t="s">
        <v>72</v>
      </c>
      <c r="D769" s="260" t="s">
        <v>116</v>
      </c>
      <c r="E769" s="258" t="s">
        <v>384</v>
      </c>
      <c r="F769" s="258">
        <v>0.0</v>
      </c>
      <c r="G769" s="258">
        <v>1.0</v>
      </c>
      <c r="H769" s="258">
        <v>0.0</v>
      </c>
      <c r="I769" s="258">
        <v>0.0</v>
      </c>
      <c r="J769" s="258">
        <v>0.0</v>
      </c>
      <c r="K769" s="258">
        <v>0.0</v>
      </c>
      <c r="L769" s="258">
        <v>1.0</v>
      </c>
      <c r="M769" s="258">
        <v>0.0</v>
      </c>
      <c r="N769" s="258">
        <v>0.0</v>
      </c>
      <c r="O769" s="258">
        <v>0.0</v>
      </c>
      <c r="P769" s="258">
        <v>0.0</v>
      </c>
      <c r="Q769" s="258">
        <v>0.0</v>
      </c>
      <c r="R769" s="261">
        <f t="shared" si="1"/>
        <v>2</v>
      </c>
      <c r="S769" s="261"/>
    </row>
    <row r="770" ht="15.75" hidden="1" customHeight="1">
      <c r="B770" s="258" t="s">
        <v>78</v>
      </c>
      <c r="C770" s="259" t="s">
        <v>72</v>
      </c>
      <c r="D770" s="260" t="s">
        <v>116</v>
      </c>
      <c r="E770" s="258" t="s">
        <v>385</v>
      </c>
      <c r="F770" s="258">
        <v>0.0</v>
      </c>
      <c r="G770" s="258">
        <v>1.0</v>
      </c>
      <c r="H770" s="258">
        <v>0.0</v>
      </c>
      <c r="I770" s="258">
        <v>0.0</v>
      </c>
      <c r="J770" s="258">
        <v>0.0</v>
      </c>
      <c r="K770" s="258">
        <v>0.0</v>
      </c>
      <c r="L770" s="258">
        <v>1.0</v>
      </c>
      <c r="M770" s="258">
        <v>0.0</v>
      </c>
      <c r="N770" s="258">
        <v>0.0</v>
      </c>
      <c r="O770" s="258">
        <v>0.0</v>
      </c>
      <c r="P770" s="258">
        <v>0.0</v>
      </c>
      <c r="Q770" s="258">
        <v>0.0</v>
      </c>
      <c r="R770" s="261">
        <f t="shared" si="1"/>
        <v>2</v>
      </c>
      <c r="S770" s="261"/>
    </row>
    <row r="771" ht="15.75" hidden="1" customHeight="1">
      <c r="B771" s="258" t="s">
        <v>78</v>
      </c>
      <c r="C771" s="259" t="s">
        <v>72</v>
      </c>
      <c r="D771" s="260" t="s">
        <v>116</v>
      </c>
      <c r="E771" s="258" t="s">
        <v>386</v>
      </c>
      <c r="F771" s="258">
        <v>0.0</v>
      </c>
      <c r="G771" s="258">
        <v>1.0</v>
      </c>
      <c r="H771" s="258">
        <v>0.0</v>
      </c>
      <c r="I771" s="258">
        <v>0.0</v>
      </c>
      <c r="J771" s="258">
        <v>0.0</v>
      </c>
      <c r="K771" s="258">
        <v>0.0</v>
      </c>
      <c r="L771" s="258">
        <v>1.0</v>
      </c>
      <c r="M771" s="258">
        <v>0.0</v>
      </c>
      <c r="N771" s="258">
        <v>0.0</v>
      </c>
      <c r="O771" s="258">
        <v>0.0</v>
      </c>
      <c r="P771" s="258">
        <v>0.0</v>
      </c>
      <c r="Q771" s="258">
        <v>0.0</v>
      </c>
      <c r="R771" s="261">
        <f t="shared" si="1"/>
        <v>2</v>
      </c>
      <c r="S771" s="261"/>
    </row>
    <row r="772" ht="15.75" hidden="1" customHeight="1">
      <c r="B772" s="258" t="s">
        <v>78</v>
      </c>
      <c r="C772" s="259" t="s">
        <v>72</v>
      </c>
      <c r="D772" s="260" t="s">
        <v>116</v>
      </c>
      <c r="E772" s="258" t="s">
        <v>387</v>
      </c>
      <c r="F772" s="258">
        <v>0.0</v>
      </c>
      <c r="G772" s="258">
        <v>1.0</v>
      </c>
      <c r="H772" s="258">
        <v>0.0</v>
      </c>
      <c r="I772" s="258">
        <v>0.0</v>
      </c>
      <c r="J772" s="258">
        <v>0.0</v>
      </c>
      <c r="K772" s="258">
        <v>0.0</v>
      </c>
      <c r="L772" s="258">
        <v>1.0</v>
      </c>
      <c r="M772" s="258">
        <v>0.0</v>
      </c>
      <c r="N772" s="258">
        <v>0.0</v>
      </c>
      <c r="O772" s="258">
        <v>0.0</v>
      </c>
      <c r="P772" s="258">
        <v>0.0</v>
      </c>
      <c r="Q772" s="258">
        <v>0.0</v>
      </c>
      <c r="R772" s="261">
        <f t="shared" si="1"/>
        <v>2</v>
      </c>
      <c r="S772" s="261"/>
    </row>
    <row r="773" ht="15.75" hidden="1" customHeight="1">
      <c r="B773" s="258" t="s">
        <v>78</v>
      </c>
      <c r="C773" s="259" t="s">
        <v>72</v>
      </c>
      <c r="D773" s="260" t="s">
        <v>116</v>
      </c>
      <c r="E773" s="258" t="s">
        <v>388</v>
      </c>
      <c r="F773" s="258">
        <v>0.0</v>
      </c>
      <c r="G773" s="258">
        <v>1.0</v>
      </c>
      <c r="H773" s="258">
        <v>0.0</v>
      </c>
      <c r="I773" s="258">
        <v>0.0</v>
      </c>
      <c r="J773" s="258">
        <v>0.0</v>
      </c>
      <c r="K773" s="258">
        <v>0.0</v>
      </c>
      <c r="L773" s="258">
        <v>1.0</v>
      </c>
      <c r="M773" s="258">
        <v>0.0</v>
      </c>
      <c r="N773" s="258">
        <v>0.0</v>
      </c>
      <c r="O773" s="258">
        <v>0.0</v>
      </c>
      <c r="P773" s="258">
        <v>0.0</v>
      </c>
      <c r="Q773" s="258">
        <v>0.0</v>
      </c>
      <c r="R773" s="261">
        <f t="shared" si="1"/>
        <v>2</v>
      </c>
      <c r="S773" s="261"/>
    </row>
    <row r="774" ht="15.75" hidden="1" customHeight="1">
      <c r="B774" s="258" t="s">
        <v>78</v>
      </c>
      <c r="C774" s="259" t="s">
        <v>72</v>
      </c>
      <c r="D774" s="262" t="s">
        <v>116</v>
      </c>
      <c r="E774" s="258" t="s">
        <v>389</v>
      </c>
      <c r="F774" s="258">
        <v>0.0</v>
      </c>
      <c r="G774" s="258">
        <v>1.0</v>
      </c>
      <c r="H774" s="258">
        <v>0.0</v>
      </c>
      <c r="I774" s="258">
        <v>0.0</v>
      </c>
      <c r="J774" s="258">
        <v>0.0</v>
      </c>
      <c r="K774" s="258">
        <v>0.0</v>
      </c>
      <c r="L774" s="258">
        <v>1.0</v>
      </c>
      <c r="M774" s="258">
        <v>0.0</v>
      </c>
      <c r="N774" s="258">
        <v>0.0</v>
      </c>
      <c r="O774" s="258">
        <v>0.0</v>
      </c>
      <c r="P774" s="258">
        <v>0.0</v>
      </c>
      <c r="Q774" s="258">
        <v>0.0</v>
      </c>
      <c r="R774" s="261">
        <f t="shared" si="1"/>
        <v>2</v>
      </c>
      <c r="S774" s="261"/>
    </row>
    <row r="775" ht="15.75" hidden="1" customHeight="1">
      <c r="B775" s="258" t="s">
        <v>78</v>
      </c>
      <c r="C775" s="259" t="s">
        <v>72</v>
      </c>
      <c r="D775" s="260" t="s">
        <v>131</v>
      </c>
      <c r="E775" s="258" t="s">
        <v>390</v>
      </c>
      <c r="F775" s="258">
        <v>0.0</v>
      </c>
      <c r="G775" s="258">
        <v>1.0</v>
      </c>
      <c r="H775" s="258">
        <v>0.0</v>
      </c>
      <c r="I775" s="258">
        <v>0.0</v>
      </c>
      <c r="J775" s="258">
        <v>0.0</v>
      </c>
      <c r="K775" s="258">
        <v>0.0</v>
      </c>
      <c r="L775" s="258">
        <v>1.0</v>
      </c>
      <c r="M775" s="258">
        <v>0.0</v>
      </c>
      <c r="N775" s="258">
        <v>0.0</v>
      </c>
      <c r="O775" s="258">
        <v>0.0</v>
      </c>
      <c r="P775" s="258">
        <v>0.0</v>
      </c>
      <c r="Q775" s="258">
        <v>0.0</v>
      </c>
      <c r="R775" s="261">
        <f t="shared" si="1"/>
        <v>2</v>
      </c>
      <c r="S775" s="261"/>
    </row>
    <row r="776" ht="15.75" hidden="1" customHeight="1">
      <c r="B776" s="258" t="s">
        <v>78</v>
      </c>
      <c r="C776" s="259" t="s">
        <v>72</v>
      </c>
      <c r="D776" s="260" t="s">
        <v>131</v>
      </c>
      <c r="E776" s="258" t="s">
        <v>391</v>
      </c>
      <c r="F776" s="258">
        <v>0.0</v>
      </c>
      <c r="G776" s="258">
        <v>1.0</v>
      </c>
      <c r="H776" s="258">
        <v>0.0</v>
      </c>
      <c r="I776" s="258">
        <v>0.0</v>
      </c>
      <c r="J776" s="258">
        <v>0.0</v>
      </c>
      <c r="K776" s="258">
        <v>0.0</v>
      </c>
      <c r="L776" s="258">
        <v>1.0</v>
      </c>
      <c r="M776" s="258">
        <v>0.0</v>
      </c>
      <c r="N776" s="258">
        <v>0.0</v>
      </c>
      <c r="O776" s="258">
        <v>0.0</v>
      </c>
      <c r="P776" s="258">
        <v>0.0</v>
      </c>
      <c r="Q776" s="258">
        <v>0.0</v>
      </c>
      <c r="R776" s="261">
        <f t="shared" si="1"/>
        <v>2</v>
      </c>
      <c r="S776" s="261"/>
    </row>
    <row r="777" ht="15.75" hidden="1" customHeight="1">
      <c r="B777" s="258" t="s">
        <v>78</v>
      </c>
      <c r="C777" s="259" t="s">
        <v>72</v>
      </c>
      <c r="D777" s="260" t="s">
        <v>131</v>
      </c>
      <c r="E777" s="258" t="s">
        <v>392</v>
      </c>
      <c r="F777" s="258">
        <v>0.0</v>
      </c>
      <c r="G777" s="258">
        <v>1.0</v>
      </c>
      <c r="H777" s="258">
        <v>0.0</v>
      </c>
      <c r="I777" s="258">
        <v>0.0</v>
      </c>
      <c r="J777" s="258">
        <v>0.0</v>
      </c>
      <c r="K777" s="258">
        <v>0.0</v>
      </c>
      <c r="L777" s="258">
        <v>1.0</v>
      </c>
      <c r="M777" s="258">
        <v>0.0</v>
      </c>
      <c r="N777" s="258">
        <v>0.0</v>
      </c>
      <c r="O777" s="258">
        <v>0.0</v>
      </c>
      <c r="P777" s="258">
        <v>0.0</v>
      </c>
      <c r="Q777" s="258">
        <v>0.0</v>
      </c>
      <c r="R777" s="261">
        <f t="shared" si="1"/>
        <v>2</v>
      </c>
      <c r="S777" s="261"/>
    </row>
    <row r="778" ht="15.75" hidden="1" customHeight="1">
      <c r="B778" s="258" t="s">
        <v>78</v>
      </c>
      <c r="C778" s="259" t="s">
        <v>72</v>
      </c>
      <c r="D778" s="260" t="s">
        <v>131</v>
      </c>
      <c r="E778" s="258" t="s">
        <v>393</v>
      </c>
      <c r="F778" s="258">
        <v>0.0</v>
      </c>
      <c r="G778" s="258">
        <v>1.0</v>
      </c>
      <c r="H778" s="258">
        <v>0.0</v>
      </c>
      <c r="I778" s="258">
        <v>0.0</v>
      </c>
      <c r="J778" s="258">
        <v>0.0</v>
      </c>
      <c r="K778" s="258">
        <v>0.0</v>
      </c>
      <c r="L778" s="258">
        <v>1.0</v>
      </c>
      <c r="M778" s="258">
        <v>0.0</v>
      </c>
      <c r="N778" s="258">
        <v>0.0</v>
      </c>
      <c r="O778" s="258">
        <v>0.0</v>
      </c>
      <c r="P778" s="258">
        <v>0.0</v>
      </c>
      <c r="Q778" s="258">
        <v>0.0</v>
      </c>
      <c r="R778" s="261">
        <f t="shared" si="1"/>
        <v>2</v>
      </c>
      <c r="S778" s="261"/>
    </row>
    <row r="779" ht="15.75" hidden="1" customHeight="1">
      <c r="B779" s="258" t="s">
        <v>78</v>
      </c>
      <c r="C779" s="259" t="s">
        <v>72</v>
      </c>
      <c r="D779" s="260" t="s">
        <v>131</v>
      </c>
      <c r="E779" s="258" t="s">
        <v>394</v>
      </c>
      <c r="F779" s="258">
        <v>0.0</v>
      </c>
      <c r="G779" s="258">
        <v>1.0</v>
      </c>
      <c r="H779" s="258">
        <v>0.0</v>
      </c>
      <c r="I779" s="258">
        <v>0.0</v>
      </c>
      <c r="J779" s="258">
        <v>0.0</v>
      </c>
      <c r="K779" s="258">
        <v>0.0</v>
      </c>
      <c r="L779" s="258">
        <v>1.0</v>
      </c>
      <c r="M779" s="258">
        <v>0.0</v>
      </c>
      <c r="N779" s="258">
        <v>0.0</v>
      </c>
      <c r="O779" s="258">
        <v>0.0</v>
      </c>
      <c r="P779" s="258">
        <v>0.0</v>
      </c>
      <c r="Q779" s="258">
        <v>0.0</v>
      </c>
      <c r="R779" s="261">
        <f t="shared" si="1"/>
        <v>2</v>
      </c>
      <c r="S779" s="261"/>
    </row>
    <row r="780" ht="15.75" hidden="1" customHeight="1">
      <c r="B780" s="258" t="s">
        <v>78</v>
      </c>
      <c r="C780" s="259" t="s">
        <v>72</v>
      </c>
      <c r="D780" s="260" t="s">
        <v>131</v>
      </c>
      <c r="E780" s="258" t="s">
        <v>395</v>
      </c>
      <c r="F780" s="258">
        <v>0.0</v>
      </c>
      <c r="G780" s="258">
        <v>1.0</v>
      </c>
      <c r="H780" s="258">
        <v>0.0</v>
      </c>
      <c r="I780" s="258">
        <v>0.0</v>
      </c>
      <c r="J780" s="258">
        <v>0.0</v>
      </c>
      <c r="K780" s="258">
        <v>0.0</v>
      </c>
      <c r="L780" s="258">
        <v>1.0</v>
      </c>
      <c r="M780" s="258">
        <v>0.0</v>
      </c>
      <c r="N780" s="258">
        <v>0.0</v>
      </c>
      <c r="O780" s="258">
        <v>0.0</v>
      </c>
      <c r="P780" s="258">
        <v>0.0</v>
      </c>
      <c r="Q780" s="258">
        <v>0.0</v>
      </c>
      <c r="R780" s="261">
        <f t="shared" si="1"/>
        <v>2</v>
      </c>
      <c r="S780" s="261"/>
    </row>
    <row r="781" ht="15.75" hidden="1" customHeight="1">
      <c r="B781" s="258" t="s">
        <v>78</v>
      </c>
      <c r="C781" s="259" t="s">
        <v>72</v>
      </c>
      <c r="D781" s="262" t="s">
        <v>131</v>
      </c>
      <c r="E781" s="258" t="s">
        <v>396</v>
      </c>
      <c r="F781" s="258">
        <v>0.0</v>
      </c>
      <c r="G781" s="258">
        <v>1.0</v>
      </c>
      <c r="H781" s="258">
        <v>0.0</v>
      </c>
      <c r="I781" s="258">
        <v>0.0</v>
      </c>
      <c r="J781" s="258">
        <v>0.0</v>
      </c>
      <c r="K781" s="258">
        <v>0.0</v>
      </c>
      <c r="L781" s="258">
        <v>1.0</v>
      </c>
      <c r="M781" s="258">
        <v>0.0</v>
      </c>
      <c r="N781" s="258">
        <v>0.0</v>
      </c>
      <c r="O781" s="258">
        <v>0.0</v>
      </c>
      <c r="P781" s="258">
        <v>0.0</v>
      </c>
      <c r="Q781" s="258">
        <v>0.0</v>
      </c>
      <c r="R781" s="261">
        <f t="shared" si="1"/>
        <v>2</v>
      </c>
      <c r="S781" s="261"/>
    </row>
    <row r="782" ht="15.75" hidden="1" customHeight="1">
      <c r="B782" s="258" t="s">
        <v>78</v>
      </c>
      <c r="C782" s="259" t="s">
        <v>72</v>
      </c>
      <c r="D782" s="260" t="s">
        <v>145</v>
      </c>
      <c r="E782" s="258" t="s">
        <v>397</v>
      </c>
      <c r="F782" s="258">
        <v>0.0</v>
      </c>
      <c r="G782" s="258">
        <v>1.0</v>
      </c>
      <c r="H782" s="258">
        <v>0.0</v>
      </c>
      <c r="I782" s="258">
        <v>0.0</v>
      </c>
      <c r="J782" s="258">
        <v>0.0</v>
      </c>
      <c r="K782" s="258">
        <v>0.0</v>
      </c>
      <c r="L782" s="258">
        <v>1.0</v>
      </c>
      <c r="M782" s="258">
        <v>0.0</v>
      </c>
      <c r="N782" s="258">
        <v>0.0</v>
      </c>
      <c r="O782" s="258">
        <v>0.0</v>
      </c>
      <c r="P782" s="258">
        <v>0.0</v>
      </c>
      <c r="Q782" s="258">
        <v>0.0</v>
      </c>
      <c r="R782" s="261">
        <f t="shared" si="1"/>
        <v>2</v>
      </c>
      <c r="S782" s="261"/>
    </row>
    <row r="783" ht="15.75" hidden="1" customHeight="1">
      <c r="B783" s="258" t="s">
        <v>78</v>
      </c>
      <c r="C783" s="259" t="s">
        <v>72</v>
      </c>
      <c r="D783" s="260" t="s">
        <v>145</v>
      </c>
      <c r="E783" s="258" t="s">
        <v>398</v>
      </c>
      <c r="F783" s="258">
        <v>0.0</v>
      </c>
      <c r="G783" s="258">
        <v>1.0</v>
      </c>
      <c r="H783" s="258">
        <v>0.0</v>
      </c>
      <c r="I783" s="258">
        <v>0.0</v>
      </c>
      <c r="J783" s="258">
        <v>0.0</v>
      </c>
      <c r="K783" s="258">
        <v>0.0</v>
      </c>
      <c r="L783" s="258">
        <v>1.0</v>
      </c>
      <c r="M783" s="258">
        <v>0.0</v>
      </c>
      <c r="N783" s="258">
        <v>0.0</v>
      </c>
      <c r="O783" s="258">
        <v>0.0</v>
      </c>
      <c r="P783" s="258">
        <v>0.0</v>
      </c>
      <c r="Q783" s="258">
        <v>0.0</v>
      </c>
      <c r="R783" s="261">
        <f t="shared" si="1"/>
        <v>2</v>
      </c>
      <c r="S783" s="261"/>
    </row>
    <row r="784" ht="15.75" hidden="1" customHeight="1">
      <c r="B784" s="258" t="s">
        <v>78</v>
      </c>
      <c r="C784" s="259" t="s">
        <v>72</v>
      </c>
      <c r="D784" s="260" t="s">
        <v>145</v>
      </c>
      <c r="E784" s="258" t="s">
        <v>399</v>
      </c>
      <c r="F784" s="258">
        <v>0.0</v>
      </c>
      <c r="G784" s="258">
        <v>1.0</v>
      </c>
      <c r="H784" s="258">
        <v>0.0</v>
      </c>
      <c r="I784" s="258">
        <v>0.0</v>
      </c>
      <c r="J784" s="258">
        <v>0.0</v>
      </c>
      <c r="K784" s="258">
        <v>0.0</v>
      </c>
      <c r="L784" s="258">
        <v>1.0</v>
      </c>
      <c r="M784" s="258">
        <v>0.0</v>
      </c>
      <c r="N784" s="258">
        <v>0.0</v>
      </c>
      <c r="O784" s="258">
        <v>0.0</v>
      </c>
      <c r="P784" s="258">
        <v>0.0</v>
      </c>
      <c r="Q784" s="258">
        <v>0.0</v>
      </c>
      <c r="R784" s="261">
        <f t="shared" si="1"/>
        <v>2</v>
      </c>
      <c r="S784" s="261"/>
    </row>
    <row r="785" ht="15.75" hidden="1" customHeight="1">
      <c r="B785" s="258" t="s">
        <v>78</v>
      </c>
      <c r="C785" s="259" t="s">
        <v>72</v>
      </c>
      <c r="D785" s="260" t="s">
        <v>145</v>
      </c>
      <c r="E785" s="258" t="s">
        <v>400</v>
      </c>
      <c r="F785" s="258">
        <v>0.0</v>
      </c>
      <c r="G785" s="258">
        <v>1.0</v>
      </c>
      <c r="H785" s="258">
        <v>0.0</v>
      </c>
      <c r="I785" s="258">
        <v>0.0</v>
      </c>
      <c r="J785" s="258">
        <v>0.0</v>
      </c>
      <c r="K785" s="258">
        <v>0.0</v>
      </c>
      <c r="L785" s="258">
        <v>1.0</v>
      </c>
      <c r="M785" s="258">
        <v>0.0</v>
      </c>
      <c r="N785" s="258">
        <v>0.0</v>
      </c>
      <c r="O785" s="258">
        <v>0.0</v>
      </c>
      <c r="P785" s="258">
        <v>0.0</v>
      </c>
      <c r="Q785" s="258">
        <v>0.0</v>
      </c>
      <c r="R785" s="261">
        <f t="shared" si="1"/>
        <v>2</v>
      </c>
      <c r="S785" s="261"/>
    </row>
    <row r="786" ht="15.75" hidden="1" customHeight="1">
      <c r="B786" s="258" t="s">
        <v>78</v>
      </c>
      <c r="C786" s="259" t="s">
        <v>72</v>
      </c>
      <c r="D786" s="260" t="s">
        <v>145</v>
      </c>
      <c r="E786" s="258" t="s">
        <v>401</v>
      </c>
      <c r="F786" s="258">
        <v>0.0</v>
      </c>
      <c r="G786" s="258">
        <v>1.0</v>
      </c>
      <c r="H786" s="258">
        <v>0.0</v>
      </c>
      <c r="I786" s="258">
        <v>0.0</v>
      </c>
      <c r="J786" s="258">
        <v>0.0</v>
      </c>
      <c r="K786" s="258">
        <v>0.0</v>
      </c>
      <c r="L786" s="258">
        <v>1.0</v>
      </c>
      <c r="M786" s="258">
        <v>0.0</v>
      </c>
      <c r="N786" s="258">
        <v>0.0</v>
      </c>
      <c r="O786" s="258">
        <v>0.0</v>
      </c>
      <c r="P786" s="258">
        <v>0.0</v>
      </c>
      <c r="Q786" s="258">
        <v>0.0</v>
      </c>
      <c r="R786" s="261">
        <f t="shared" si="1"/>
        <v>2</v>
      </c>
      <c r="S786" s="261"/>
    </row>
    <row r="787" ht="15.75" hidden="1" customHeight="1">
      <c r="B787" s="258" t="s">
        <v>78</v>
      </c>
      <c r="C787" s="259" t="s">
        <v>72</v>
      </c>
      <c r="D787" s="260" t="s">
        <v>145</v>
      </c>
      <c r="E787" s="258" t="s">
        <v>402</v>
      </c>
      <c r="F787" s="258">
        <v>0.0</v>
      </c>
      <c r="G787" s="258">
        <v>1.0</v>
      </c>
      <c r="H787" s="258">
        <v>0.0</v>
      </c>
      <c r="I787" s="258">
        <v>0.0</v>
      </c>
      <c r="J787" s="258">
        <v>0.0</v>
      </c>
      <c r="K787" s="258">
        <v>0.0</v>
      </c>
      <c r="L787" s="258">
        <v>1.0</v>
      </c>
      <c r="M787" s="258">
        <v>0.0</v>
      </c>
      <c r="N787" s="258">
        <v>0.0</v>
      </c>
      <c r="O787" s="258">
        <v>0.0</v>
      </c>
      <c r="P787" s="258">
        <v>0.0</v>
      </c>
      <c r="Q787" s="258">
        <v>0.0</v>
      </c>
      <c r="R787" s="261">
        <f t="shared" si="1"/>
        <v>2</v>
      </c>
      <c r="S787" s="261"/>
    </row>
    <row r="788" ht="15.75" hidden="1" customHeight="1">
      <c r="B788" s="258" t="s">
        <v>78</v>
      </c>
      <c r="C788" s="259" t="s">
        <v>72</v>
      </c>
      <c r="D788" s="260" t="s">
        <v>145</v>
      </c>
      <c r="E788" s="258" t="s">
        <v>403</v>
      </c>
      <c r="F788" s="258">
        <v>0.0</v>
      </c>
      <c r="G788" s="258">
        <v>1.0</v>
      </c>
      <c r="H788" s="258">
        <v>0.0</v>
      </c>
      <c r="I788" s="258">
        <v>0.0</v>
      </c>
      <c r="J788" s="258">
        <v>0.0</v>
      </c>
      <c r="K788" s="258">
        <v>0.0</v>
      </c>
      <c r="L788" s="258">
        <v>1.0</v>
      </c>
      <c r="M788" s="258">
        <v>0.0</v>
      </c>
      <c r="N788" s="258">
        <v>0.0</v>
      </c>
      <c r="O788" s="258">
        <v>0.0</v>
      </c>
      <c r="P788" s="258">
        <v>0.0</v>
      </c>
      <c r="Q788" s="258">
        <v>0.0</v>
      </c>
      <c r="R788" s="261">
        <f t="shared" si="1"/>
        <v>2</v>
      </c>
      <c r="S788" s="261"/>
    </row>
    <row r="789" ht="15.75" hidden="1" customHeight="1">
      <c r="B789" s="258" t="s">
        <v>78</v>
      </c>
      <c r="C789" s="259" t="s">
        <v>72</v>
      </c>
      <c r="D789" s="260" t="s">
        <v>145</v>
      </c>
      <c r="E789" s="258" t="s">
        <v>404</v>
      </c>
      <c r="F789" s="258">
        <v>0.0</v>
      </c>
      <c r="G789" s="258">
        <v>1.0</v>
      </c>
      <c r="H789" s="258">
        <v>0.0</v>
      </c>
      <c r="I789" s="258">
        <v>0.0</v>
      </c>
      <c r="J789" s="258">
        <v>0.0</v>
      </c>
      <c r="K789" s="258">
        <v>0.0</v>
      </c>
      <c r="L789" s="258">
        <v>1.0</v>
      </c>
      <c r="M789" s="258">
        <v>0.0</v>
      </c>
      <c r="N789" s="258">
        <v>0.0</v>
      </c>
      <c r="O789" s="258">
        <v>0.0</v>
      </c>
      <c r="P789" s="258">
        <v>0.0</v>
      </c>
      <c r="Q789" s="258">
        <v>0.0</v>
      </c>
      <c r="R789" s="261">
        <f t="shared" si="1"/>
        <v>2</v>
      </c>
      <c r="S789" s="261"/>
    </row>
    <row r="790" ht="15.75" hidden="1" customHeight="1">
      <c r="B790" s="258" t="s">
        <v>78</v>
      </c>
      <c r="C790" s="259" t="s">
        <v>72</v>
      </c>
      <c r="D790" s="260" t="s">
        <v>145</v>
      </c>
      <c r="E790" s="258" t="s">
        <v>405</v>
      </c>
      <c r="F790" s="258">
        <v>0.0</v>
      </c>
      <c r="G790" s="258">
        <v>1.0</v>
      </c>
      <c r="H790" s="258">
        <v>0.0</v>
      </c>
      <c r="I790" s="258">
        <v>0.0</v>
      </c>
      <c r="J790" s="258">
        <v>0.0</v>
      </c>
      <c r="K790" s="258">
        <v>0.0</v>
      </c>
      <c r="L790" s="258">
        <v>1.0</v>
      </c>
      <c r="M790" s="258">
        <v>0.0</v>
      </c>
      <c r="N790" s="258">
        <v>0.0</v>
      </c>
      <c r="O790" s="258">
        <v>0.0</v>
      </c>
      <c r="P790" s="258">
        <v>0.0</v>
      </c>
      <c r="Q790" s="258">
        <v>0.0</v>
      </c>
      <c r="R790" s="261">
        <f t="shared" si="1"/>
        <v>2</v>
      </c>
      <c r="S790" s="261"/>
    </row>
    <row r="791" ht="15.75" hidden="1" customHeight="1">
      <c r="B791" s="258" t="s">
        <v>78</v>
      </c>
      <c r="C791" s="259" t="s">
        <v>72</v>
      </c>
      <c r="D791" s="260" t="s">
        <v>145</v>
      </c>
      <c r="E791" s="258" t="s">
        <v>406</v>
      </c>
      <c r="F791" s="258">
        <v>0.0</v>
      </c>
      <c r="G791" s="258">
        <v>1.0</v>
      </c>
      <c r="H791" s="258">
        <v>0.0</v>
      </c>
      <c r="I791" s="258">
        <v>0.0</v>
      </c>
      <c r="J791" s="258">
        <v>0.0</v>
      </c>
      <c r="K791" s="258">
        <v>0.0</v>
      </c>
      <c r="L791" s="258">
        <v>1.0</v>
      </c>
      <c r="M791" s="258">
        <v>0.0</v>
      </c>
      <c r="N791" s="258">
        <v>0.0</v>
      </c>
      <c r="O791" s="258">
        <v>0.0</v>
      </c>
      <c r="P791" s="258">
        <v>0.0</v>
      </c>
      <c r="Q791" s="258">
        <v>0.0</v>
      </c>
      <c r="R791" s="261">
        <f t="shared" si="1"/>
        <v>2</v>
      </c>
      <c r="S791" s="261"/>
    </row>
    <row r="792" ht="15.75" hidden="1" customHeight="1">
      <c r="B792" s="258" t="s">
        <v>78</v>
      </c>
      <c r="C792" s="259" t="s">
        <v>72</v>
      </c>
      <c r="D792" s="260" t="s">
        <v>145</v>
      </c>
      <c r="E792" s="258" t="s">
        <v>407</v>
      </c>
      <c r="F792" s="258">
        <v>0.0</v>
      </c>
      <c r="G792" s="258">
        <v>1.0</v>
      </c>
      <c r="H792" s="258">
        <v>0.0</v>
      </c>
      <c r="I792" s="258">
        <v>0.0</v>
      </c>
      <c r="J792" s="258">
        <v>0.0</v>
      </c>
      <c r="K792" s="258">
        <v>0.0</v>
      </c>
      <c r="L792" s="258">
        <v>1.0</v>
      </c>
      <c r="M792" s="258">
        <v>0.0</v>
      </c>
      <c r="N792" s="258">
        <v>0.0</v>
      </c>
      <c r="O792" s="258">
        <v>0.0</v>
      </c>
      <c r="P792" s="258">
        <v>0.0</v>
      </c>
      <c r="Q792" s="258">
        <v>0.0</v>
      </c>
      <c r="R792" s="261">
        <f t="shared" si="1"/>
        <v>2</v>
      </c>
      <c r="S792" s="261"/>
    </row>
    <row r="793" ht="15.75" hidden="1" customHeight="1">
      <c r="B793" s="258" t="s">
        <v>78</v>
      </c>
      <c r="C793" s="259" t="s">
        <v>72</v>
      </c>
      <c r="D793" s="260" t="s">
        <v>145</v>
      </c>
      <c r="E793" s="258" t="s">
        <v>408</v>
      </c>
      <c r="F793" s="258">
        <v>0.0</v>
      </c>
      <c r="G793" s="258">
        <v>1.0</v>
      </c>
      <c r="H793" s="258">
        <v>0.0</v>
      </c>
      <c r="I793" s="258">
        <v>0.0</v>
      </c>
      <c r="J793" s="258">
        <v>0.0</v>
      </c>
      <c r="K793" s="258">
        <v>0.0</v>
      </c>
      <c r="L793" s="258">
        <v>1.0</v>
      </c>
      <c r="M793" s="258">
        <v>0.0</v>
      </c>
      <c r="N793" s="258">
        <v>0.0</v>
      </c>
      <c r="O793" s="258">
        <v>0.0</v>
      </c>
      <c r="P793" s="258">
        <v>0.0</v>
      </c>
      <c r="Q793" s="258">
        <v>0.0</v>
      </c>
      <c r="R793" s="261">
        <f t="shared" si="1"/>
        <v>2</v>
      </c>
      <c r="S793" s="261"/>
    </row>
    <row r="794" ht="15.75" hidden="1" customHeight="1">
      <c r="B794" s="258" t="s">
        <v>78</v>
      </c>
      <c r="C794" s="259" t="s">
        <v>72</v>
      </c>
      <c r="D794" s="260" t="s">
        <v>145</v>
      </c>
      <c r="E794" s="258" t="s">
        <v>409</v>
      </c>
      <c r="F794" s="258">
        <v>0.0</v>
      </c>
      <c r="G794" s="258">
        <v>1.0</v>
      </c>
      <c r="H794" s="258">
        <v>0.0</v>
      </c>
      <c r="I794" s="258">
        <v>0.0</v>
      </c>
      <c r="J794" s="258">
        <v>0.0</v>
      </c>
      <c r="K794" s="258">
        <v>0.0</v>
      </c>
      <c r="L794" s="258">
        <v>1.0</v>
      </c>
      <c r="M794" s="258">
        <v>0.0</v>
      </c>
      <c r="N794" s="258">
        <v>0.0</v>
      </c>
      <c r="O794" s="258">
        <v>0.0</v>
      </c>
      <c r="P794" s="258">
        <v>0.0</v>
      </c>
      <c r="Q794" s="258">
        <v>0.0</v>
      </c>
      <c r="R794" s="261">
        <f t="shared" si="1"/>
        <v>2</v>
      </c>
      <c r="S794" s="261"/>
    </row>
    <row r="795" ht="15.75" hidden="1" customHeight="1">
      <c r="B795" s="258" t="s">
        <v>78</v>
      </c>
      <c r="C795" s="259" t="s">
        <v>72</v>
      </c>
      <c r="D795" s="260" t="s">
        <v>145</v>
      </c>
      <c r="E795" s="258" t="s">
        <v>410</v>
      </c>
      <c r="F795" s="258">
        <v>0.0</v>
      </c>
      <c r="G795" s="258">
        <v>1.0</v>
      </c>
      <c r="H795" s="258">
        <v>0.0</v>
      </c>
      <c r="I795" s="258">
        <v>0.0</v>
      </c>
      <c r="J795" s="258">
        <v>0.0</v>
      </c>
      <c r="K795" s="258">
        <v>0.0</v>
      </c>
      <c r="L795" s="258">
        <v>1.0</v>
      </c>
      <c r="M795" s="258">
        <v>0.0</v>
      </c>
      <c r="N795" s="258">
        <v>0.0</v>
      </c>
      <c r="O795" s="258">
        <v>0.0</v>
      </c>
      <c r="P795" s="258">
        <v>0.0</v>
      </c>
      <c r="Q795" s="258">
        <v>0.0</v>
      </c>
      <c r="R795" s="261">
        <f t="shared" si="1"/>
        <v>2</v>
      </c>
      <c r="S795" s="261"/>
    </row>
    <row r="796" ht="15.75" hidden="1" customHeight="1">
      <c r="B796" s="258" t="s">
        <v>78</v>
      </c>
      <c r="C796" s="259" t="s">
        <v>72</v>
      </c>
      <c r="D796" s="260" t="s">
        <v>145</v>
      </c>
      <c r="E796" s="258" t="s">
        <v>411</v>
      </c>
      <c r="F796" s="258">
        <v>0.0</v>
      </c>
      <c r="G796" s="258">
        <v>1.0</v>
      </c>
      <c r="H796" s="258">
        <v>0.0</v>
      </c>
      <c r="I796" s="258">
        <v>0.0</v>
      </c>
      <c r="J796" s="258">
        <v>0.0</v>
      </c>
      <c r="K796" s="258">
        <v>0.0</v>
      </c>
      <c r="L796" s="258">
        <v>1.0</v>
      </c>
      <c r="M796" s="258">
        <v>0.0</v>
      </c>
      <c r="N796" s="258">
        <v>0.0</v>
      </c>
      <c r="O796" s="258">
        <v>0.0</v>
      </c>
      <c r="P796" s="258">
        <v>0.0</v>
      </c>
      <c r="Q796" s="258">
        <v>0.0</v>
      </c>
      <c r="R796" s="261">
        <f t="shared" si="1"/>
        <v>2</v>
      </c>
      <c r="S796" s="261"/>
    </row>
    <row r="797" ht="15.75" hidden="1" customHeight="1">
      <c r="B797" s="258" t="s">
        <v>78</v>
      </c>
      <c r="C797" s="259" t="s">
        <v>72</v>
      </c>
      <c r="D797" s="260" t="s">
        <v>145</v>
      </c>
      <c r="E797" s="258" t="s">
        <v>412</v>
      </c>
      <c r="F797" s="258">
        <v>0.0</v>
      </c>
      <c r="G797" s="258">
        <v>1.0</v>
      </c>
      <c r="H797" s="258">
        <v>0.0</v>
      </c>
      <c r="I797" s="258">
        <v>0.0</v>
      </c>
      <c r="J797" s="258">
        <v>0.0</v>
      </c>
      <c r="K797" s="258">
        <v>0.0</v>
      </c>
      <c r="L797" s="258">
        <v>1.0</v>
      </c>
      <c r="M797" s="258">
        <v>0.0</v>
      </c>
      <c r="N797" s="258">
        <v>0.0</v>
      </c>
      <c r="O797" s="258">
        <v>0.0</v>
      </c>
      <c r="P797" s="258">
        <v>0.0</v>
      </c>
      <c r="Q797" s="258">
        <v>0.0</v>
      </c>
      <c r="R797" s="261">
        <f t="shared" si="1"/>
        <v>2</v>
      </c>
      <c r="S797" s="261"/>
    </row>
    <row r="798" ht="15.75" hidden="1" customHeight="1">
      <c r="B798" s="258" t="s">
        <v>78</v>
      </c>
      <c r="C798" s="259" t="s">
        <v>72</v>
      </c>
      <c r="D798" s="262" t="s">
        <v>145</v>
      </c>
      <c r="E798" s="258" t="s">
        <v>413</v>
      </c>
      <c r="F798" s="258">
        <v>0.0</v>
      </c>
      <c r="G798" s="258">
        <v>1.0</v>
      </c>
      <c r="H798" s="258">
        <v>0.0</v>
      </c>
      <c r="I798" s="258">
        <v>0.0</v>
      </c>
      <c r="J798" s="258">
        <v>0.0</v>
      </c>
      <c r="K798" s="258">
        <v>0.0</v>
      </c>
      <c r="L798" s="258">
        <v>1.0</v>
      </c>
      <c r="M798" s="258">
        <v>0.0</v>
      </c>
      <c r="N798" s="258">
        <v>0.0</v>
      </c>
      <c r="O798" s="258">
        <v>0.0</v>
      </c>
      <c r="P798" s="258">
        <v>0.0</v>
      </c>
      <c r="Q798" s="258">
        <v>0.0</v>
      </c>
      <c r="R798" s="261">
        <f t="shared" si="1"/>
        <v>2</v>
      </c>
      <c r="S798" s="261"/>
    </row>
    <row r="799" ht="15.75" hidden="1" customHeight="1">
      <c r="B799" s="258" t="s">
        <v>78</v>
      </c>
      <c r="C799" s="259" t="s">
        <v>72</v>
      </c>
      <c r="D799" s="260" t="s">
        <v>61</v>
      </c>
      <c r="E799" s="258" t="s">
        <v>62</v>
      </c>
      <c r="F799" s="258">
        <v>0.0</v>
      </c>
      <c r="G799" s="258">
        <v>1.0</v>
      </c>
      <c r="H799" s="258">
        <v>0.0</v>
      </c>
      <c r="I799" s="258">
        <v>0.0</v>
      </c>
      <c r="J799" s="258">
        <v>0.0</v>
      </c>
      <c r="K799" s="258">
        <v>0.0</v>
      </c>
      <c r="L799" s="258">
        <v>1.0</v>
      </c>
      <c r="M799" s="258">
        <v>0.0</v>
      </c>
      <c r="N799" s="258">
        <v>0.0</v>
      </c>
      <c r="O799" s="258">
        <v>0.0</v>
      </c>
      <c r="P799" s="258">
        <v>0.0</v>
      </c>
      <c r="Q799" s="258">
        <v>0.0</v>
      </c>
      <c r="R799" s="261">
        <f t="shared" si="1"/>
        <v>2</v>
      </c>
      <c r="S799" s="261"/>
    </row>
    <row r="800" ht="15.75" hidden="1" customHeight="1">
      <c r="B800" s="258" t="s">
        <v>78</v>
      </c>
      <c r="C800" s="259" t="s">
        <v>72</v>
      </c>
      <c r="D800" s="260" t="s">
        <v>61</v>
      </c>
      <c r="E800" s="258" t="s">
        <v>63</v>
      </c>
      <c r="F800" s="258">
        <v>0.0</v>
      </c>
      <c r="G800" s="258">
        <v>1.0</v>
      </c>
      <c r="H800" s="258">
        <v>0.0</v>
      </c>
      <c r="I800" s="258">
        <v>0.0</v>
      </c>
      <c r="J800" s="258">
        <v>0.0</v>
      </c>
      <c r="K800" s="258">
        <v>0.0</v>
      </c>
      <c r="L800" s="258">
        <v>1.0</v>
      </c>
      <c r="M800" s="258">
        <v>0.0</v>
      </c>
      <c r="N800" s="258">
        <v>0.0</v>
      </c>
      <c r="O800" s="258">
        <v>0.0</v>
      </c>
      <c r="P800" s="258">
        <v>0.0</v>
      </c>
      <c r="Q800" s="258">
        <v>0.0</v>
      </c>
      <c r="R800" s="261">
        <f t="shared" si="1"/>
        <v>2</v>
      </c>
      <c r="S800" s="261"/>
    </row>
    <row r="801" ht="15.75" hidden="1" customHeight="1">
      <c r="B801" s="258" t="s">
        <v>78</v>
      </c>
      <c r="C801" s="259" t="s">
        <v>72</v>
      </c>
      <c r="D801" s="260" t="s">
        <v>61</v>
      </c>
      <c r="E801" s="258" t="s">
        <v>64</v>
      </c>
      <c r="F801" s="258">
        <v>0.0</v>
      </c>
      <c r="G801" s="258">
        <v>1.0</v>
      </c>
      <c r="H801" s="258">
        <v>0.0</v>
      </c>
      <c r="I801" s="258">
        <v>0.0</v>
      </c>
      <c r="J801" s="258">
        <v>0.0</v>
      </c>
      <c r="K801" s="258">
        <v>0.0</v>
      </c>
      <c r="L801" s="258">
        <v>1.0</v>
      </c>
      <c r="M801" s="258">
        <v>0.0</v>
      </c>
      <c r="N801" s="258">
        <v>0.0</v>
      </c>
      <c r="O801" s="258">
        <v>0.0</v>
      </c>
      <c r="P801" s="258">
        <v>0.0</v>
      </c>
      <c r="Q801" s="258">
        <v>0.0</v>
      </c>
      <c r="R801" s="261">
        <f t="shared" si="1"/>
        <v>2</v>
      </c>
      <c r="S801" s="261"/>
    </row>
    <row r="802" ht="15.75" hidden="1" customHeight="1">
      <c r="B802" s="258" t="s">
        <v>78</v>
      </c>
      <c r="C802" s="259" t="s">
        <v>72</v>
      </c>
      <c r="D802" s="260" t="s">
        <v>61</v>
      </c>
      <c r="E802" s="258" t="s">
        <v>65</v>
      </c>
      <c r="F802" s="258">
        <v>0.0</v>
      </c>
      <c r="G802" s="258">
        <v>1.0</v>
      </c>
      <c r="H802" s="258">
        <v>0.0</v>
      </c>
      <c r="I802" s="258">
        <v>0.0</v>
      </c>
      <c r="J802" s="258">
        <v>0.0</v>
      </c>
      <c r="K802" s="258">
        <v>0.0</v>
      </c>
      <c r="L802" s="258">
        <v>1.0</v>
      </c>
      <c r="M802" s="258">
        <v>0.0</v>
      </c>
      <c r="N802" s="258">
        <v>0.0</v>
      </c>
      <c r="O802" s="258">
        <v>0.0</v>
      </c>
      <c r="P802" s="258">
        <v>0.0</v>
      </c>
      <c r="Q802" s="258">
        <v>0.0</v>
      </c>
      <c r="R802" s="261">
        <f t="shared" si="1"/>
        <v>2</v>
      </c>
      <c r="S802" s="261"/>
    </row>
    <row r="803" ht="15.75" hidden="1" customHeight="1">
      <c r="B803" s="258" t="s">
        <v>78</v>
      </c>
      <c r="C803" s="259" t="s">
        <v>72</v>
      </c>
      <c r="D803" s="260" t="s">
        <v>61</v>
      </c>
      <c r="E803" s="258" t="s">
        <v>66</v>
      </c>
      <c r="F803" s="258">
        <v>0.0</v>
      </c>
      <c r="G803" s="258">
        <v>1.0</v>
      </c>
      <c r="H803" s="258">
        <v>0.0</v>
      </c>
      <c r="I803" s="258">
        <v>0.0</v>
      </c>
      <c r="J803" s="258">
        <v>0.0</v>
      </c>
      <c r="K803" s="258">
        <v>0.0</v>
      </c>
      <c r="L803" s="258">
        <v>1.0</v>
      </c>
      <c r="M803" s="258">
        <v>0.0</v>
      </c>
      <c r="N803" s="258">
        <v>0.0</v>
      </c>
      <c r="O803" s="258">
        <v>0.0</v>
      </c>
      <c r="P803" s="258">
        <v>0.0</v>
      </c>
      <c r="Q803" s="258">
        <v>0.0</v>
      </c>
      <c r="R803" s="261">
        <f t="shared" si="1"/>
        <v>2</v>
      </c>
      <c r="S803" s="261"/>
    </row>
    <row r="804" ht="15.75" hidden="1" customHeight="1">
      <c r="B804" s="258" t="s">
        <v>78</v>
      </c>
      <c r="C804" s="259" t="s">
        <v>72</v>
      </c>
      <c r="D804" s="260" t="s">
        <v>61</v>
      </c>
      <c r="E804" s="258" t="s">
        <v>67</v>
      </c>
      <c r="F804" s="258">
        <v>0.0</v>
      </c>
      <c r="G804" s="258">
        <v>1.0</v>
      </c>
      <c r="H804" s="258">
        <v>0.0</v>
      </c>
      <c r="I804" s="258">
        <v>0.0</v>
      </c>
      <c r="J804" s="258">
        <v>0.0</v>
      </c>
      <c r="K804" s="258">
        <v>0.0</v>
      </c>
      <c r="L804" s="258">
        <v>1.0</v>
      </c>
      <c r="M804" s="258">
        <v>0.0</v>
      </c>
      <c r="N804" s="258">
        <v>0.0</v>
      </c>
      <c r="O804" s="258">
        <v>0.0</v>
      </c>
      <c r="P804" s="258">
        <v>0.0</v>
      </c>
      <c r="Q804" s="258">
        <v>0.0</v>
      </c>
      <c r="R804" s="261">
        <f t="shared" si="1"/>
        <v>2</v>
      </c>
      <c r="S804" s="261"/>
    </row>
    <row r="805" ht="15.75" hidden="1" customHeight="1">
      <c r="B805" s="258" t="s">
        <v>78</v>
      </c>
      <c r="C805" s="259" t="s">
        <v>72</v>
      </c>
      <c r="D805" s="260" t="s">
        <v>61</v>
      </c>
      <c r="E805" s="258" t="s">
        <v>68</v>
      </c>
      <c r="F805" s="258">
        <v>0.0</v>
      </c>
      <c r="G805" s="258">
        <v>1.0</v>
      </c>
      <c r="H805" s="258">
        <v>0.0</v>
      </c>
      <c r="I805" s="258">
        <v>0.0</v>
      </c>
      <c r="J805" s="258">
        <v>0.0</v>
      </c>
      <c r="K805" s="258">
        <v>0.0</v>
      </c>
      <c r="L805" s="258">
        <v>1.0</v>
      </c>
      <c r="M805" s="258">
        <v>0.0</v>
      </c>
      <c r="N805" s="258">
        <v>0.0</v>
      </c>
      <c r="O805" s="258">
        <v>0.0</v>
      </c>
      <c r="P805" s="258">
        <v>0.0</v>
      </c>
      <c r="Q805" s="258">
        <v>0.0</v>
      </c>
      <c r="R805" s="261">
        <f t="shared" si="1"/>
        <v>2</v>
      </c>
      <c r="S805" s="261"/>
    </row>
    <row r="806" ht="15.75" hidden="1" customHeight="1">
      <c r="B806" s="258" t="s">
        <v>78</v>
      </c>
      <c r="C806" s="259" t="s">
        <v>72</v>
      </c>
      <c r="D806" s="262" t="s">
        <v>61</v>
      </c>
      <c r="E806" s="258" t="s">
        <v>69</v>
      </c>
      <c r="F806" s="258">
        <v>0.0</v>
      </c>
      <c r="G806" s="258">
        <v>1.0</v>
      </c>
      <c r="H806" s="258">
        <v>0.0</v>
      </c>
      <c r="I806" s="258">
        <v>0.0</v>
      </c>
      <c r="J806" s="258">
        <v>0.0</v>
      </c>
      <c r="K806" s="258">
        <v>0.0</v>
      </c>
      <c r="L806" s="258">
        <v>1.0</v>
      </c>
      <c r="M806" s="258">
        <v>0.0</v>
      </c>
      <c r="N806" s="258">
        <v>0.0</v>
      </c>
      <c r="O806" s="258">
        <v>0.0</v>
      </c>
      <c r="P806" s="258">
        <v>0.0</v>
      </c>
      <c r="Q806" s="258">
        <v>0.0</v>
      </c>
      <c r="R806" s="261">
        <f t="shared" si="1"/>
        <v>2</v>
      </c>
      <c r="S806" s="261"/>
    </row>
    <row r="807" ht="15.75" hidden="1" customHeight="1">
      <c r="B807" s="258" t="s">
        <v>78</v>
      </c>
      <c r="C807" s="259" t="s">
        <v>72</v>
      </c>
      <c r="D807" s="260" t="s">
        <v>159</v>
      </c>
      <c r="E807" s="258" t="s">
        <v>414</v>
      </c>
      <c r="F807" s="258">
        <v>0.0</v>
      </c>
      <c r="G807" s="258">
        <v>1.0</v>
      </c>
      <c r="H807" s="258">
        <v>0.0</v>
      </c>
      <c r="I807" s="258">
        <v>0.0</v>
      </c>
      <c r="J807" s="258">
        <v>0.0</v>
      </c>
      <c r="K807" s="258">
        <v>0.0</v>
      </c>
      <c r="L807" s="258">
        <v>1.0</v>
      </c>
      <c r="M807" s="258">
        <v>0.0</v>
      </c>
      <c r="N807" s="258">
        <v>0.0</v>
      </c>
      <c r="O807" s="258">
        <v>0.0</v>
      </c>
      <c r="P807" s="258">
        <v>0.0</v>
      </c>
      <c r="Q807" s="258">
        <v>0.0</v>
      </c>
      <c r="R807" s="261">
        <f t="shared" si="1"/>
        <v>2</v>
      </c>
      <c r="S807" s="261"/>
    </row>
    <row r="808" ht="15.75" hidden="1" customHeight="1">
      <c r="B808" s="258" t="s">
        <v>78</v>
      </c>
      <c r="C808" s="259" t="s">
        <v>72</v>
      </c>
      <c r="D808" s="260" t="s">
        <v>159</v>
      </c>
      <c r="E808" s="258" t="s">
        <v>415</v>
      </c>
      <c r="F808" s="258">
        <v>0.0</v>
      </c>
      <c r="G808" s="258">
        <v>1.0</v>
      </c>
      <c r="H808" s="258">
        <v>0.0</v>
      </c>
      <c r="I808" s="258">
        <v>0.0</v>
      </c>
      <c r="J808" s="258">
        <v>0.0</v>
      </c>
      <c r="K808" s="258">
        <v>0.0</v>
      </c>
      <c r="L808" s="258">
        <v>1.0</v>
      </c>
      <c r="M808" s="258">
        <v>0.0</v>
      </c>
      <c r="N808" s="258">
        <v>0.0</v>
      </c>
      <c r="O808" s="258">
        <v>0.0</v>
      </c>
      <c r="P808" s="258">
        <v>0.0</v>
      </c>
      <c r="Q808" s="258">
        <v>0.0</v>
      </c>
      <c r="R808" s="261">
        <f t="shared" si="1"/>
        <v>2</v>
      </c>
      <c r="S808" s="261"/>
    </row>
    <row r="809" ht="15.75" hidden="1" customHeight="1">
      <c r="B809" s="258" t="s">
        <v>78</v>
      </c>
      <c r="C809" s="259" t="s">
        <v>72</v>
      </c>
      <c r="D809" s="260" t="s">
        <v>159</v>
      </c>
      <c r="E809" s="258" t="s">
        <v>416</v>
      </c>
      <c r="F809" s="258">
        <v>0.0</v>
      </c>
      <c r="G809" s="258">
        <v>1.0</v>
      </c>
      <c r="H809" s="258">
        <v>0.0</v>
      </c>
      <c r="I809" s="258">
        <v>0.0</v>
      </c>
      <c r="J809" s="258">
        <v>0.0</v>
      </c>
      <c r="K809" s="258">
        <v>0.0</v>
      </c>
      <c r="L809" s="258">
        <v>1.0</v>
      </c>
      <c r="M809" s="258">
        <v>0.0</v>
      </c>
      <c r="N809" s="258">
        <v>0.0</v>
      </c>
      <c r="O809" s="258">
        <v>0.0</v>
      </c>
      <c r="P809" s="258">
        <v>0.0</v>
      </c>
      <c r="Q809" s="258">
        <v>0.0</v>
      </c>
      <c r="R809" s="261">
        <f t="shared" si="1"/>
        <v>2</v>
      </c>
      <c r="S809" s="261"/>
    </row>
    <row r="810" ht="15.75" hidden="1" customHeight="1">
      <c r="B810" s="258" t="s">
        <v>78</v>
      </c>
      <c r="C810" s="259" t="s">
        <v>72</v>
      </c>
      <c r="D810" s="260" t="s">
        <v>159</v>
      </c>
      <c r="E810" s="258" t="s">
        <v>417</v>
      </c>
      <c r="F810" s="258">
        <v>0.0</v>
      </c>
      <c r="G810" s="258">
        <v>1.0</v>
      </c>
      <c r="H810" s="258">
        <v>0.0</v>
      </c>
      <c r="I810" s="258">
        <v>0.0</v>
      </c>
      <c r="J810" s="258">
        <v>0.0</v>
      </c>
      <c r="K810" s="258">
        <v>0.0</v>
      </c>
      <c r="L810" s="258">
        <v>1.0</v>
      </c>
      <c r="M810" s="258">
        <v>0.0</v>
      </c>
      <c r="N810" s="258">
        <v>0.0</v>
      </c>
      <c r="O810" s="258">
        <v>0.0</v>
      </c>
      <c r="P810" s="258">
        <v>0.0</v>
      </c>
      <c r="Q810" s="258">
        <v>0.0</v>
      </c>
      <c r="R810" s="261">
        <f t="shared" si="1"/>
        <v>2</v>
      </c>
      <c r="S810" s="261"/>
    </row>
    <row r="811" ht="15.75" hidden="1" customHeight="1">
      <c r="B811" s="258" t="s">
        <v>78</v>
      </c>
      <c r="C811" s="259" t="s">
        <v>72</v>
      </c>
      <c r="D811" s="260" t="s">
        <v>159</v>
      </c>
      <c r="E811" s="258" t="s">
        <v>418</v>
      </c>
      <c r="F811" s="258">
        <v>0.0</v>
      </c>
      <c r="G811" s="258">
        <v>1.0</v>
      </c>
      <c r="H811" s="258">
        <v>0.0</v>
      </c>
      <c r="I811" s="258">
        <v>0.0</v>
      </c>
      <c r="J811" s="258">
        <v>0.0</v>
      </c>
      <c r="K811" s="258">
        <v>0.0</v>
      </c>
      <c r="L811" s="258">
        <v>1.0</v>
      </c>
      <c r="M811" s="258">
        <v>0.0</v>
      </c>
      <c r="N811" s="258">
        <v>0.0</v>
      </c>
      <c r="O811" s="258">
        <v>0.0</v>
      </c>
      <c r="P811" s="258">
        <v>0.0</v>
      </c>
      <c r="Q811" s="258">
        <v>0.0</v>
      </c>
      <c r="R811" s="261">
        <f t="shared" si="1"/>
        <v>2</v>
      </c>
      <c r="S811" s="261"/>
    </row>
    <row r="812" ht="15.75" hidden="1" customHeight="1">
      <c r="B812" s="258" t="s">
        <v>78</v>
      </c>
      <c r="C812" s="259" t="s">
        <v>72</v>
      </c>
      <c r="D812" s="260" t="s">
        <v>159</v>
      </c>
      <c r="E812" s="258" t="s">
        <v>419</v>
      </c>
      <c r="F812" s="258">
        <v>0.0</v>
      </c>
      <c r="G812" s="258">
        <v>1.0</v>
      </c>
      <c r="H812" s="258">
        <v>0.0</v>
      </c>
      <c r="I812" s="258">
        <v>0.0</v>
      </c>
      <c r="J812" s="258">
        <v>0.0</v>
      </c>
      <c r="K812" s="258">
        <v>0.0</v>
      </c>
      <c r="L812" s="258">
        <v>1.0</v>
      </c>
      <c r="M812" s="258">
        <v>0.0</v>
      </c>
      <c r="N812" s="258">
        <v>0.0</v>
      </c>
      <c r="O812" s="258">
        <v>0.0</v>
      </c>
      <c r="P812" s="258">
        <v>0.0</v>
      </c>
      <c r="Q812" s="258">
        <v>0.0</v>
      </c>
      <c r="R812" s="261">
        <f t="shared" si="1"/>
        <v>2</v>
      </c>
      <c r="S812" s="261"/>
    </row>
    <row r="813" ht="15.75" hidden="1" customHeight="1">
      <c r="B813" s="258" t="s">
        <v>78</v>
      </c>
      <c r="C813" s="259" t="s">
        <v>72</v>
      </c>
      <c r="D813" s="260" t="s">
        <v>159</v>
      </c>
      <c r="E813" s="258" t="s">
        <v>420</v>
      </c>
      <c r="F813" s="258">
        <v>0.0</v>
      </c>
      <c r="G813" s="258">
        <v>1.0</v>
      </c>
      <c r="H813" s="258">
        <v>0.0</v>
      </c>
      <c r="I813" s="258">
        <v>0.0</v>
      </c>
      <c r="J813" s="258">
        <v>0.0</v>
      </c>
      <c r="K813" s="258">
        <v>0.0</v>
      </c>
      <c r="L813" s="258">
        <v>1.0</v>
      </c>
      <c r="M813" s="258">
        <v>0.0</v>
      </c>
      <c r="N813" s="258">
        <v>0.0</v>
      </c>
      <c r="O813" s="258">
        <v>0.0</v>
      </c>
      <c r="P813" s="258">
        <v>0.0</v>
      </c>
      <c r="Q813" s="258">
        <v>0.0</v>
      </c>
      <c r="R813" s="261">
        <f t="shared" si="1"/>
        <v>2</v>
      </c>
      <c r="S813" s="261"/>
    </row>
    <row r="814" ht="15.75" hidden="1" customHeight="1">
      <c r="B814" s="258" t="s">
        <v>78</v>
      </c>
      <c r="C814" s="259" t="s">
        <v>72</v>
      </c>
      <c r="D814" s="260" t="s">
        <v>159</v>
      </c>
      <c r="E814" s="258" t="s">
        <v>421</v>
      </c>
      <c r="F814" s="258">
        <v>0.0</v>
      </c>
      <c r="G814" s="258">
        <v>1.0</v>
      </c>
      <c r="H814" s="258">
        <v>0.0</v>
      </c>
      <c r="I814" s="258">
        <v>0.0</v>
      </c>
      <c r="J814" s="258">
        <v>0.0</v>
      </c>
      <c r="K814" s="258">
        <v>0.0</v>
      </c>
      <c r="L814" s="258">
        <v>1.0</v>
      </c>
      <c r="M814" s="258">
        <v>0.0</v>
      </c>
      <c r="N814" s="258">
        <v>0.0</v>
      </c>
      <c r="O814" s="258">
        <v>0.0</v>
      </c>
      <c r="P814" s="258">
        <v>0.0</v>
      </c>
      <c r="Q814" s="258">
        <v>0.0</v>
      </c>
      <c r="R814" s="261">
        <f t="shared" si="1"/>
        <v>2</v>
      </c>
      <c r="S814" s="261"/>
    </row>
    <row r="815" ht="15.75" hidden="1" customHeight="1">
      <c r="B815" s="258" t="s">
        <v>78</v>
      </c>
      <c r="C815" s="259" t="s">
        <v>72</v>
      </c>
      <c r="D815" s="260" t="s">
        <v>159</v>
      </c>
      <c r="E815" s="258" t="s">
        <v>422</v>
      </c>
      <c r="F815" s="258">
        <v>0.0</v>
      </c>
      <c r="G815" s="258">
        <v>1.0</v>
      </c>
      <c r="H815" s="258">
        <v>0.0</v>
      </c>
      <c r="I815" s="258">
        <v>0.0</v>
      </c>
      <c r="J815" s="258">
        <v>0.0</v>
      </c>
      <c r="K815" s="258">
        <v>0.0</v>
      </c>
      <c r="L815" s="258">
        <v>1.0</v>
      </c>
      <c r="M815" s="258">
        <v>0.0</v>
      </c>
      <c r="N815" s="258">
        <v>0.0</v>
      </c>
      <c r="O815" s="258">
        <v>0.0</v>
      </c>
      <c r="P815" s="258">
        <v>0.0</v>
      </c>
      <c r="Q815" s="258">
        <v>0.0</v>
      </c>
      <c r="R815" s="261">
        <f t="shared" si="1"/>
        <v>2</v>
      </c>
      <c r="S815" s="261"/>
    </row>
    <row r="816" ht="15.75" hidden="1" customHeight="1">
      <c r="B816" s="258" t="s">
        <v>78</v>
      </c>
      <c r="C816" s="259" t="s">
        <v>72</v>
      </c>
      <c r="D816" s="260" t="s">
        <v>159</v>
      </c>
      <c r="E816" s="258" t="s">
        <v>423</v>
      </c>
      <c r="F816" s="258">
        <v>0.0</v>
      </c>
      <c r="G816" s="258">
        <v>1.0</v>
      </c>
      <c r="H816" s="258">
        <v>0.0</v>
      </c>
      <c r="I816" s="258">
        <v>0.0</v>
      </c>
      <c r="J816" s="258">
        <v>0.0</v>
      </c>
      <c r="K816" s="258">
        <v>0.0</v>
      </c>
      <c r="L816" s="258">
        <v>1.0</v>
      </c>
      <c r="M816" s="258">
        <v>0.0</v>
      </c>
      <c r="N816" s="258">
        <v>0.0</v>
      </c>
      <c r="O816" s="258">
        <v>0.0</v>
      </c>
      <c r="P816" s="258">
        <v>0.0</v>
      </c>
      <c r="Q816" s="258">
        <v>0.0</v>
      </c>
      <c r="R816" s="261">
        <f t="shared" si="1"/>
        <v>2</v>
      </c>
      <c r="S816" s="261"/>
    </row>
    <row r="817" ht="15.75" hidden="1" customHeight="1">
      <c r="B817" s="258" t="s">
        <v>78</v>
      </c>
      <c r="C817" s="259" t="s">
        <v>72</v>
      </c>
      <c r="D817" s="260" t="s">
        <v>159</v>
      </c>
      <c r="E817" s="258" t="s">
        <v>424</v>
      </c>
      <c r="F817" s="258">
        <v>0.0</v>
      </c>
      <c r="G817" s="258">
        <v>1.0</v>
      </c>
      <c r="H817" s="258">
        <v>0.0</v>
      </c>
      <c r="I817" s="258">
        <v>0.0</v>
      </c>
      <c r="J817" s="258">
        <v>0.0</v>
      </c>
      <c r="K817" s="258">
        <v>0.0</v>
      </c>
      <c r="L817" s="258">
        <v>1.0</v>
      </c>
      <c r="M817" s="258">
        <v>0.0</v>
      </c>
      <c r="N817" s="258">
        <v>0.0</v>
      </c>
      <c r="O817" s="258">
        <v>0.0</v>
      </c>
      <c r="P817" s="258">
        <v>0.0</v>
      </c>
      <c r="Q817" s="258">
        <v>0.0</v>
      </c>
      <c r="R817" s="261">
        <f t="shared" si="1"/>
        <v>2</v>
      </c>
      <c r="S817" s="261"/>
    </row>
    <row r="818" ht="15.75" hidden="1" customHeight="1">
      <c r="B818" s="258" t="s">
        <v>78</v>
      </c>
      <c r="C818" s="259" t="s">
        <v>72</v>
      </c>
      <c r="D818" s="262" t="s">
        <v>159</v>
      </c>
      <c r="E818" s="258" t="s">
        <v>425</v>
      </c>
      <c r="F818" s="258">
        <v>0.0</v>
      </c>
      <c r="G818" s="258">
        <v>1.0</v>
      </c>
      <c r="H818" s="258">
        <v>0.0</v>
      </c>
      <c r="I818" s="258">
        <v>0.0</v>
      </c>
      <c r="J818" s="258">
        <v>0.0</v>
      </c>
      <c r="K818" s="258">
        <v>0.0</v>
      </c>
      <c r="L818" s="258">
        <v>1.0</v>
      </c>
      <c r="M818" s="258">
        <v>0.0</v>
      </c>
      <c r="N818" s="258">
        <v>0.0</v>
      </c>
      <c r="O818" s="258">
        <v>0.0</v>
      </c>
      <c r="P818" s="258">
        <v>0.0</v>
      </c>
      <c r="Q818" s="258">
        <v>0.0</v>
      </c>
      <c r="R818" s="261">
        <f t="shared" si="1"/>
        <v>2</v>
      </c>
      <c r="S818" s="261"/>
    </row>
    <row r="819" ht="15.75" hidden="1" customHeight="1">
      <c r="B819" s="258" t="s">
        <v>79</v>
      </c>
      <c r="C819" s="259" t="s">
        <v>59</v>
      </c>
      <c r="D819" s="260" t="s">
        <v>116</v>
      </c>
      <c r="E819" s="258" t="s">
        <v>383</v>
      </c>
      <c r="F819" s="258">
        <v>0.0</v>
      </c>
      <c r="G819" s="258">
        <v>1.0</v>
      </c>
      <c r="H819" s="258">
        <v>0.0</v>
      </c>
      <c r="I819" s="258">
        <v>0.0</v>
      </c>
      <c r="J819" s="258">
        <v>0.0</v>
      </c>
      <c r="K819" s="258">
        <v>0.0</v>
      </c>
      <c r="L819" s="258">
        <v>1.0</v>
      </c>
      <c r="M819" s="258">
        <v>0.0</v>
      </c>
      <c r="N819" s="258">
        <v>0.0</v>
      </c>
      <c r="O819" s="258">
        <v>0.0</v>
      </c>
      <c r="P819" s="258">
        <v>0.0</v>
      </c>
      <c r="Q819" s="258">
        <v>0.0</v>
      </c>
      <c r="R819" s="261">
        <f t="shared" si="1"/>
        <v>2</v>
      </c>
      <c r="S819" s="261"/>
    </row>
    <row r="820" ht="15.75" hidden="1" customHeight="1">
      <c r="B820" s="258" t="s">
        <v>79</v>
      </c>
      <c r="C820" s="259" t="s">
        <v>59</v>
      </c>
      <c r="D820" s="260" t="s">
        <v>116</v>
      </c>
      <c r="E820" s="258" t="s">
        <v>384</v>
      </c>
      <c r="F820" s="258">
        <v>0.0</v>
      </c>
      <c r="G820" s="258">
        <v>1.0</v>
      </c>
      <c r="H820" s="258">
        <v>0.0</v>
      </c>
      <c r="I820" s="258">
        <v>0.0</v>
      </c>
      <c r="J820" s="258">
        <v>0.0</v>
      </c>
      <c r="K820" s="258">
        <v>0.0</v>
      </c>
      <c r="L820" s="258">
        <v>1.0</v>
      </c>
      <c r="M820" s="258">
        <v>0.0</v>
      </c>
      <c r="N820" s="258">
        <v>0.0</v>
      </c>
      <c r="O820" s="258">
        <v>0.0</v>
      </c>
      <c r="P820" s="258">
        <v>0.0</v>
      </c>
      <c r="Q820" s="258">
        <v>0.0</v>
      </c>
      <c r="R820" s="261">
        <f t="shared" si="1"/>
        <v>2</v>
      </c>
      <c r="S820" s="261"/>
    </row>
    <row r="821" ht="15.75" hidden="1" customHeight="1">
      <c r="B821" s="258" t="s">
        <v>79</v>
      </c>
      <c r="C821" s="259" t="s">
        <v>59</v>
      </c>
      <c r="D821" s="260" t="s">
        <v>116</v>
      </c>
      <c r="E821" s="258" t="s">
        <v>385</v>
      </c>
      <c r="F821" s="258">
        <v>0.0</v>
      </c>
      <c r="G821" s="258">
        <v>1.0</v>
      </c>
      <c r="H821" s="258">
        <v>0.0</v>
      </c>
      <c r="I821" s="258">
        <v>0.0</v>
      </c>
      <c r="J821" s="258">
        <v>0.0</v>
      </c>
      <c r="K821" s="258">
        <v>0.0</v>
      </c>
      <c r="L821" s="258">
        <v>1.0</v>
      </c>
      <c r="M821" s="258">
        <v>1.0</v>
      </c>
      <c r="N821" s="258">
        <v>1.0</v>
      </c>
      <c r="O821" s="258">
        <v>0.0</v>
      </c>
      <c r="P821" s="258">
        <v>1.0</v>
      </c>
      <c r="Q821" s="258">
        <v>0.0</v>
      </c>
      <c r="R821" s="261">
        <f t="shared" si="1"/>
        <v>5</v>
      </c>
      <c r="S821" s="261"/>
    </row>
    <row r="822" ht="15.75" hidden="1" customHeight="1">
      <c r="B822" s="258" t="s">
        <v>79</v>
      </c>
      <c r="C822" s="259" t="s">
        <v>59</v>
      </c>
      <c r="D822" s="260" t="s">
        <v>116</v>
      </c>
      <c r="E822" s="258" t="s">
        <v>386</v>
      </c>
      <c r="F822" s="258">
        <v>0.0</v>
      </c>
      <c r="G822" s="258">
        <v>1.0</v>
      </c>
      <c r="H822" s="258">
        <v>0.0</v>
      </c>
      <c r="I822" s="258">
        <v>0.0</v>
      </c>
      <c r="J822" s="258">
        <v>0.0</v>
      </c>
      <c r="K822" s="258">
        <v>0.0</v>
      </c>
      <c r="L822" s="258">
        <v>1.0</v>
      </c>
      <c r="M822" s="258">
        <v>0.0</v>
      </c>
      <c r="N822" s="258">
        <v>0.0</v>
      </c>
      <c r="O822" s="258">
        <v>0.0</v>
      </c>
      <c r="P822" s="258">
        <v>0.0</v>
      </c>
      <c r="Q822" s="258">
        <v>0.0</v>
      </c>
      <c r="R822" s="261">
        <f t="shared" si="1"/>
        <v>2</v>
      </c>
      <c r="S822" s="261"/>
    </row>
    <row r="823" ht="15.75" hidden="1" customHeight="1">
      <c r="B823" s="258" t="s">
        <v>79</v>
      </c>
      <c r="C823" s="259" t="s">
        <v>59</v>
      </c>
      <c r="D823" s="260" t="s">
        <v>116</v>
      </c>
      <c r="E823" s="258" t="s">
        <v>387</v>
      </c>
      <c r="F823" s="258">
        <v>0.0</v>
      </c>
      <c r="G823" s="258">
        <v>1.0</v>
      </c>
      <c r="H823" s="258">
        <v>0.0</v>
      </c>
      <c r="I823" s="258">
        <v>0.0</v>
      </c>
      <c r="J823" s="258">
        <v>0.0</v>
      </c>
      <c r="K823" s="258">
        <v>0.0</v>
      </c>
      <c r="L823" s="258">
        <v>1.0</v>
      </c>
      <c r="M823" s="258">
        <v>0.0</v>
      </c>
      <c r="N823" s="258">
        <v>0.0</v>
      </c>
      <c r="O823" s="258">
        <v>0.0</v>
      </c>
      <c r="P823" s="258">
        <v>0.0</v>
      </c>
      <c r="Q823" s="258">
        <v>0.0</v>
      </c>
      <c r="R823" s="261">
        <f t="shared" si="1"/>
        <v>2</v>
      </c>
      <c r="S823" s="261"/>
    </row>
    <row r="824" ht="15.75" hidden="1" customHeight="1">
      <c r="B824" s="258" t="s">
        <v>79</v>
      </c>
      <c r="C824" s="259" t="s">
        <v>59</v>
      </c>
      <c r="D824" s="260" t="s">
        <v>116</v>
      </c>
      <c r="E824" s="258" t="s">
        <v>388</v>
      </c>
      <c r="F824" s="258">
        <v>0.0</v>
      </c>
      <c r="G824" s="258">
        <v>1.0</v>
      </c>
      <c r="H824" s="258">
        <v>0.0</v>
      </c>
      <c r="I824" s="258">
        <v>0.0</v>
      </c>
      <c r="J824" s="258">
        <v>0.0</v>
      </c>
      <c r="K824" s="258">
        <v>0.0</v>
      </c>
      <c r="L824" s="258">
        <v>1.0</v>
      </c>
      <c r="M824" s="258">
        <v>0.0</v>
      </c>
      <c r="N824" s="258">
        <v>0.0</v>
      </c>
      <c r="O824" s="258">
        <v>0.0</v>
      </c>
      <c r="P824" s="258">
        <v>0.0</v>
      </c>
      <c r="Q824" s="258">
        <v>0.0</v>
      </c>
      <c r="R824" s="261">
        <f t="shared" si="1"/>
        <v>2</v>
      </c>
      <c r="S824" s="261"/>
    </row>
    <row r="825" ht="15.75" hidden="1" customHeight="1">
      <c r="B825" s="258" t="s">
        <v>79</v>
      </c>
      <c r="C825" s="259" t="s">
        <v>59</v>
      </c>
      <c r="D825" s="262" t="s">
        <v>116</v>
      </c>
      <c r="E825" s="258" t="s">
        <v>389</v>
      </c>
      <c r="F825" s="258">
        <v>0.0</v>
      </c>
      <c r="G825" s="258">
        <v>1.0</v>
      </c>
      <c r="H825" s="258">
        <v>0.0</v>
      </c>
      <c r="I825" s="258">
        <v>0.0</v>
      </c>
      <c r="J825" s="258">
        <v>0.0</v>
      </c>
      <c r="K825" s="258">
        <v>0.0</v>
      </c>
      <c r="L825" s="258">
        <v>1.0</v>
      </c>
      <c r="M825" s="258">
        <v>0.0</v>
      </c>
      <c r="N825" s="258">
        <v>0.0</v>
      </c>
      <c r="O825" s="258">
        <v>0.0</v>
      </c>
      <c r="P825" s="258">
        <v>0.0</v>
      </c>
      <c r="Q825" s="258">
        <v>0.0</v>
      </c>
      <c r="R825" s="261">
        <f t="shared" si="1"/>
        <v>2</v>
      </c>
      <c r="S825" s="261"/>
    </row>
    <row r="826" ht="15.75" hidden="1" customHeight="1">
      <c r="B826" s="258" t="s">
        <v>79</v>
      </c>
      <c r="C826" s="259" t="s">
        <v>59</v>
      </c>
      <c r="D826" s="260" t="s">
        <v>131</v>
      </c>
      <c r="E826" s="258" t="s">
        <v>390</v>
      </c>
      <c r="F826" s="258">
        <v>0.0</v>
      </c>
      <c r="G826" s="258">
        <v>1.0</v>
      </c>
      <c r="H826" s="258">
        <v>0.0</v>
      </c>
      <c r="I826" s="258">
        <v>0.0</v>
      </c>
      <c r="J826" s="258">
        <v>0.0</v>
      </c>
      <c r="K826" s="258">
        <v>0.0</v>
      </c>
      <c r="L826" s="258">
        <v>1.0</v>
      </c>
      <c r="M826" s="258">
        <v>0.0</v>
      </c>
      <c r="N826" s="258">
        <v>0.0</v>
      </c>
      <c r="O826" s="258">
        <v>0.0</v>
      </c>
      <c r="P826" s="258">
        <v>0.0</v>
      </c>
      <c r="Q826" s="258">
        <v>0.0</v>
      </c>
      <c r="R826" s="261">
        <f t="shared" si="1"/>
        <v>2</v>
      </c>
      <c r="S826" s="261"/>
    </row>
    <row r="827" ht="15.75" hidden="1" customHeight="1">
      <c r="B827" s="258" t="s">
        <v>79</v>
      </c>
      <c r="C827" s="259" t="s">
        <v>59</v>
      </c>
      <c r="D827" s="260" t="s">
        <v>131</v>
      </c>
      <c r="E827" s="258" t="s">
        <v>391</v>
      </c>
      <c r="F827" s="258">
        <v>0.0</v>
      </c>
      <c r="G827" s="258">
        <v>1.0</v>
      </c>
      <c r="H827" s="258">
        <v>0.0</v>
      </c>
      <c r="I827" s="258">
        <v>0.0</v>
      </c>
      <c r="J827" s="258">
        <v>0.0</v>
      </c>
      <c r="K827" s="258">
        <v>0.0</v>
      </c>
      <c r="L827" s="258">
        <v>1.0</v>
      </c>
      <c r="M827" s="258">
        <v>0.0</v>
      </c>
      <c r="N827" s="258">
        <v>0.0</v>
      </c>
      <c r="O827" s="258">
        <v>0.0</v>
      </c>
      <c r="P827" s="258">
        <v>0.0</v>
      </c>
      <c r="Q827" s="258">
        <v>0.0</v>
      </c>
      <c r="R827" s="261">
        <f t="shared" si="1"/>
        <v>2</v>
      </c>
      <c r="S827" s="261"/>
    </row>
    <row r="828" ht="15.75" hidden="1" customHeight="1">
      <c r="B828" s="258" t="s">
        <v>79</v>
      </c>
      <c r="C828" s="259" t="s">
        <v>59</v>
      </c>
      <c r="D828" s="260" t="s">
        <v>131</v>
      </c>
      <c r="E828" s="258" t="s">
        <v>392</v>
      </c>
      <c r="F828" s="258">
        <v>0.0</v>
      </c>
      <c r="G828" s="258">
        <v>1.0</v>
      </c>
      <c r="H828" s="258">
        <v>0.0</v>
      </c>
      <c r="I828" s="258">
        <v>0.0</v>
      </c>
      <c r="J828" s="258">
        <v>0.0</v>
      </c>
      <c r="K828" s="258">
        <v>0.0</v>
      </c>
      <c r="L828" s="258">
        <v>1.0</v>
      </c>
      <c r="M828" s="258">
        <v>0.0</v>
      </c>
      <c r="N828" s="258">
        <v>0.0</v>
      </c>
      <c r="O828" s="258">
        <v>0.0</v>
      </c>
      <c r="P828" s="258">
        <v>1.0</v>
      </c>
      <c r="Q828" s="258">
        <v>0.0</v>
      </c>
      <c r="R828" s="261">
        <f t="shared" si="1"/>
        <v>3</v>
      </c>
      <c r="S828" s="261"/>
    </row>
    <row r="829" ht="15.75" hidden="1" customHeight="1">
      <c r="B829" s="258" t="s">
        <v>79</v>
      </c>
      <c r="C829" s="259" t="s">
        <v>59</v>
      </c>
      <c r="D829" s="260" t="s">
        <v>131</v>
      </c>
      <c r="E829" s="258" t="s">
        <v>393</v>
      </c>
      <c r="F829" s="258">
        <v>0.0</v>
      </c>
      <c r="G829" s="258">
        <v>1.0</v>
      </c>
      <c r="H829" s="258">
        <v>0.0</v>
      </c>
      <c r="I829" s="258">
        <v>1.0</v>
      </c>
      <c r="J829" s="258">
        <v>1.0</v>
      </c>
      <c r="K829" s="258">
        <v>0.0</v>
      </c>
      <c r="L829" s="258">
        <v>1.0</v>
      </c>
      <c r="M829" s="258">
        <v>0.0</v>
      </c>
      <c r="N829" s="258">
        <v>0.0</v>
      </c>
      <c r="O829" s="258">
        <v>0.0</v>
      </c>
      <c r="P829" s="258">
        <v>0.0</v>
      </c>
      <c r="Q829" s="258">
        <v>0.0</v>
      </c>
      <c r="R829" s="261">
        <f t="shared" si="1"/>
        <v>4</v>
      </c>
      <c r="S829" s="261"/>
    </row>
    <row r="830" ht="15.75" hidden="1" customHeight="1">
      <c r="B830" s="258" t="s">
        <v>79</v>
      </c>
      <c r="C830" s="259" t="s">
        <v>59</v>
      </c>
      <c r="D830" s="260" t="s">
        <v>131</v>
      </c>
      <c r="E830" s="258" t="s">
        <v>394</v>
      </c>
      <c r="F830" s="258">
        <v>0.0</v>
      </c>
      <c r="G830" s="258">
        <v>1.0</v>
      </c>
      <c r="H830" s="258">
        <v>0.0</v>
      </c>
      <c r="I830" s="258">
        <v>0.0</v>
      </c>
      <c r="J830" s="258">
        <v>0.0</v>
      </c>
      <c r="K830" s="258">
        <v>0.0</v>
      </c>
      <c r="L830" s="258">
        <v>1.0</v>
      </c>
      <c r="M830" s="258">
        <v>0.0</v>
      </c>
      <c r="N830" s="258">
        <v>0.0</v>
      </c>
      <c r="O830" s="258">
        <v>0.0</v>
      </c>
      <c r="P830" s="258">
        <v>0.0</v>
      </c>
      <c r="Q830" s="258">
        <v>0.0</v>
      </c>
      <c r="R830" s="261">
        <f t="shared" si="1"/>
        <v>2</v>
      </c>
      <c r="S830" s="261"/>
    </row>
    <row r="831" ht="15.75" hidden="1" customHeight="1">
      <c r="B831" s="258" t="s">
        <v>79</v>
      </c>
      <c r="C831" s="259" t="s">
        <v>59</v>
      </c>
      <c r="D831" s="260" t="s">
        <v>131</v>
      </c>
      <c r="E831" s="258" t="s">
        <v>395</v>
      </c>
      <c r="F831" s="258">
        <v>0.0</v>
      </c>
      <c r="G831" s="258">
        <v>1.0</v>
      </c>
      <c r="H831" s="258">
        <v>0.0</v>
      </c>
      <c r="I831" s="258">
        <v>0.0</v>
      </c>
      <c r="J831" s="258">
        <v>0.0</v>
      </c>
      <c r="K831" s="258">
        <v>0.0</v>
      </c>
      <c r="L831" s="258">
        <v>1.0</v>
      </c>
      <c r="M831" s="258">
        <v>0.0</v>
      </c>
      <c r="N831" s="258">
        <v>0.0</v>
      </c>
      <c r="O831" s="258">
        <v>0.0</v>
      </c>
      <c r="P831" s="258">
        <v>0.0</v>
      </c>
      <c r="Q831" s="258">
        <v>0.0</v>
      </c>
      <c r="R831" s="261">
        <f t="shared" si="1"/>
        <v>2</v>
      </c>
      <c r="S831" s="261"/>
    </row>
    <row r="832" ht="15.75" hidden="1" customHeight="1">
      <c r="B832" s="258" t="s">
        <v>79</v>
      </c>
      <c r="C832" s="259" t="s">
        <v>59</v>
      </c>
      <c r="D832" s="262" t="s">
        <v>131</v>
      </c>
      <c r="E832" s="258" t="s">
        <v>396</v>
      </c>
      <c r="F832" s="258">
        <v>0.0</v>
      </c>
      <c r="G832" s="258">
        <v>1.0</v>
      </c>
      <c r="H832" s="258">
        <v>0.0</v>
      </c>
      <c r="I832" s="258">
        <v>0.0</v>
      </c>
      <c r="J832" s="258">
        <v>0.0</v>
      </c>
      <c r="K832" s="258">
        <v>0.0</v>
      </c>
      <c r="L832" s="258">
        <v>1.0</v>
      </c>
      <c r="M832" s="258">
        <v>0.0</v>
      </c>
      <c r="N832" s="258">
        <v>0.0</v>
      </c>
      <c r="O832" s="258">
        <v>0.0</v>
      </c>
      <c r="P832" s="258">
        <v>0.0</v>
      </c>
      <c r="Q832" s="258">
        <v>0.0</v>
      </c>
      <c r="R832" s="261">
        <f t="shared" si="1"/>
        <v>2</v>
      </c>
      <c r="S832" s="261"/>
    </row>
    <row r="833" ht="15.75" hidden="1" customHeight="1">
      <c r="B833" s="258" t="s">
        <v>79</v>
      </c>
      <c r="C833" s="259" t="s">
        <v>59</v>
      </c>
      <c r="D833" s="260" t="s">
        <v>145</v>
      </c>
      <c r="E833" s="258" t="s">
        <v>397</v>
      </c>
      <c r="F833" s="258">
        <v>0.0</v>
      </c>
      <c r="G833" s="258">
        <v>1.0</v>
      </c>
      <c r="H833" s="258">
        <v>0.0</v>
      </c>
      <c r="I833" s="258">
        <v>0.0</v>
      </c>
      <c r="J833" s="258">
        <v>0.0</v>
      </c>
      <c r="K833" s="258">
        <v>0.0</v>
      </c>
      <c r="L833" s="258">
        <v>1.0</v>
      </c>
      <c r="M833" s="258">
        <v>0.0</v>
      </c>
      <c r="N833" s="258">
        <v>0.0</v>
      </c>
      <c r="O833" s="258">
        <v>0.0</v>
      </c>
      <c r="P833" s="258">
        <v>0.0</v>
      </c>
      <c r="Q833" s="258">
        <v>0.0</v>
      </c>
      <c r="R833" s="261">
        <f t="shared" si="1"/>
        <v>2</v>
      </c>
      <c r="S833" s="261"/>
    </row>
    <row r="834" ht="15.75" hidden="1" customHeight="1">
      <c r="B834" s="258" t="s">
        <v>79</v>
      </c>
      <c r="C834" s="259" t="s">
        <v>59</v>
      </c>
      <c r="D834" s="260" t="s">
        <v>145</v>
      </c>
      <c r="E834" s="258" t="s">
        <v>398</v>
      </c>
      <c r="F834" s="258">
        <v>0.0</v>
      </c>
      <c r="G834" s="258">
        <v>1.0</v>
      </c>
      <c r="H834" s="258">
        <v>0.0</v>
      </c>
      <c r="I834" s="258">
        <v>0.0</v>
      </c>
      <c r="J834" s="258">
        <v>0.0</v>
      </c>
      <c r="K834" s="258">
        <v>0.0</v>
      </c>
      <c r="L834" s="258">
        <v>1.0</v>
      </c>
      <c r="M834" s="258">
        <v>0.0</v>
      </c>
      <c r="N834" s="258">
        <v>0.0</v>
      </c>
      <c r="O834" s="258">
        <v>0.0</v>
      </c>
      <c r="P834" s="258">
        <v>0.0</v>
      </c>
      <c r="Q834" s="258">
        <v>0.0</v>
      </c>
      <c r="R834" s="261">
        <f t="shared" si="1"/>
        <v>2</v>
      </c>
      <c r="S834" s="261"/>
    </row>
    <row r="835" ht="15.75" hidden="1" customHeight="1">
      <c r="B835" s="258" t="s">
        <v>79</v>
      </c>
      <c r="C835" s="259" t="s">
        <v>59</v>
      </c>
      <c r="D835" s="260" t="s">
        <v>145</v>
      </c>
      <c r="E835" s="258" t="s">
        <v>399</v>
      </c>
      <c r="F835" s="258">
        <v>0.0</v>
      </c>
      <c r="G835" s="258">
        <v>1.0</v>
      </c>
      <c r="H835" s="258">
        <v>0.0</v>
      </c>
      <c r="I835" s="258">
        <v>0.0</v>
      </c>
      <c r="J835" s="258">
        <v>0.0</v>
      </c>
      <c r="K835" s="258">
        <v>0.0</v>
      </c>
      <c r="L835" s="258">
        <v>1.0</v>
      </c>
      <c r="M835" s="258">
        <v>0.0</v>
      </c>
      <c r="N835" s="258">
        <v>0.0</v>
      </c>
      <c r="O835" s="258">
        <v>1.0</v>
      </c>
      <c r="P835" s="258">
        <v>0.0</v>
      </c>
      <c r="Q835" s="258">
        <v>0.0</v>
      </c>
      <c r="R835" s="261">
        <f t="shared" si="1"/>
        <v>3</v>
      </c>
      <c r="S835" s="261"/>
    </row>
    <row r="836" ht="15.75" hidden="1" customHeight="1">
      <c r="B836" s="258" t="s">
        <v>79</v>
      </c>
      <c r="C836" s="259" t="s">
        <v>59</v>
      </c>
      <c r="D836" s="260" t="s">
        <v>145</v>
      </c>
      <c r="E836" s="258" t="s">
        <v>400</v>
      </c>
      <c r="F836" s="258">
        <v>0.0</v>
      </c>
      <c r="G836" s="258">
        <v>1.0</v>
      </c>
      <c r="H836" s="258">
        <v>0.0</v>
      </c>
      <c r="I836" s="258">
        <v>0.0</v>
      </c>
      <c r="J836" s="258">
        <v>0.0</v>
      </c>
      <c r="K836" s="258">
        <v>0.0</v>
      </c>
      <c r="L836" s="258">
        <v>1.0</v>
      </c>
      <c r="M836" s="258">
        <v>0.0</v>
      </c>
      <c r="N836" s="258">
        <v>0.0</v>
      </c>
      <c r="O836" s="258">
        <v>0.0</v>
      </c>
      <c r="P836" s="258">
        <v>0.0</v>
      </c>
      <c r="Q836" s="258">
        <v>0.0</v>
      </c>
      <c r="R836" s="261">
        <f t="shared" si="1"/>
        <v>2</v>
      </c>
      <c r="S836" s="261"/>
    </row>
    <row r="837" ht="15.75" hidden="1" customHeight="1">
      <c r="B837" s="258" t="s">
        <v>79</v>
      </c>
      <c r="C837" s="259" t="s">
        <v>59</v>
      </c>
      <c r="D837" s="260" t="s">
        <v>145</v>
      </c>
      <c r="E837" s="258" t="s">
        <v>401</v>
      </c>
      <c r="F837" s="258">
        <v>0.0</v>
      </c>
      <c r="G837" s="258">
        <v>1.0</v>
      </c>
      <c r="H837" s="258">
        <v>0.0</v>
      </c>
      <c r="I837" s="258">
        <v>0.0</v>
      </c>
      <c r="J837" s="258">
        <v>0.0</v>
      </c>
      <c r="K837" s="258">
        <v>0.0</v>
      </c>
      <c r="L837" s="258">
        <v>1.0</v>
      </c>
      <c r="M837" s="258">
        <v>0.0</v>
      </c>
      <c r="N837" s="258">
        <v>0.0</v>
      </c>
      <c r="O837" s="258">
        <v>0.0</v>
      </c>
      <c r="P837" s="258">
        <v>0.0</v>
      </c>
      <c r="Q837" s="258">
        <v>0.0</v>
      </c>
      <c r="R837" s="261">
        <f t="shared" si="1"/>
        <v>2</v>
      </c>
      <c r="S837" s="261"/>
    </row>
    <row r="838" ht="15.75" hidden="1" customHeight="1">
      <c r="B838" s="258" t="s">
        <v>79</v>
      </c>
      <c r="C838" s="259" t="s">
        <v>59</v>
      </c>
      <c r="D838" s="260" t="s">
        <v>145</v>
      </c>
      <c r="E838" s="258" t="s">
        <v>402</v>
      </c>
      <c r="F838" s="258">
        <v>1.0</v>
      </c>
      <c r="G838" s="258">
        <v>1.0</v>
      </c>
      <c r="H838" s="258">
        <v>1.0</v>
      </c>
      <c r="I838" s="258">
        <v>1.0</v>
      </c>
      <c r="J838" s="258">
        <v>1.0</v>
      </c>
      <c r="K838" s="258">
        <v>1.0</v>
      </c>
      <c r="L838" s="258">
        <v>1.0</v>
      </c>
      <c r="M838" s="258">
        <v>1.0</v>
      </c>
      <c r="N838" s="258">
        <v>1.0</v>
      </c>
      <c r="O838" s="258">
        <v>1.0</v>
      </c>
      <c r="P838" s="258">
        <v>1.0</v>
      </c>
      <c r="Q838" s="258">
        <v>1.0</v>
      </c>
      <c r="R838" s="261">
        <f t="shared" si="1"/>
        <v>12</v>
      </c>
      <c r="S838" s="261"/>
    </row>
    <row r="839" ht="15.75" hidden="1" customHeight="1">
      <c r="B839" s="258" t="s">
        <v>79</v>
      </c>
      <c r="C839" s="259" t="s">
        <v>59</v>
      </c>
      <c r="D839" s="260" t="s">
        <v>145</v>
      </c>
      <c r="E839" s="258" t="s">
        <v>403</v>
      </c>
      <c r="F839" s="258">
        <v>0.0</v>
      </c>
      <c r="G839" s="258">
        <v>1.0</v>
      </c>
      <c r="H839" s="258">
        <v>0.0</v>
      </c>
      <c r="I839" s="258">
        <v>0.0</v>
      </c>
      <c r="J839" s="258">
        <v>0.0</v>
      </c>
      <c r="K839" s="258">
        <v>0.0</v>
      </c>
      <c r="L839" s="258">
        <v>1.0</v>
      </c>
      <c r="M839" s="258">
        <v>0.0</v>
      </c>
      <c r="N839" s="258">
        <v>0.0</v>
      </c>
      <c r="O839" s="258">
        <v>1.0</v>
      </c>
      <c r="P839" s="258">
        <v>0.0</v>
      </c>
      <c r="Q839" s="258">
        <v>0.0</v>
      </c>
      <c r="R839" s="261">
        <f t="shared" si="1"/>
        <v>3</v>
      </c>
      <c r="S839" s="261"/>
    </row>
    <row r="840" ht="15.75" hidden="1" customHeight="1">
      <c r="B840" s="258" t="s">
        <v>79</v>
      </c>
      <c r="C840" s="259" t="s">
        <v>59</v>
      </c>
      <c r="D840" s="260" t="s">
        <v>145</v>
      </c>
      <c r="E840" s="258" t="s">
        <v>404</v>
      </c>
      <c r="F840" s="258">
        <v>0.0</v>
      </c>
      <c r="G840" s="258">
        <v>1.0</v>
      </c>
      <c r="H840" s="258">
        <v>0.0</v>
      </c>
      <c r="I840" s="258">
        <v>0.0</v>
      </c>
      <c r="J840" s="258">
        <v>0.0</v>
      </c>
      <c r="K840" s="258">
        <v>0.0</v>
      </c>
      <c r="L840" s="258">
        <v>1.0</v>
      </c>
      <c r="M840" s="258">
        <v>0.0</v>
      </c>
      <c r="N840" s="258">
        <v>0.0</v>
      </c>
      <c r="O840" s="258">
        <v>0.0</v>
      </c>
      <c r="P840" s="258">
        <v>0.0</v>
      </c>
      <c r="Q840" s="258">
        <v>1.0</v>
      </c>
      <c r="R840" s="261">
        <f t="shared" si="1"/>
        <v>3</v>
      </c>
      <c r="S840" s="261"/>
    </row>
    <row r="841" ht="15.75" hidden="1" customHeight="1">
      <c r="B841" s="258" t="s">
        <v>79</v>
      </c>
      <c r="C841" s="259" t="s">
        <v>59</v>
      </c>
      <c r="D841" s="260" t="s">
        <v>145</v>
      </c>
      <c r="E841" s="258" t="s">
        <v>405</v>
      </c>
      <c r="F841" s="258">
        <v>0.0</v>
      </c>
      <c r="G841" s="258">
        <v>1.0</v>
      </c>
      <c r="H841" s="258">
        <v>0.0</v>
      </c>
      <c r="I841" s="258">
        <v>0.0</v>
      </c>
      <c r="J841" s="258">
        <v>0.0</v>
      </c>
      <c r="K841" s="258">
        <v>0.0</v>
      </c>
      <c r="L841" s="258">
        <v>1.0</v>
      </c>
      <c r="M841" s="258">
        <v>0.0</v>
      </c>
      <c r="N841" s="258">
        <v>0.0</v>
      </c>
      <c r="O841" s="258">
        <v>0.0</v>
      </c>
      <c r="P841" s="258">
        <v>0.0</v>
      </c>
      <c r="Q841" s="258">
        <v>0.0</v>
      </c>
      <c r="R841" s="261">
        <f t="shared" si="1"/>
        <v>2</v>
      </c>
      <c r="S841" s="261"/>
    </row>
    <row r="842" ht="15.75" hidden="1" customHeight="1">
      <c r="B842" s="258" t="s">
        <v>79</v>
      </c>
      <c r="C842" s="259" t="s">
        <v>59</v>
      </c>
      <c r="D842" s="260" t="s">
        <v>145</v>
      </c>
      <c r="E842" s="258" t="s">
        <v>406</v>
      </c>
      <c r="F842" s="258">
        <v>0.0</v>
      </c>
      <c r="G842" s="258">
        <v>1.0</v>
      </c>
      <c r="H842" s="258">
        <v>0.0</v>
      </c>
      <c r="I842" s="258">
        <v>0.0</v>
      </c>
      <c r="J842" s="258">
        <v>0.0</v>
      </c>
      <c r="K842" s="258">
        <v>0.0</v>
      </c>
      <c r="L842" s="258">
        <v>1.0</v>
      </c>
      <c r="M842" s="258">
        <v>0.0</v>
      </c>
      <c r="N842" s="258">
        <v>0.0</v>
      </c>
      <c r="O842" s="258">
        <v>0.0</v>
      </c>
      <c r="P842" s="258">
        <v>0.0</v>
      </c>
      <c r="Q842" s="258">
        <v>0.0</v>
      </c>
      <c r="R842" s="261">
        <f t="shared" si="1"/>
        <v>2</v>
      </c>
      <c r="S842" s="261"/>
    </row>
    <row r="843" ht="15.75" hidden="1" customHeight="1">
      <c r="B843" s="258" t="s">
        <v>79</v>
      </c>
      <c r="C843" s="259" t="s">
        <v>59</v>
      </c>
      <c r="D843" s="260" t="s">
        <v>145</v>
      </c>
      <c r="E843" s="258" t="s">
        <v>407</v>
      </c>
      <c r="F843" s="258">
        <v>0.0</v>
      </c>
      <c r="G843" s="258">
        <v>1.0</v>
      </c>
      <c r="H843" s="258">
        <v>0.0</v>
      </c>
      <c r="I843" s="258">
        <v>0.0</v>
      </c>
      <c r="J843" s="258">
        <v>0.0</v>
      </c>
      <c r="K843" s="258">
        <v>0.0</v>
      </c>
      <c r="L843" s="258">
        <v>1.0</v>
      </c>
      <c r="M843" s="258">
        <v>0.0</v>
      </c>
      <c r="N843" s="258">
        <v>0.0</v>
      </c>
      <c r="O843" s="258">
        <v>0.0</v>
      </c>
      <c r="P843" s="258">
        <v>0.0</v>
      </c>
      <c r="Q843" s="258">
        <v>0.0</v>
      </c>
      <c r="R843" s="261">
        <f t="shared" si="1"/>
        <v>2</v>
      </c>
      <c r="S843" s="261"/>
    </row>
    <row r="844" ht="15.75" hidden="1" customHeight="1">
      <c r="B844" s="258" t="s">
        <v>79</v>
      </c>
      <c r="C844" s="259" t="s">
        <v>59</v>
      </c>
      <c r="D844" s="260" t="s">
        <v>145</v>
      </c>
      <c r="E844" s="258" t="s">
        <v>408</v>
      </c>
      <c r="F844" s="258">
        <v>0.0</v>
      </c>
      <c r="G844" s="258">
        <v>1.0</v>
      </c>
      <c r="H844" s="258">
        <v>0.0</v>
      </c>
      <c r="I844" s="258">
        <v>0.0</v>
      </c>
      <c r="J844" s="258">
        <v>0.0</v>
      </c>
      <c r="K844" s="258">
        <v>0.0</v>
      </c>
      <c r="L844" s="258">
        <v>1.0</v>
      </c>
      <c r="M844" s="258">
        <v>0.0</v>
      </c>
      <c r="N844" s="258">
        <v>0.0</v>
      </c>
      <c r="O844" s="258">
        <v>0.0</v>
      </c>
      <c r="P844" s="258">
        <v>0.0</v>
      </c>
      <c r="Q844" s="258">
        <v>0.0</v>
      </c>
      <c r="R844" s="261">
        <f t="shared" si="1"/>
        <v>2</v>
      </c>
      <c r="S844" s="261"/>
    </row>
    <row r="845" ht="15.75" hidden="1" customHeight="1">
      <c r="B845" s="258" t="s">
        <v>79</v>
      </c>
      <c r="C845" s="259" t="s">
        <v>59</v>
      </c>
      <c r="D845" s="260" t="s">
        <v>145</v>
      </c>
      <c r="E845" s="258" t="s">
        <v>409</v>
      </c>
      <c r="F845" s="258">
        <v>0.0</v>
      </c>
      <c r="G845" s="258">
        <v>1.0</v>
      </c>
      <c r="H845" s="258">
        <v>0.0</v>
      </c>
      <c r="I845" s="258">
        <v>0.0</v>
      </c>
      <c r="J845" s="258">
        <v>0.0</v>
      </c>
      <c r="K845" s="258">
        <v>0.0</v>
      </c>
      <c r="L845" s="258">
        <v>1.0</v>
      </c>
      <c r="M845" s="258">
        <v>0.0</v>
      </c>
      <c r="N845" s="258">
        <v>0.0</v>
      </c>
      <c r="O845" s="258">
        <v>0.0</v>
      </c>
      <c r="P845" s="258">
        <v>0.0</v>
      </c>
      <c r="Q845" s="258">
        <v>0.0</v>
      </c>
      <c r="R845" s="261">
        <f t="shared" si="1"/>
        <v>2</v>
      </c>
      <c r="S845" s="261"/>
    </row>
    <row r="846" ht="15.75" hidden="1" customHeight="1">
      <c r="B846" s="258" t="s">
        <v>79</v>
      </c>
      <c r="C846" s="259" t="s">
        <v>59</v>
      </c>
      <c r="D846" s="260" t="s">
        <v>145</v>
      </c>
      <c r="E846" s="258" t="s">
        <v>410</v>
      </c>
      <c r="F846" s="258">
        <v>0.0</v>
      </c>
      <c r="G846" s="258">
        <v>1.0</v>
      </c>
      <c r="H846" s="258">
        <v>0.0</v>
      </c>
      <c r="I846" s="258">
        <v>0.0</v>
      </c>
      <c r="J846" s="258">
        <v>0.0</v>
      </c>
      <c r="K846" s="258">
        <v>0.0</v>
      </c>
      <c r="L846" s="258">
        <v>1.0</v>
      </c>
      <c r="M846" s="258">
        <v>0.0</v>
      </c>
      <c r="N846" s="258">
        <v>0.0</v>
      </c>
      <c r="O846" s="258">
        <v>1.0</v>
      </c>
      <c r="P846" s="258">
        <v>0.0</v>
      </c>
      <c r="Q846" s="258">
        <v>0.0</v>
      </c>
      <c r="R846" s="261">
        <f t="shared" si="1"/>
        <v>3</v>
      </c>
      <c r="S846" s="261"/>
    </row>
    <row r="847" ht="15.75" hidden="1" customHeight="1">
      <c r="B847" s="258" t="s">
        <v>79</v>
      </c>
      <c r="C847" s="259" t="s">
        <v>59</v>
      </c>
      <c r="D847" s="260" t="s">
        <v>145</v>
      </c>
      <c r="E847" s="258" t="s">
        <v>411</v>
      </c>
      <c r="F847" s="258">
        <v>0.0</v>
      </c>
      <c r="G847" s="258">
        <v>1.0</v>
      </c>
      <c r="H847" s="258">
        <v>0.0</v>
      </c>
      <c r="I847" s="258">
        <v>0.0</v>
      </c>
      <c r="J847" s="258">
        <v>0.0</v>
      </c>
      <c r="K847" s="258">
        <v>0.0</v>
      </c>
      <c r="L847" s="258">
        <v>1.0</v>
      </c>
      <c r="M847" s="258">
        <v>0.0</v>
      </c>
      <c r="N847" s="258">
        <v>0.0</v>
      </c>
      <c r="O847" s="258">
        <v>0.0</v>
      </c>
      <c r="P847" s="258">
        <v>0.0</v>
      </c>
      <c r="Q847" s="258">
        <v>0.0</v>
      </c>
      <c r="R847" s="261">
        <f t="shared" si="1"/>
        <v>2</v>
      </c>
      <c r="S847" s="261"/>
    </row>
    <row r="848" ht="15.75" hidden="1" customHeight="1">
      <c r="B848" s="258" t="s">
        <v>79</v>
      </c>
      <c r="C848" s="259" t="s">
        <v>59</v>
      </c>
      <c r="D848" s="260" t="s">
        <v>145</v>
      </c>
      <c r="E848" s="258" t="s">
        <v>412</v>
      </c>
      <c r="F848" s="258">
        <v>0.0</v>
      </c>
      <c r="G848" s="258">
        <v>1.0</v>
      </c>
      <c r="H848" s="258">
        <v>0.0</v>
      </c>
      <c r="I848" s="258">
        <v>0.0</v>
      </c>
      <c r="J848" s="258">
        <v>0.0</v>
      </c>
      <c r="K848" s="258">
        <v>0.0</v>
      </c>
      <c r="L848" s="258">
        <v>1.0</v>
      </c>
      <c r="M848" s="258">
        <v>0.0</v>
      </c>
      <c r="N848" s="258">
        <v>0.0</v>
      </c>
      <c r="O848" s="258">
        <v>0.0</v>
      </c>
      <c r="P848" s="258">
        <v>0.0</v>
      </c>
      <c r="Q848" s="258">
        <v>0.0</v>
      </c>
      <c r="R848" s="261">
        <f t="shared" si="1"/>
        <v>2</v>
      </c>
      <c r="S848" s="261"/>
    </row>
    <row r="849" ht="15.75" hidden="1" customHeight="1">
      <c r="B849" s="258" t="s">
        <v>79</v>
      </c>
      <c r="C849" s="259" t="s">
        <v>59</v>
      </c>
      <c r="D849" s="262" t="s">
        <v>145</v>
      </c>
      <c r="E849" s="258" t="s">
        <v>413</v>
      </c>
      <c r="F849" s="258">
        <v>0.0</v>
      </c>
      <c r="G849" s="258">
        <v>1.0</v>
      </c>
      <c r="H849" s="258">
        <v>0.0</v>
      </c>
      <c r="I849" s="258">
        <v>0.0</v>
      </c>
      <c r="J849" s="258">
        <v>0.0</v>
      </c>
      <c r="K849" s="258">
        <v>0.0</v>
      </c>
      <c r="L849" s="258">
        <v>1.0</v>
      </c>
      <c r="M849" s="258">
        <v>0.0</v>
      </c>
      <c r="N849" s="258">
        <v>0.0</v>
      </c>
      <c r="O849" s="258">
        <v>0.0</v>
      </c>
      <c r="P849" s="258">
        <v>0.0</v>
      </c>
      <c r="Q849" s="258">
        <v>0.0</v>
      </c>
      <c r="R849" s="261">
        <f t="shared" si="1"/>
        <v>2</v>
      </c>
      <c r="S849" s="261"/>
    </row>
    <row r="850" ht="15.75" customHeight="1">
      <c r="B850" s="258" t="s">
        <v>79</v>
      </c>
      <c r="C850" s="259" t="s">
        <v>59</v>
      </c>
      <c r="D850" s="260" t="s">
        <v>61</v>
      </c>
      <c r="E850" s="258" t="s">
        <v>62</v>
      </c>
      <c r="F850" s="258">
        <v>1.0</v>
      </c>
      <c r="G850" s="258">
        <v>1.0</v>
      </c>
      <c r="H850" s="258">
        <v>1.0</v>
      </c>
      <c r="I850" s="258">
        <v>1.0</v>
      </c>
      <c r="J850" s="258">
        <v>1.0</v>
      </c>
      <c r="K850" s="258">
        <v>0.0</v>
      </c>
      <c r="L850" s="258">
        <v>1.0</v>
      </c>
      <c r="M850" s="258">
        <v>1.0</v>
      </c>
      <c r="N850" s="258">
        <v>1.0</v>
      </c>
      <c r="O850" s="258">
        <v>1.0</v>
      </c>
      <c r="P850" s="258">
        <v>1.0</v>
      </c>
      <c r="Q850" s="258">
        <v>1.0</v>
      </c>
      <c r="R850" s="261">
        <f t="shared" si="1"/>
        <v>11</v>
      </c>
      <c r="S850" s="261">
        <f t="shared" ref="S850:S857" si="6">SUM(F850:K850)</f>
        <v>5</v>
      </c>
    </row>
    <row r="851" ht="15.75" customHeight="1">
      <c r="B851" s="258" t="s">
        <v>79</v>
      </c>
      <c r="C851" s="259" t="s">
        <v>59</v>
      </c>
      <c r="D851" s="260" t="s">
        <v>61</v>
      </c>
      <c r="E851" s="258" t="s">
        <v>63</v>
      </c>
      <c r="F851" s="258">
        <v>1.0</v>
      </c>
      <c r="G851" s="258">
        <v>1.0</v>
      </c>
      <c r="H851" s="258">
        <v>1.0</v>
      </c>
      <c r="I851" s="258">
        <v>1.0</v>
      </c>
      <c r="J851" s="258">
        <v>1.0</v>
      </c>
      <c r="K851" s="258">
        <v>1.0</v>
      </c>
      <c r="L851" s="258">
        <v>1.0</v>
      </c>
      <c r="M851" s="258">
        <v>1.0</v>
      </c>
      <c r="N851" s="258">
        <v>1.0</v>
      </c>
      <c r="O851" s="258">
        <v>1.0</v>
      </c>
      <c r="P851" s="258">
        <v>1.0</v>
      </c>
      <c r="Q851" s="258">
        <v>1.0</v>
      </c>
      <c r="R851" s="261">
        <f t="shared" si="1"/>
        <v>12</v>
      </c>
      <c r="S851" s="261">
        <f t="shared" si="6"/>
        <v>6</v>
      </c>
    </row>
    <row r="852" ht="15.75" customHeight="1">
      <c r="B852" s="258" t="s">
        <v>79</v>
      </c>
      <c r="C852" s="259" t="s">
        <v>59</v>
      </c>
      <c r="D852" s="260" t="s">
        <v>61</v>
      </c>
      <c r="E852" s="258" t="s">
        <v>64</v>
      </c>
      <c r="F852" s="258">
        <v>0.0</v>
      </c>
      <c r="G852" s="258">
        <v>1.0</v>
      </c>
      <c r="H852" s="258">
        <v>0.0</v>
      </c>
      <c r="I852" s="258">
        <v>0.0</v>
      </c>
      <c r="J852" s="258">
        <v>0.0</v>
      </c>
      <c r="K852" s="258">
        <v>0.0</v>
      </c>
      <c r="L852" s="258">
        <v>1.0</v>
      </c>
      <c r="M852" s="258">
        <v>0.0</v>
      </c>
      <c r="N852" s="258">
        <v>0.0</v>
      </c>
      <c r="O852" s="258">
        <v>0.0</v>
      </c>
      <c r="P852" s="258">
        <v>0.0</v>
      </c>
      <c r="Q852" s="258">
        <v>0.0</v>
      </c>
      <c r="R852" s="261">
        <f t="shared" si="1"/>
        <v>2</v>
      </c>
      <c r="S852" s="261">
        <f t="shared" si="6"/>
        <v>1</v>
      </c>
    </row>
    <row r="853" ht="15.75" customHeight="1">
      <c r="B853" s="258" t="s">
        <v>79</v>
      </c>
      <c r="C853" s="259" t="s">
        <v>59</v>
      </c>
      <c r="D853" s="260" t="s">
        <v>61</v>
      </c>
      <c r="E853" s="258" t="s">
        <v>65</v>
      </c>
      <c r="F853" s="258">
        <v>0.0</v>
      </c>
      <c r="G853" s="258">
        <v>1.0</v>
      </c>
      <c r="H853" s="258">
        <v>0.0</v>
      </c>
      <c r="I853" s="258">
        <v>0.0</v>
      </c>
      <c r="J853" s="258">
        <v>0.0</v>
      </c>
      <c r="K853" s="258">
        <v>0.0</v>
      </c>
      <c r="L853" s="258">
        <v>1.0</v>
      </c>
      <c r="M853" s="258">
        <v>0.0</v>
      </c>
      <c r="N853" s="258">
        <v>0.0</v>
      </c>
      <c r="O853" s="258">
        <v>0.0</v>
      </c>
      <c r="P853" s="258">
        <v>0.0</v>
      </c>
      <c r="Q853" s="258">
        <v>0.0</v>
      </c>
      <c r="R853" s="261">
        <f t="shared" si="1"/>
        <v>2</v>
      </c>
      <c r="S853" s="261">
        <f t="shared" si="6"/>
        <v>1</v>
      </c>
    </row>
    <row r="854" ht="15.75" customHeight="1">
      <c r="B854" s="258" t="s">
        <v>79</v>
      </c>
      <c r="C854" s="259" t="s">
        <v>59</v>
      </c>
      <c r="D854" s="260" t="s">
        <v>61</v>
      </c>
      <c r="E854" s="258" t="s">
        <v>66</v>
      </c>
      <c r="F854" s="258">
        <v>0.0</v>
      </c>
      <c r="G854" s="258">
        <v>1.0</v>
      </c>
      <c r="H854" s="258">
        <v>0.0</v>
      </c>
      <c r="I854" s="258">
        <v>0.0</v>
      </c>
      <c r="J854" s="258">
        <v>0.0</v>
      </c>
      <c r="K854" s="258">
        <v>1.0</v>
      </c>
      <c r="L854" s="258">
        <v>1.0</v>
      </c>
      <c r="M854" s="258">
        <v>1.0</v>
      </c>
      <c r="N854" s="258">
        <v>1.0</v>
      </c>
      <c r="O854" s="258">
        <v>1.0</v>
      </c>
      <c r="P854" s="258">
        <v>0.0</v>
      </c>
      <c r="Q854" s="258">
        <v>0.0</v>
      </c>
      <c r="R854" s="261">
        <f t="shared" si="1"/>
        <v>6</v>
      </c>
      <c r="S854" s="261">
        <f t="shared" si="6"/>
        <v>2</v>
      </c>
    </row>
    <row r="855" ht="15.75" customHeight="1">
      <c r="B855" s="258" t="s">
        <v>79</v>
      </c>
      <c r="C855" s="259" t="s">
        <v>59</v>
      </c>
      <c r="D855" s="260" t="s">
        <v>61</v>
      </c>
      <c r="E855" s="258" t="s">
        <v>67</v>
      </c>
      <c r="F855" s="258">
        <v>0.0</v>
      </c>
      <c r="G855" s="258">
        <v>1.0</v>
      </c>
      <c r="H855" s="258">
        <v>0.0</v>
      </c>
      <c r="I855" s="258">
        <v>0.0</v>
      </c>
      <c r="J855" s="258">
        <v>0.0</v>
      </c>
      <c r="K855" s="258">
        <v>0.0</v>
      </c>
      <c r="L855" s="258">
        <v>1.0</v>
      </c>
      <c r="M855" s="258">
        <v>0.0</v>
      </c>
      <c r="N855" s="258">
        <v>0.0</v>
      </c>
      <c r="O855" s="258">
        <v>1.0</v>
      </c>
      <c r="P855" s="258">
        <v>0.0</v>
      </c>
      <c r="Q855" s="258">
        <v>0.0</v>
      </c>
      <c r="R855" s="261">
        <f t="shared" si="1"/>
        <v>3</v>
      </c>
      <c r="S855" s="261">
        <f t="shared" si="6"/>
        <v>1</v>
      </c>
    </row>
    <row r="856" ht="15.75" customHeight="1">
      <c r="B856" s="258" t="s">
        <v>79</v>
      </c>
      <c r="C856" s="259" t="s">
        <v>59</v>
      </c>
      <c r="D856" s="260" t="s">
        <v>61</v>
      </c>
      <c r="E856" s="258" t="s">
        <v>68</v>
      </c>
      <c r="F856" s="258">
        <v>0.0</v>
      </c>
      <c r="G856" s="258">
        <v>1.0</v>
      </c>
      <c r="H856" s="258">
        <v>0.0</v>
      </c>
      <c r="I856" s="258">
        <v>0.0</v>
      </c>
      <c r="J856" s="258">
        <v>0.0</v>
      </c>
      <c r="K856" s="258">
        <v>0.0</v>
      </c>
      <c r="L856" s="258">
        <v>1.0</v>
      </c>
      <c r="M856" s="258">
        <v>0.0</v>
      </c>
      <c r="N856" s="258">
        <v>0.0</v>
      </c>
      <c r="O856" s="258">
        <v>0.0</v>
      </c>
      <c r="P856" s="258">
        <v>0.0</v>
      </c>
      <c r="Q856" s="258">
        <v>0.0</v>
      </c>
      <c r="R856" s="261">
        <f t="shared" si="1"/>
        <v>2</v>
      </c>
      <c r="S856" s="261">
        <f t="shared" si="6"/>
        <v>1</v>
      </c>
    </row>
    <row r="857" ht="15.75" customHeight="1">
      <c r="B857" s="258" t="s">
        <v>79</v>
      </c>
      <c r="C857" s="259" t="s">
        <v>59</v>
      </c>
      <c r="D857" s="262" t="s">
        <v>61</v>
      </c>
      <c r="E857" s="258" t="s">
        <v>69</v>
      </c>
      <c r="F857" s="258">
        <v>0.0</v>
      </c>
      <c r="G857" s="258">
        <v>1.0</v>
      </c>
      <c r="H857" s="258">
        <v>0.0</v>
      </c>
      <c r="I857" s="258">
        <v>0.0</v>
      </c>
      <c r="J857" s="258">
        <v>0.0</v>
      </c>
      <c r="K857" s="258">
        <v>0.0</v>
      </c>
      <c r="L857" s="258">
        <v>1.0</v>
      </c>
      <c r="M857" s="258">
        <v>0.0</v>
      </c>
      <c r="N857" s="258">
        <v>0.0</v>
      </c>
      <c r="O857" s="258">
        <v>0.0</v>
      </c>
      <c r="P857" s="258">
        <v>0.0</v>
      </c>
      <c r="Q857" s="258">
        <v>0.0</v>
      </c>
      <c r="R857" s="261">
        <f t="shared" si="1"/>
        <v>2</v>
      </c>
      <c r="S857" s="261">
        <f t="shared" si="6"/>
        <v>1</v>
      </c>
    </row>
    <row r="858" ht="15.75" hidden="1" customHeight="1">
      <c r="B858" s="258" t="s">
        <v>79</v>
      </c>
      <c r="C858" s="259" t="s">
        <v>59</v>
      </c>
      <c r="D858" s="260" t="s">
        <v>159</v>
      </c>
      <c r="E858" s="258" t="s">
        <v>414</v>
      </c>
      <c r="F858" s="258">
        <v>0.0</v>
      </c>
      <c r="G858" s="258">
        <v>1.0</v>
      </c>
      <c r="H858" s="258">
        <v>1.0</v>
      </c>
      <c r="I858" s="258">
        <v>0.0</v>
      </c>
      <c r="J858" s="258">
        <v>1.0</v>
      </c>
      <c r="K858" s="258">
        <v>1.0</v>
      </c>
      <c r="L858" s="258">
        <v>1.0</v>
      </c>
      <c r="M858" s="258">
        <v>1.0</v>
      </c>
      <c r="N858" s="258">
        <v>1.0</v>
      </c>
      <c r="O858" s="258">
        <v>1.0</v>
      </c>
      <c r="P858" s="258">
        <v>1.0</v>
      </c>
      <c r="Q858" s="258">
        <v>1.0</v>
      </c>
      <c r="R858" s="261">
        <f t="shared" si="1"/>
        <v>10</v>
      </c>
      <c r="S858" s="261"/>
    </row>
    <row r="859" ht="15.75" hidden="1" customHeight="1">
      <c r="B859" s="258" t="s">
        <v>79</v>
      </c>
      <c r="C859" s="259" t="s">
        <v>59</v>
      </c>
      <c r="D859" s="260" t="s">
        <v>159</v>
      </c>
      <c r="E859" s="258" t="s">
        <v>415</v>
      </c>
      <c r="F859" s="258">
        <v>0.0</v>
      </c>
      <c r="G859" s="258">
        <v>1.0</v>
      </c>
      <c r="H859" s="258">
        <v>0.0</v>
      </c>
      <c r="I859" s="258">
        <v>0.0</v>
      </c>
      <c r="J859" s="258">
        <v>0.0</v>
      </c>
      <c r="K859" s="258">
        <v>0.0</v>
      </c>
      <c r="L859" s="258">
        <v>1.0</v>
      </c>
      <c r="M859" s="258">
        <v>0.0</v>
      </c>
      <c r="N859" s="258">
        <v>0.0</v>
      </c>
      <c r="O859" s="258">
        <v>0.0</v>
      </c>
      <c r="P859" s="258">
        <v>0.0</v>
      </c>
      <c r="Q859" s="258">
        <v>0.0</v>
      </c>
      <c r="R859" s="261">
        <f t="shared" si="1"/>
        <v>2</v>
      </c>
      <c r="S859" s="261"/>
    </row>
    <row r="860" ht="15.75" hidden="1" customHeight="1">
      <c r="B860" s="258" t="s">
        <v>79</v>
      </c>
      <c r="C860" s="259" t="s">
        <v>59</v>
      </c>
      <c r="D860" s="260" t="s">
        <v>159</v>
      </c>
      <c r="E860" s="258" t="s">
        <v>416</v>
      </c>
      <c r="F860" s="258">
        <v>0.0</v>
      </c>
      <c r="G860" s="258">
        <v>1.0</v>
      </c>
      <c r="H860" s="258">
        <v>0.0</v>
      </c>
      <c r="I860" s="258">
        <v>0.0</v>
      </c>
      <c r="J860" s="258">
        <v>0.0</v>
      </c>
      <c r="K860" s="258">
        <v>0.0</v>
      </c>
      <c r="L860" s="258">
        <v>1.0</v>
      </c>
      <c r="M860" s="258">
        <v>0.0</v>
      </c>
      <c r="N860" s="258">
        <v>0.0</v>
      </c>
      <c r="O860" s="258">
        <v>0.0</v>
      </c>
      <c r="P860" s="258">
        <v>0.0</v>
      </c>
      <c r="Q860" s="258">
        <v>0.0</v>
      </c>
      <c r="R860" s="261">
        <f t="shared" si="1"/>
        <v>2</v>
      </c>
      <c r="S860" s="261"/>
    </row>
    <row r="861" ht="15.75" hidden="1" customHeight="1">
      <c r="B861" s="258" t="s">
        <v>79</v>
      </c>
      <c r="C861" s="259" t="s">
        <v>59</v>
      </c>
      <c r="D861" s="260" t="s">
        <v>159</v>
      </c>
      <c r="E861" s="258" t="s">
        <v>417</v>
      </c>
      <c r="F861" s="258">
        <v>1.0</v>
      </c>
      <c r="G861" s="258">
        <v>1.0</v>
      </c>
      <c r="H861" s="258">
        <v>1.0</v>
      </c>
      <c r="I861" s="258">
        <v>1.0</v>
      </c>
      <c r="J861" s="258">
        <v>1.0</v>
      </c>
      <c r="K861" s="258">
        <v>1.0</v>
      </c>
      <c r="L861" s="258">
        <v>1.0</v>
      </c>
      <c r="M861" s="258">
        <v>1.0</v>
      </c>
      <c r="N861" s="258">
        <v>1.0</v>
      </c>
      <c r="O861" s="258">
        <v>1.0</v>
      </c>
      <c r="P861" s="258">
        <v>1.0</v>
      </c>
      <c r="Q861" s="258">
        <v>1.0</v>
      </c>
      <c r="R861" s="261">
        <f t="shared" si="1"/>
        <v>12</v>
      </c>
      <c r="S861" s="261"/>
    </row>
    <row r="862" ht="15.75" hidden="1" customHeight="1">
      <c r="B862" s="258" t="s">
        <v>79</v>
      </c>
      <c r="C862" s="259" t="s">
        <v>59</v>
      </c>
      <c r="D862" s="260" t="s">
        <v>159</v>
      </c>
      <c r="E862" s="258" t="s">
        <v>418</v>
      </c>
      <c r="F862" s="258">
        <v>0.0</v>
      </c>
      <c r="G862" s="258">
        <v>1.0</v>
      </c>
      <c r="H862" s="258">
        <v>0.0</v>
      </c>
      <c r="I862" s="258">
        <v>0.0</v>
      </c>
      <c r="J862" s="258">
        <v>0.0</v>
      </c>
      <c r="K862" s="258">
        <v>0.0</v>
      </c>
      <c r="L862" s="258">
        <v>1.0</v>
      </c>
      <c r="M862" s="258">
        <v>0.0</v>
      </c>
      <c r="N862" s="258">
        <v>0.0</v>
      </c>
      <c r="O862" s="258">
        <v>0.0</v>
      </c>
      <c r="P862" s="258">
        <v>0.0</v>
      </c>
      <c r="Q862" s="258">
        <v>0.0</v>
      </c>
      <c r="R862" s="261">
        <f t="shared" si="1"/>
        <v>2</v>
      </c>
      <c r="S862" s="261"/>
    </row>
    <row r="863" ht="15.75" hidden="1" customHeight="1">
      <c r="B863" s="258" t="s">
        <v>79</v>
      </c>
      <c r="C863" s="259" t="s">
        <v>59</v>
      </c>
      <c r="D863" s="260" t="s">
        <v>159</v>
      </c>
      <c r="E863" s="258" t="s">
        <v>419</v>
      </c>
      <c r="F863" s="258">
        <v>0.0</v>
      </c>
      <c r="G863" s="258">
        <v>1.0</v>
      </c>
      <c r="H863" s="258">
        <v>0.0</v>
      </c>
      <c r="I863" s="258">
        <v>0.0</v>
      </c>
      <c r="J863" s="258">
        <v>0.0</v>
      </c>
      <c r="K863" s="258">
        <v>0.0</v>
      </c>
      <c r="L863" s="258">
        <v>1.0</v>
      </c>
      <c r="M863" s="258">
        <v>0.0</v>
      </c>
      <c r="N863" s="258">
        <v>0.0</v>
      </c>
      <c r="O863" s="258">
        <v>0.0</v>
      </c>
      <c r="P863" s="258">
        <v>0.0</v>
      </c>
      <c r="Q863" s="258">
        <v>0.0</v>
      </c>
      <c r="R863" s="261">
        <f t="shared" si="1"/>
        <v>2</v>
      </c>
      <c r="S863" s="261"/>
    </row>
    <row r="864" ht="15.75" hidden="1" customHeight="1">
      <c r="B864" s="258" t="s">
        <v>79</v>
      </c>
      <c r="C864" s="259" t="s">
        <v>59</v>
      </c>
      <c r="D864" s="260" t="s">
        <v>159</v>
      </c>
      <c r="E864" s="258" t="s">
        <v>420</v>
      </c>
      <c r="F864" s="258">
        <v>0.0</v>
      </c>
      <c r="G864" s="258">
        <v>1.0</v>
      </c>
      <c r="H864" s="258">
        <v>0.0</v>
      </c>
      <c r="I864" s="258">
        <v>0.0</v>
      </c>
      <c r="J864" s="258">
        <v>0.0</v>
      </c>
      <c r="K864" s="258">
        <v>0.0</v>
      </c>
      <c r="L864" s="258">
        <v>1.0</v>
      </c>
      <c r="M864" s="258">
        <v>0.0</v>
      </c>
      <c r="N864" s="258">
        <v>0.0</v>
      </c>
      <c r="O864" s="258">
        <v>0.0</v>
      </c>
      <c r="P864" s="258">
        <v>0.0</v>
      </c>
      <c r="Q864" s="258">
        <v>0.0</v>
      </c>
      <c r="R864" s="261">
        <f t="shared" si="1"/>
        <v>2</v>
      </c>
      <c r="S864" s="261"/>
    </row>
    <row r="865" ht="15.75" hidden="1" customHeight="1">
      <c r="B865" s="258" t="s">
        <v>79</v>
      </c>
      <c r="C865" s="259" t="s">
        <v>59</v>
      </c>
      <c r="D865" s="260" t="s">
        <v>159</v>
      </c>
      <c r="E865" s="258" t="s">
        <v>421</v>
      </c>
      <c r="F865" s="258">
        <v>0.0</v>
      </c>
      <c r="G865" s="258">
        <v>1.0</v>
      </c>
      <c r="H865" s="258">
        <v>0.0</v>
      </c>
      <c r="I865" s="258">
        <v>0.0</v>
      </c>
      <c r="J865" s="258">
        <v>0.0</v>
      </c>
      <c r="K865" s="258">
        <v>0.0</v>
      </c>
      <c r="L865" s="258">
        <v>1.0</v>
      </c>
      <c r="M865" s="258">
        <v>0.0</v>
      </c>
      <c r="N865" s="258">
        <v>0.0</v>
      </c>
      <c r="O865" s="258">
        <v>0.0</v>
      </c>
      <c r="P865" s="258">
        <v>0.0</v>
      </c>
      <c r="Q865" s="258">
        <v>0.0</v>
      </c>
      <c r="R865" s="261">
        <f t="shared" si="1"/>
        <v>2</v>
      </c>
      <c r="S865" s="261"/>
    </row>
    <row r="866" ht="15.75" hidden="1" customHeight="1">
      <c r="B866" s="258" t="s">
        <v>79</v>
      </c>
      <c r="C866" s="259" t="s">
        <v>59</v>
      </c>
      <c r="D866" s="260" t="s">
        <v>159</v>
      </c>
      <c r="E866" s="258" t="s">
        <v>422</v>
      </c>
      <c r="F866" s="258">
        <v>0.0</v>
      </c>
      <c r="G866" s="258">
        <v>1.0</v>
      </c>
      <c r="H866" s="258">
        <v>0.0</v>
      </c>
      <c r="I866" s="258">
        <v>0.0</v>
      </c>
      <c r="J866" s="258">
        <v>0.0</v>
      </c>
      <c r="K866" s="258">
        <v>0.0</v>
      </c>
      <c r="L866" s="258">
        <v>1.0</v>
      </c>
      <c r="M866" s="258">
        <v>0.0</v>
      </c>
      <c r="N866" s="258">
        <v>0.0</v>
      </c>
      <c r="O866" s="258">
        <v>0.0</v>
      </c>
      <c r="P866" s="258">
        <v>0.0</v>
      </c>
      <c r="Q866" s="258">
        <v>0.0</v>
      </c>
      <c r="R866" s="261">
        <f t="shared" si="1"/>
        <v>2</v>
      </c>
      <c r="S866" s="261"/>
    </row>
    <row r="867" ht="15.75" hidden="1" customHeight="1">
      <c r="B867" s="258" t="s">
        <v>79</v>
      </c>
      <c r="C867" s="259" t="s">
        <v>59</v>
      </c>
      <c r="D867" s="260" t="s">
        <v>159</v>
      </c>
      <c r="E867" s="258" t="s">
        <v>423</v>
      </c>
      <c r="F867" s="258">
        <v>0.0</v>
      </c>
      <c r="G867" s="258">
        <v>1.0</v>
      </c>
      <c r="H867" s="258">
        <v>0.0</v>
      </c>
      <c r="I867" s="258">
        <v>0.0</v>
      </c>
      <c r="J867" s="258">
        <v>0.0</v>
      </c>
      <c r="K867" s="258">
        <v>0.0</v>
      </c>
      <c r="L867" s="258">
        <v>1.0</v>
      </c>
      <c r="M867" s="258">
        <v>0.0</v>
      </c>
      <c r="N867" s="258">
        <v>0.0</v>
      </c>
      <c r="O867" s="258">
        <v>0.0</v>
      </c>
      <c r="P867" s="258">
        <v>0.0</v>
      </c>
      <c r="Q867" s="258">
        <v>0.0</v>
      </c>
      <c r="R867" s="261">
        <f t="shared" si="1"/>
        <v>2</v>
      </c>
      <c r="S867" s="261"/>
    </row>
    <row r="868" ht="15.75" hidden="1" customHeight="1">
      <c r="B868" s="258" t="s">
        <v>79</v>
      </c>
      <c r="C868" s="259" t="s">
        <v>59</v>
      </c>
      <c r="D868" s="260" t="s">
        <v>159</v>
      </c>
      <c r="E868" s="258" t="s">
        <v>424</v>
      </c>
      <c r="F868" s="258">
        <v>0.0</v>
      </c>
      <c r="G868" s="258">
        <v>1.0</v>
      </c>
      <c r="H868" s="258">
        <v>0.0</v>
      </c>
      <c r="I868" s="258">
        <v>0.0</v>
      </c>
      <c r="J868" s="258">
        <v>0.0</v>
      </c>
      <c r="K868" s="258">
        <v>0.0</v>
      </c>
      <c r="L868" s="258">
        <v>1.0</v>
      </c>
      <c r="M868" s="258">
        <v>0.0</v>
      </c>
      <c r="N868" s="258">
        <v>0.0</v>
      </c>
      <c r="O868" s="258">
        <v>0.0</v>
      </c>
      <c r="P868" s="258">
        <v>0.0</v>
      </c>
      <c r="Q868" s="258">
        <v>0.0</v>
      </c>
      <c r="R868" s="261">
        <f t="shared" si="1"/>
        <v>2</v>
      </c>
      <c r="S868" s="261"/>
    </row>
    <row r="869" ht="15.75" hidden="1" customHeight="1">
      <c r="B869" s="258" t="s">
        <v>79</v>
      </c>
      <c r="C869" s="259" t="s">
        <v>59</v>
      </c>
      <c r="D869" s="262" t="s">
        <v>159</v>
      </c>
      <c r="E869" s="258" t="s">
        <v>425</v>
      </c>
      <c r="F869" s="258">
        <v>0.0</v>
      </c>
      <c r="G869" s="258">
        <v>1.0</v>
      </c>
      <c r="H869" s="258">
        <v>0.0</v>
      </c>
      <c r="I869" s="258">
        <v>0.0</v>
      </c>
      <c r="J869" s="258">
        <v>0.0</v>
      </c>
      <c r="K869" s="258">
        <v>0.0</v>
      </c>
      <c r="L869" s="258">
        <v>1.0</v>
      </c>
      <c r="M869" s="258">
        <v>0.0</v>
      </c>
      <c r="N869" s="258">
        <v>0.0</v>
      </c>
      <c r="O869" s="258">
        <v>0.0</v>
      </c>
      <c r="P869" s="258">
        <v>0.0</v>
      </c>
      <c r="Q869" s="258">
        <v>0.0</v>
      </c>
      <c r="R869" s="261">
        <f t="shared" si="1"/>
        <v>2</v>
      </c>
      <c r="S869" s="261"/>
    </row>
    <row r="870" ht="15.75" hidden="1" customHeight="1">
      <c r="B870" s="258" t="s">
        <v>79</v>
      </c>
      <c r="C870" s="259" t="s">
        <v>70</v>
      </c>
      <c r="D870" s="260" t="s">
        <v>116</v>
      </c>
      <c r="E870" s="258" t="s">
        <v>383</v>
      </c>
      <c r="F870" s="258">
        <v>0.0</v>
      </c>
      <c r="G870" s="258">
        <v>1.0</v>
      </c>
      <c r="H870" s="258">
        <v>0.0</v>
      </c>
      <c r="I870" s="258">
        <v>0.0</v>
      </c>
      <c r="J870" s="258">
        <v>0.0</v>
      </c>
      <c r="K870" s="258">
        <v>0.0</v>
      </c>
      <c r="L870" s="258">
        <v>1.0</v>
      </c>
      <c r="M870" s="258">
        <v>0.0</v>
      </c>
      <c r="N870" s="258">
        <v>0.0</v>
      </c>
      <c r="O870" s="258">
        <v>1.0</v>
      </c>
      <c r="P870" s="258">
        <v>0.0</v>
      </c>
      <c r="Q870" s="258">
        <v>0.0</v>
      </c>
      <c r="R870" s="261">
        <f t="shared" si="1"/>
        <v>3</v>
      </c>
      <c r="S870" s="261"/>
    </row>
    <row r="871" ht="15.75" hidden="1" customHeight="1">
      <c r="B871" s="258" t="s">
        <v>79</v>
      </c>
      <c r="C871" s="259" t="s">
        <v>70</v>
      </c>
      <c r="D871" s="260" t="s">
        <v>116</v>
      </c>
      <c r="E871" s="258" t="s">
        <v>384</v>
      </c>
      <c r="F871" s="258">
        <v>0.0</v>
      </c>
      <c r="G871" s="258">
        <v>1.0</v>
      </c>
      <c r="H871" s="258">
        <v>0.0</v>
      </c>
      <c r="I871" s="258">
        <v>0.0</v>
      </c>
      <c r="J871" s="258">
        <v>0.0</v>
      </c>
      <c r="K871" s="258">
        <v>0.0</v>
      </c>
      <c r="L871" s="258">
        <v>1.0</v>
      </c>
      <c r="M871" s="258">
        <v>0.0</v>
      </c>
      <c r="N871" s="258">
        <v>0.0</v>
      </c>
      <c r="O871" s="258">
        <v>0.0</v>
      </c>
      <c r="P871" s="258">
        <v>0.0</v>
      </c>
      <c r="Q871" s="258">
        <v>0.0</v>
      </c>
      <c r="R871" s="261">
        <f t="shared" si="1"/>
        <v>2</v>
      </c>
      <c r="S871" s="261"/>
    </row>
    <row r="872" ht="15.75" hidden="1" customHeight="1">
      <c r="B872" s="258" t="s">
        <v>79</v>
      </c>
      <c r="C872" s="259" t="s">
        <v>70</v>
      </c>
      <c r="D872" s="260" t="s">
        <v>116</v>
      </c>
      <c r="E872" s="258" t="s">
        <v>385</v>
      </c>
      <c r="F872" s="258">
        <v>1.0</v>
      </c>
      <c r="G872" s="258">
        <v>1.0</v>
      </c>
      <c r="H872" s="258">
        <v>0.0</v>
      </c>
      <c r="I872" s="258">
        <v>0.0</v>
      </c>
      <c r="J872" s="258">
        <v>0.0</v>
      </c>
      <c r="K872" s="258">
        <v>0.0</v>
      </c>
      <c r="L872" s="258">
        <v>1.0</v>
      </c>
      <c r="M872" s="258">
        <v>0.0</v>
      </c>
      <c r="N872" s="258">
        <v>1.0</v>
      </c>
      <c r="O872" s="258">
        <v>1.0</v>
      </c>
      <c r="P872" s="258">
        <v>0.0</v>
      </c>
      <c r="Q872" s="258">
        <v>0.0</v>
      </c>
      <c r="R872" s="261">
        <f t="shared" si="1"/>
        <v>5</v>
      </c>
      <c r="S872" s="261"/>
    </row>
    <row r="873" ht="15.75" hidden="1" customHeight="1">
      <c r="B873" s="258" t="s">
        <v>79</v>
      </c>
      <c r="C873" s="259" t="s">
        <v>70</v>
      </c>
      <c r="D873" s="260" t="s">
        <v>116</v>
      </c>
      <c r="E873" s="258" t="s">
        <v>386</v>
      </c>
      <c r="F873" s="258">
        <v>0.0</v>
      </c>
      <c r="G873" s="258">
        <v>1.0</v>
      </c>
      <c r="H873" s="258">
        <v>0.0</v>
      </c>
      <c r="I873" s="258">
        <v>1.0</v>
      </c>
      <c r="J873" s="258">
        <v>0.0</v>
      </c>
      <c r="K873" s="258">
        <v>0.0</v>
      </c>
      <c r="L873" s="258">
        <v>1.0</v>
      </c>
      <c r="M873" s="258">
        <v>0.0</v>
      </c>
      <c r="N873" s="258">
        <v>0.0</v>
      </c>
      <c r="O873" s="258">
        <v>0.0</v>
      </c>
      <c r="P873" s="258">
        <v>1.0</v>
      </c>
      <c r="Q873" s="258">
        <v>0.0</v>
      </c>
      <c r="R873" s="261">
        <f t="shared" si="1"/>
        <v>4</v>
      </c>
      <c r="S873" s="261"/>
    </row>
    <row r="874" ht="15.75" hidden="1" customHeight="1">
      <c r="B874" s="258" t="s">
        <v>79</v>
      </c>
      <c r="C874" s="259" t="s">
        <v>70</v>
      </c>
      <c r="D874" s="260" t="s">
        <v>116</v>
      </c>
      <c r="E874" s="258" t="s">
        <v>387</v>
      </c>
      <c r="F874" s="258">
        <v>0.0</v>
      </c>
      <c r="G874" s="258">
        <v>1.0</v>
      </c>
      <c r="H874" s="258">
        <v>0.0</v>
      </c>
      <c r="I874" s="258">
        <v>0.0</v>
      </c>
      <c r="J874" s="258">
        <v>0.0</v>
      </c>
      <c r="K874" s="258">
        <v>0.0</v>
      </c>
      <c r="L874" s="258">
        <v>1.0</v>
      </c>
      <c r="M874" s="258">
        <v>0.0</v>
      </c>
      <c r="N874" s="258">
        <v>0.0</v>
      </c>
      <c r="O874" s="258">
        <v>0.0</v>
      </c>
      <c r="P874" s="258">
        <v>0.0</v>
      </c>
      <c r="Q874" s="258">
        <v>0.0</v>
      </c>
      <c r="R874" s="261">
        <f t="shared" si="1"/>
        <v>2</v>
      </c>
      <c r="S874" s="261"/>
    </row>
    <row r="875" ht="15.75" hidden="1" customHeight="1">
      <c r="B875" s="258" t="s">
        <v>79</v>
      </c>
      <c r="C875" s="259" t="s">
        <v>70</v>
      </c>
      <c r="D875" s="260" t="s">
        <v>116</v>
      </c>
      <c r="E875" s="258" t="s">
        <v>388</v>
      </c>
      <c r="F875" s="258">
        <v>0.0</v>
      </c>
      <c r="G875" s="258">
        <v>1.0</v>
      </c>
      <c r="H875" s="258">
        <v>0.0</v>
      </c>
      <c r="I875" s="258">
        <v>0.0</v>
      </c>
      <c r="J875" s="258">
        <v>0.0</v>
      </c>
      <c r="K875" s="258">
        <v>0.0</v>
      </c>
      <c r="L875" s="258">
        <v>1.0</v>
      </c>
      <c r="M875" s="258">
        <v>0.0</v>
      </c>
      <c r="N875" s="258">
        <v>0.0</v>
      </c>
      <c r="O875" s="258">
        <v>0.0</v>
      </c>
      <c r="P875" s="258">
        <v>0.0</v>
      </c>
      <c r="Q875" s="258">
        <v>0.0</v>
      </c>
      <c r="R875" s="261">
        <f t="shared" si="1"/>
        <v>2</v>
      </c>
      <c r="S875" s="261"/>
    </row>
    <row r="876" ht="15.75" hidden="1" customHeight="1">
      <c r="B876" s="258" t="s">
        <v>79</v>
      </c>
      <c r="C876" s="259" t="s">
        <v>70</v>
      </c>
      <c r="D876" s="262" t="s">
        <v>116</v>
      </c>
      <c r="E876" s="258" t="s">
        <v>389</v>
      </c>
      <c r="F876" s="258">
        <v>0.0</v>
      </c>
      <c r="G876" s="258">
        <v>1.0</v>
      </c>
      <c r="H876" s="258">
        <v>0.0</v>
      </c>
      <c r="I876" s="258">
        <v>0.0</v>
      </c>
      <c r="J876" s="258">
        <v>0.0</v>
      </c>
      <c r="K876" s="258">
        <v>0.0</v>
      </c>
      <c r="L876" s="258">
        <v>1.0</v>
      </c>
      <c r="M876" s="258">
        <v>0.0</v>
      </c>
      <c r="N876" s="258">
        <v>0.0</v>
      </c>
      <c r="O876" s="258">
        <v>0.0</v>
      </c>
      <c r="P876" s="258">
        <v>0.0</v>
      </c>
      <c r="Q876" s="258">
        <v>0.0</v>
      </c>
      <c r="R876" s="261">
        <f t="shared" si="1"/>
        <v>2</v>
      </c>
      <c r="S876" s="261"/>
    </row>
    <row r="877" ht="15.75" hidden="1" customHeight="1">
      <c r="B877" s="258" t="s">
        <v>79</v>
      </c>
      <c r="C877" s="259" t="s">
        <v>70</v>
      </c>
      <c r="D877" s="260" t="s">
        <v>131</v>
      </c>
      <c r="E877" s="258" t="s">
        <v>390</v>
      </c>
      <c r="F877" s="258">
        <v>0.0</v>
      </c>
      <c r="G877" s="258">
        <v>1.0</v>
      </c>
      <c r="H877" s="258">
        <v>0.0</v>
      </c>
      <c r="I877" s="258">
        <v>0.0</v>
      </c>
      <c r="J877" s="258">
        <v>0.0</v>
      </c>
      <c r="K877" s="258">
        <v>0.0</v>
      </c>
      <c r="L877" s="258">
        <v>1.0</v>
      </c>
      <c r="M877" s="258">
        <v>1.0</v>
      </c>
      <c r="N877" s="258">
        <v>0.0</v>
      </c>
      <c r="O877" s="258">
        <v>0.0</v>
      </c>
      <c r="P877" s="258">
        <v>0.0</v>
      </c>
      <c r="Q877" s="258">
        <v>0.0</v>
      </c>
      <c r="R877" s="261">
        <f t="shared" si="1"/>
        <v>3</v>
      </c>
      <c r="S877" s="261"/>
    </row>
    <row r="878" ht="15.75" hidden="1" customHeight="1">
      <c r="B878" s="258" t="s">
        <v>79</v>
      </c>
      <c r="C878" s="259" t="s">
        <v>70</v>
      </c>
      <c r="D878" s="260" t="s">
        <v>131</v>
      </c>
      <c r="E878" s="258" t="s">
        <v>391</v>
      </c>
      <c r="F878" s="258">
        <v>0.0</v>
      </c>
      <c r="G878" s="258">
        <v>1.0</v>
      </c>
      <c r="H878" s="258">
        <v>0.0</v>
      </c>
      <c r="I878" s="258">
        <v>0.0</v>
      </c>
      <c r="J878" s="258">
        <v>0.0</v>
      </c>
      <c r="K878" s="258">
        <v>0.0</v>
      </c>
      <c r="L878" s="258">
        <v>1.0</v>
      </c>
      <c r="M878" s="258">
        <v>0.0</v>
      </c>
      <c r="N878" s="258">
        <v>0.0</v>
      </c>
      <c r="O878" s="258">
        <v>0.0</v>
      </c>
      <c r="P878" s="258">
        <v>0.0</v>
      </c>
      <c r="Q878" s="258">
        <v>0.0</v>
      </c>
      <c r="R878" s="261">
        <f t="shared" si="1"/>
        <v>2</v>
      </c>
      <c r="S878" s="261"/>
    </row>
    <row r="879" ht="15.75" hidden="1" customHeight="1">
      <c r="B879" s="258" t="s">
        <v>79</v>
      </c>
      <c r="C879" s="259" t="s">
        <v>70</v>
      </c>
      <c r="D879" s="260" t="s">
        <v>131</v>
      </c>
      <c r="E879" s="258" t="s">
        <v>392</v>
      </c>
      <c r="F879" s="258">
        <v>0.0</v>
      </c>
      <c r="G879" s="258">
        <v>1.0</v>
      </c>
      <c r="H879" s="258">
        <v>0.0</v>
      </c>
      <c r="I879" s="258">
        <v>0.0</v>
      </c>
      <c r="J879" s="258">
        <v>0.0</v>
      </c>
      <c r="K879" s="258">
        <v>0.0</v>
      </c>
      <c r="L879" s="258">
        <v>1.0</v>
      </c>
      <c r="M879" s="258">
        <v>0.0</v>
      </c>
      <c r="N879" s="258">
        <v>0.0</v>
      </c>
      <c r="O879" s="258">
        <v>0.0</v>
      </c>
      <c r="P879" s="258">
        <v>1.0</v>
      </c>
      <c r="Q879" s="258">
        <v>0.0</v>
      </c>
      <c r="R879" s="261">
        <f t="shared" si="1"/>
        <v>3</v>
      </c>
      <c r="S879" s="261"/>
    </row>
    <row r="880" ht="15.75" hidden="1" customHeight="1">
      <c r="B880" s="258" t="s">
        <v>79</v>
      </c>
      <c r="C880" s="259" t="s">
        <v>70</v>
      </c>
      <c r="D880" s="260" t="s">
        <v>131</v>
      </c>
      <c r="E880" s="258" t="s">
        <v>393</v>
      </c>
      <c r="F880" s="258">
        <v>1.0</v>
      </c>
      <c r="G880" s="258">
        <v>1.0</v>
      </c>
      <c r="H880" s="258">
        <v>0.0</v>
      </c>
      <c r="I880" s="258">
        <v>1.0</v>
      </c>
      <c r="J880" s="258">
        <v>0.0</v>
      </c>
      <c r="K880" s="258">
        <v>1.0</v>
      </c>
      <c r="L880" s="258">
        <v>1.0</v>
      </c>
      <c r="M880" s="258">
        <v>0.0</v>
      </c>
      <c r="N880" s="258">
        <v>1.0</v>
      </c>
      <c r="O880" s="258">
        <v>1.0</v>
      </c>
      <c r="P880" s="258">
        <v>0.0</v>
      </c>
      <c r="Q880" s="258">
        <v>0.0</v>
      </c>
      <c r="R880" s="261">
        <f t="shared" si="1"/>
        <v>7</v>
      </c>
      <c r="S880" s="261"/>
    </row>
    <row r="881" ht="15.75" hidden="1" customHeight="1">
      <c r="B881" s="258" t="s">
        <v>79</v>
      </c>
      <c r="C881" s="259" t="s">
        <v>70</v>
      </c>
      <c r="D881" s="260" t="s">
        <v>131</v>
      </c>
      <c r="E881" s="258" t="s">
        <v>394</v>
      </c>
      <c r="F881" s="258">
        <v>0.0</v>
      </c>
      <c r="G881" s="258">
        <v>1.0</v>
      </c>
      <c r="H881" s="258">
        <v>0.0</v>
      </c>
      <c r="I881" s="258">
        <v>0.0</v>
      </c>
      <c r="J881" s="258">
        <v>1.0</v>
      </c>
      <c r="K881" s="258">
        <v>0.0</v>
      </c>
      <c r="L881" s="258">
        <v>1.0</v>
      </c>
      <c r="M881" s="258">
        <v>0.0</v>
      </c>
      <c r="N881" s="258">
        <v>0.0</v>
      </c>
      <c r="O881" s="258">
        <v>0.0</v>
      </c>
      <c r="P881" s="258">
        <v>0.0</v>
      </c>
      <c r="Q881" s="258">
        <v>1.0</v>
      </c>
      <c r="R881" s="261">
        <f t="shared" si="1"/>
        <v>4</v>
      </c>
      <c r="S881" s="261"/>
    </row>
    <row r="882" ht="15.75" hidden="1" customHeight="1">
      <c r="B882" s="258" t="s">
        <v>79</v>
      </c>
      <c r="C882" s="259" t="s">
        <v>70</v>
      </c>
      <c r="D882" s="260" t="s">
        <v>131</v>
      </c>
      <c r="E882" s="258" t="s">
        <v>395</v>
      </c>
      <c r="F882" s="258">
        <v>0.0</v>
      </c>
      <c r="G882" s="258">
        <v>1.0</v>
      </c>
      <c r="H882" s="258">
        <v>0.0</v>
      </c>
      <c r="I882" s="258">
        <v>0.0</v>
      </c>
      <c r="J882" s="258">
        <v>0.0</v>
      </c>
      <c r="K882" s="258">
        <v>0.0</v>
      </c>
      <c r="L882" s="258">
        <v>1.0</v>
      </c>
      <c r="M882" s="258">
        <v>0.0</v>
      </c>
      <c r="N882" s="258">
        <v>0.0</v>
      </c>
      <c r="O882" s="258">
        <v>0.0</v>
      </c>
      <c r="P882" s="258">
        <v>0.0</v>
      </c>
      <c r="Q882" s="258">
        <v>0.0</v>
      </c>
      <c r="R882" s="261">
        <f t="shared" si="1"/>
        <v>2</v>
      </c>
      <c r="S882" s="261"/>
    </row>
    <row r="883" ht="15.75" hidden="1" customHeight="1">
      <c r="B883" s="258" t="s">
        <v>79</v>
      </c>
      <c r="C883" s="259" t="s">
        <v>70</v>
      </c>
      <c r="D883" s="262" t="s">
        <v>131</v>
      </c>
      <c r="E883" s="258" t="s">
        <v>396</v>
      </c>
      <c r="F883" s="258">
        <v>0.0</v>
      </c>
      <c r="G883" s="258">
        <v>1.0</v>
      </c>
      <c r="H883" s="258">
        <v>0.0</v>
      </c>
      <c r="I883" s="258">
        <v>0.0</v>
      </c>
      <c r="J883" s="258">
        <v>0.0</v>
      </c>
      <c r="K883" s="258">
        <v>0.0</v>
      </c>
      <c r="L883" s="258">
        <v>1.0</v>
      </c>
      <c r="M883" s="258">
        <v>0.0</v>
      </c>
      <c r="N883" s="258">
        <v>0.0</v>
      </c>
      <c r="O883" s="258">
        <v>0.0</v>
      </c>
      <c r="P883" s="258">
        <v>0.0</v>
      </c>
      <c r="Q883" s="258">
        <v>0.0</v>
      </c>
      <c r="R883" s="261">
        <f t="shared" si="1"/>
        <v>2</v>
      </c>
      <c r="S883" s="261"/>
    </row>
    <row r="884" ht="15.75" hidden="1" customHeight="1">
      <c r="B884" s="258" t="s">
        <v>79</v>
      </c>
      <c r="C884" s="259" t="s">
        <v>70</v>
      </c>
      <c r="D884" s="260" t="s">
        <v>145</v>
      </c>
      <c r="E884" s="258" t="s">
        <v>397</v>
      </c>
      <c r="F884" s="258">
        <v>0.0</v>
      </c>
      <c r="G884" s="258">
        <v>1.0</v>
      </c>
      <c r="H884" s="258">
        <v>0.0</v>
      </c>
      <c r="I884" s="258">
        <v>0.0</v>
      </c>
      <c r="J884" s="258">
        <v>0.0</v>
      </c>
      <c r="K884" s="258">
        <v>0.0</v>
      </c>
      <c r="L884" s="258">
        <v>1.0</v>
      </c>
      <c r="M884" s="258">
        <v>0.0</v>
      </c>
      <c r="N884" s="258">
        <v>0.0</v>
      </c>
      <c r="O884" s="258">
        <v>1.0</v>
      </c>
      <c r="P884" s="258">
        <v>0.0</v>
      </c>
      <c r="Q884" s="258">
        <v>0.0</v>
      </c>
      <c r="R884" s="261">
        <f t="shared" si="1"/>
        <v>3</v>
      </c>
      <c r="S884" s="261"/>
    </row>
    <row r="885" ht="15.75" hidden="1" customHeight="1">
      <c r="B885" s="258" t="s">
        <v>79</v>
      </c>
      <c r="C885" s="259" t="s">
        <v>70</v>
      </c>
      <c r="D885" s="260" t="s">
        <v>145</v>
      </c>
      <c r="E885" s="258" t="s">
        <v>398</v>
      </c>
      <c r="F885" s="258">
        <v>0.0</v>
      </c>
      <c r="G885" s="258">
        <v>1.0</v>
      </c>
      <c r="H885" s="258">
        <v>0.0</v>
      </c>
      <c r="I885" s="258">
        <v>0.0</v>
      </c>
      <c r="J885" s="258">
        <v>0.0</v>
      </c>
      <c r="K885" s="258">
        <v>0.0</v>
      </c>
      <c r="L885" s="258">
        <v>1.0</v>
      </c>
      <c r="M885" s="258">
        <v>0.0</v>
      </c>
      <c r="N885" s="258">
        <v>0.0</v>
      </c>
      <c r="O885" s="258">
        <v>0.0</v>
      </c>
      <c r="P885" s="258">
        <v>0.0</v>
      </c>
      <c r="Q885" s="258">
        <v>1.0</v>
      </c>
      <c r="R885" s="261">
        <f t="shared" si="1"/>
        <v>3</v>
      </c>
      <c r="S885" s="261"/>
    </row>
    <row r="886" ht="15.75" hidden="1" customHeight="1">
      <c r="B886" s="258" t="s">
        <v>79</v>
      </c>
      <c r="C886" s="259" t="s">
        <v>70</v>
      </c>
      <c r="D886" s="260" t="s">
        <v>145</v>
      </c>
      <c r="E886" s="258" t="s">
        <v>399</v>
      </c>
      <c r="F886" s="258">
        <v>0.0</v>
      </c>
      <c r="G886" s="258">
        <v>1.0</v>
      </c>
      <c r="H886" s="258">
        <v>0.0</v>
      </c>
      <c r="I886" s="258">
        <v>0.0</v>
      </c>
      <c r="J886" s="258">
        <v>0.0</v>
      </c>
      <c r="K886" s="258">
        <v>0.0</v>
      </c>
      <c r="L886" s="258">
        <v>1.0</v>
      </c>
      <c r="M886" s="258">
        <v>0.0</v>
      </c>
      <c r="N886" s="258">
        <v>0.0</v>
      </c>
      <c r="O886" s="258">
        <v>0.0</v>
      </c>
      <c r="P886" s="258">
        <v>0.0</v>
      </c>
      <c r="Q886" s="258">
        <v>0.0</v>
      </c>
      <c r="R886" s="261">
        <f t="shared" si="1"/>
        <v>2</v>
      </c>
      <c r="S886" s="261"/>
    </row>
    <row r="887" ht="15.75" hidden="1" customHeight="1">
      <c r="B887" s="258" t="s">
        <v>79</v>
      </c>
      <c r="C887" s="259" t="s">
        <v>70</v>
      </c>
      <c r="D887" s="260" t="s">
        <v>145</v>
      </c>
      <c r="E887" s="258" t="s">
        <v>400</v>
      </c>
      <c r="F887" s="258">
        <v>0.0</v>
      </c>
      <c r="G887" s="258">
        <v>1.0</v>
      </c>
      <c r="H887" s="258">
        <v>0.0</v>
      </c>
      <c r="I887" s="258">
        <v>0.0</v>
      </c>
      <c r="J887" s="258">
        <v>0.0</v>
      </c>
      <c r="K887" s="258">
        <v>0.0</v>
      </c>
      <c r="L887" s="258">
        <v>1.0</v>
      </c>
      <c r="M887" s="258">
        <v>0.0</v>
      </c>
      <c r="N887" s="258">
        <v>0.0</v>
      </c>
      <c r="O887" s="258">
        <v>0.0</v>
      </c>
      <c r="P887" s="258">
        <v>0.0</v>
      </c>
      <c r="Q887" s="258">
        <v>0.0</v>
      </c>
      <c r="R887" s="261">
        <f t="shared" si="1"/>
        <v>2</v>
      </c>
      <c r="S887" s="261"/>
    </row>
    <row r="888" ht="15.75" hidden="1" customHeight="1">
      <c r="B888" s="258" t="s">
        <v>79</v>
      </c>
      <c r="C888" s="259" t="s">
        <v>70</v>
      </c>
      <c r="D888" s="260" t="s">
        <v>145</v>
      </c>
      <c r="E888" s="258" t="s">
        <v>401</v>
      </c>
      <c r="F888" s="258">
        <v>0.0</v>
      </c>
      <c r="G888" s="258">
        <v>1.0</v>
      </c>
      <c r="H888" s="258">
        <v>0.0</v>
      </c>
      <c r="I888" s="258">
        <v>0.0</v>
      </c>
      <c r="J888" s="258">
        <v>0.0</v>
      </c>
      <c r="K888" s="258">
        <v>0.0</v>
      </c>
      <c r="L888" s="258">
        <v>1.0</v>
      </c>
      <c r="M888" s="258">
        <v>0.0</v>
      </c>
      <c r="N888" s="258">
        <v>0.0</v>
      </c>
      <c r="O888" s="258">
        <v>0.0</v>
      </c>
      <c r="P888" s="258">
        <v>0.0</v>
      </c>
      <c r="Q888" s="258">
        <v>0.0</v>
      </c>
      <c r="R888" s="261">
        <f t="shared" si="1"/>
        <v>2</v>
      </c>
      <c r="S888" s="261"/>
    </row>
    <row r="889" ht="15.75" hidden="1" customHeight="1">
      <c r="B889" s="258" t="s">
        <v>79</v>
      </c>
      <c r="C889" s="259" t="s">
        <v>70</v>
      </c>
      <c r="D889" s="260" t="s">
        <v>145</v>
      </c>
      <c r="E889" s="258" t="s">
        <v>402</v>
      </c>
      <c r="F889" s="258">
        <v>1.0</v>
      </c>
      <c r="G889" s="258">
        <v>1.0</v>
      </c>
      <c r="H889" s="258">
        <v>0.0</v>
      </c>
      <c r="I889" s="258">
        <v>0.0</v>
      </c>
      <c r="J889" s="258">
        <v>0.0</v>
      </c>
      <c r="K889" s="258">
        <v>0.0</v>
      </c>
      <c r="L889" s="258">
        <v>1.0</v>
      </c>
      <c r="M889" s="258">
        <v>0.0</v>
      </c>
      <c r="N889" s="258">
        <v>0.0</v>
      </c>
      <c r="O889" s="258">
        <v>0.0</v>
      </c>
      <c r="P889" s="258">
        <v>0.0</v>
      </c>
      <c r="Q889" s="258">
        <v>1.0</v>
      </c>
      <c r="R889" s="261">
        <f t="shared" si="1"/>
        <v>4</v>
      </c>
      <c r="S889" s="261"/>
    </row>
    <row r="890" ht="15.75" hidden="1" customHeight="1">
      <c r="B890" s="258" t="s">
        <v>79</v>
      </c>
      <c r="C890" s="259" t="s">
        <v>70</v>
      </c>
      <c r="D890" s="260" t="s">
        <v>145</v>
      </c>
      <c r="E890" s="258" t="s">
        <v>403</v>
      </c>
      <c r="F890" s="258">
        <v>0.0</v>
      </c>
      <c r="G890" s="258">
        <v>1.0</v>
      </c>
      <c r="H890" s="258">
        <v>0.0</v>
      </c>
      <c r="I890" s="258">
        <v>0.0</v>
      </c>
      <c r="J890" s="258">
        <v>0.0</v>
      </c>
      <c r="K890" s="258">
        <v>0.0</v>
      </c>
      <c r="L890" s="258">
        <v>1.0</v>
      </c>
      <c r="M890" s="258">
        <v>0.0</v>
      </c>
      <c r="N890" s="258">
        <v>0.0</v>
      </c>
      <c r="O890" s="258">
        <v>0.0</v>
      </c>
      <c r="P890" s="258">
        <v>0.0</v>
      </c>
      <c r="Q890" s="258">
        <v>0.0</v>
      </c>
      <c r="R890" s="261">
        <f t="shared" si="1"/>
        <v>2</v>
      </c>
      <c r="S890" s="261"/>
    </row>
    <row r="891" ht="15.75" hidden="1" customHeight="1">
      <c r="B891" s="258" t="s">
        <v>79</v>
      </c>
      <c r="C891" s="259" t="s">
        <v>70</v>
      </c>
      <c r="D891" s="260" t="s">
        <v>145</v>
      </c>
      <c r="E891" s="258" t="s">
        <v>404</v>
      </c>
      <c r="F891" s="258">
        <v>0.0</v>
      </c>
      <c r="G891" s="258">
        <v>1.0</v>
      </c>
      <c r="H891" s="258">
        <v>0.0</v>
      </c>
      <c r="I891" s="258">
        <v>0.0</v>
      </c>
      <c r="J891" s="258">
        <v>0.0</v>
      </c>
      <c r="K891" s="258">
        <v>0.0</v>
      </c>
      <c r="L891" s="258">
        <v>1.0</v>
      </c>
      <c r="M891" s="258">
        <v>0.0</v>
      </c>
      <c r="N891" s="258">
        <v>0.0</v>
      </c>
      <c r="O891" s="258">
        <v>0.0</v>
      </c>
      <c r="P891" s="258">
        <v>0.0</v>
      </c>
      <c r="Q891" s="258">
        <v>0.0</v>
      </c>
      <c r="R891" s="261">
        <f t="shared" si="1"/>
        <v>2</v>
      </c>
      <c r="S891" s="261"/>
    </row>
    <row r="892" ht="15.75" hidden="1" customHeight="1">
      <c r="B892" s="258" t="s">
        <v>79</v>
      </c>
      <c r="C892" s="259" t="s">
        <v>70</v>
      </c>
      <c r="D892" s="260" t="s">
        <v>145</v>
      </c>
      <c r="E892" s="258" t="s">
        <v>405</v>
      </c>
      <c r="F892" s="258">
        <v>0.0</v>
      </c>
      <c r="G892" s="258">
        <v>1.0</v>
      </c>
      <c r="H892" s="258">
        <v>0.0</v>
      </c>
      <c r="I892" s="258">
        <v>0.0</v>
      </c>
      <c r="J892" s="258">
        <v>0.0</v>
      </c>
      <c r="K892" s="258">
        <v>0.0</v>
      </c>
      <c r="L892" s="258">
        <v>1.0</v>
      </c>
      <c r="M892" s="258">
        <v>0.0</v>
      </c>
      <c r="N892" s="258">
        <v>0.0</v>
      </c>
      <c r="O892" s="258">
        <v>0.0</v>
      </c>
      <c r="P892" s="258">
        <v>0.0</v>
      </c>
      <c r="Q892" s="258">
        <v>0.0</v>
      </c>
      <c r="R892" s="261">
        <f t="shared" si="1"/>
        <v>2</v>
      </c>
      <c r="S892" s="261"/>
    </row>
    <row r="893" ht="15.75" hidden="1" customHeight="1">
      <c r="B893" s="258" t="s">
        <v>79</v>
      </c>
      <c r="C893" s="259" t="s">
        <v>70</v>
      </c>
      <c r="D893" s="260" t="s">
        <v>145</v>
      </c>
      <c r="E893" s="258" t="s">
        <v>406</v>
      </c>
      <c r="F893" s="258">
        <v>0.0</v>
      </c>
      <c r="G893" s="258">
        <v>1.0</v>
      </c>
      <c r="H893" s="258">
        <v>0.0</v>
      </c>
      <c r="I893" s="258">
        <v>0.0</v>
      </c>
      <c r="J893" s="258">
        <v>0.0</v>
      </c>
      <c r="K893" s="258">
        <v>0.0</v>
      </c>
      <c r="L893" s="258">
        <v>1.0</v>
      </c>
      <c r="M893" s="258">
        <v>0.0</v>
      </c>
      <c r="N893" s="258">
        <v>0.0</v>
      </c>
      <c r="O893" s="258">
        <v>0.0</v>
      </c>
      <c r="P893" s="258">
        <v>0.0</v>
      </c>
      <c r="Q893" s="258">
        <v>0.0</v>
      </c>
      <c r="R893" s="261">
        <f t="shared" si="1"/>
        <v>2</v>
      </c>
      <c r="S893" s="261"/>
    </row>
    <row r="894" ht="15.75" hidden="1" customHeight="1">
      <c r="B894" s="258" t="s">
        <v>79</v>
      </c>
      <c r="C894" s="259" t="s">
        <v>70</v>
      </c>
      <c r="D894" s="260" t="s">
        <v>145</v>
      </c>
      <c r="E894" s="258" t="s">
        <v>407</v>
      </c>
      <c r="F894" s="258">
        <v>0.0</v>
      </c>
      <c r="G894" s="258">
        <v>1.0</v>
      </c>
      <c r="H894" s="258">
        <v>0.0</v>
      </c>
      <c r="I894" s="258">
        <v>0.0</v>
      </c>
      <c r="J894" s="258">
        <v>0.0</v>
      </c>
      <c r="K894" s="258">
        <v>0.0</v>
      </c>
      <c r="L894" s="258">
        <v>1.0</v>
      </c>
      <c r="M894" s="258">
        <v>0.0</v>
      </c>
      <c r="N894" s="258">
        <v>0.0</v>
      </c>
      <c r="O894" s="258">
        <v>0.0</v>
      </c>
      <c r="P894" s="258">
        <v>1.0</v>
      </c>
      <c r="Q894" s="258">
        <v>0.0</v>
      </c>
      <c r="R894" s="261">
        <f t="shared" si="1"/>
        <v>3</v>
      </c>
      <c r="S894" s="261"/>
    </row>
    <row r="895" ht="15.75" hidden="1" customHeight="1">
      <c r="B895" s="258" t="s">
        <v>79</v>
      </c>
      <c r="C895" s="259" t="s">
        <v>70</v>
      </c>
      <c r="D895" s="260" t="s">
        <v>145</v>
      </c>
      <c r="E895" s="258" t="s">
        <v>408</v>
      </c>
      <c r="F895" s="258">
        <v>0.0</v>
      </c>
      <c r="G895" s="258">
        <v>1.0</v>
      </c>
      <c r="H895" s="258">
        <v>0.0</v>
      </c>
      <c r="I895" s="258">
        <v>0.0</v>
      </c>
      <c r="J895" s="258">
        <v>0.0</v>
      </c>
      <c r="K895" s="258">
        <v>0.0</v>
      </c>
      <c r="L895" s="258">
        <v>1.0</v>
      </c>
      <c r="M895" s="258">
        <v>0.0</v>
      </c>
      <c r="N895" s="258">
        <v>0.0</v>
      </c>
      <c r="O895" s="258">
        <v>0.0</v>
      </c>
      <c r="P895" s="258">
        <v>0.0</v>
      </c>
      <c r="Q895" s="258">
        <v>0.0</v>
      </c>
      <c r="R895" s="261">
        <f t="shared" si="1"/>
        <v>2</v>
      </c>
      <c r="S895" s="261"/>
    </row>
    <row r="896" ht="15.75" hidden="1" customHeight="1">
      <c r="B896" s="258" t="s">
        <v>79</v>
      </c>
      <c r="C896" s="259" t="s">
        <v>70</v>
      </c>
      <c r="D896" s="260" t="s">
        <v>145</v>
      </c>
      <c r="E896" s="258" t="s">
        <v>409</v>
      </c>
      <c r="F896" s="258">
        <v>0.0</v>
      </c>
      <c r="G896" s="258">
        <v>1.0</v>
      </c>
      <c r="H896" s="258">
        <v>0.0</v>
      </c>
      <c r="I896" s="258">
        <v>0.0</v>
      </c>
      <c r="J896" s="258">
        <v>0.0</v>
      </c>
      <c r="K896" s="258">
        <v>0.0</v>
      </c>
      <c r="L896" s="258">
        <v>1.0</v>
      </c>
      <c r="M896" s="258">
        <v>0.0</v>
      </c>
      <c r="N896" s="258">
        <v>0.0</v>
      </c>
      <c r="O896" s="258">
        <v>0.0</v>
      </c>
      <c r="P896" s="258">
        <v>0.0</v>
      </c>
      <c r="Q896" s="258">
        <v>0.0</v>
      </c>
      <c r="R896" s="261">
        <f t="shared" si="1"/>
        <v>2</v>
      </c>
      <c r="S896" s="261"/>
    </row>
    <row r="897" ht="15.75" hidden="1" customHeight="1">
      <c r="B897" s="258" t="s">
        <v>79</v>
      </c>
      <c r="C897" s="259" t="s">
        <v>70</v>
      </c>
      <c r="D897" s="260" t="s">
        <v>145</v>
      </c>
      <c r="E897" s="258" t="s">
        <v>410</v>
      </c>
      <c r="F897" s="258">
        <v>0.0</v>
      </c>
      <c r="G897" s="258">
        <v>1.0</v>
      </c>
      <c r="H897" s="258">
        <v>0.0</v>
      </c>
      <c r="I897" s="258">
        <v>0.0</v>
      </c>
      <c r="J897" s="258">
        <v>0.0</v>
      </c>
      <c r="K897" s="258">
        <v>0.0</v>
      </c>
      <c r="L897" s="258">
        <v>1.0</v>
      </c>
      <c r="M897" s="258">
        <v>0.0</v>
      </c>
      <c r="N897" s="258">
        <v>0.0</v>
      </c>
      <c r="O897" s="258">
        <v>0.0</v>
      </c>
      <c r="P897" s="258">
        <v>0.0</v>
      </c>
      <c r="Q897" s="258">
        <v>0.0</v>
      </c>
      <c r="R897" s="261">
        <f t="shared" si="1"/>
        <v>2</v>
      </c>
      <c r="S897" s="261"/>
    </row>
    <row r="898" ht="15.75" hidden="1" customHeight="1">
      <c r="B898" s="258" t="s">
        <v>79</v>
      </c>
      <c r="C898" s="259" t="s">
        <v>70</v>
      </c>
      <c r="D898" s="260" t="s">
        <v>145</v>
      </c>
      <c r="E898" s="258" t="s">
        <v>411</v>
      </c>
      <c r="F898" s="258">
        <v>0.0</v>
      </c>
      <c r="G898" s="258">
        <v>1.0</v>
      </c>
      <c r="H898" s="258">
        <v>0.0</v>
      </c>
      <c r="I898" s="258">
        <v>0.0</v>
      </c>
      <c r="J898" s="258">
        <v>0.0</v>
      </c>
      <c r="K898" s="258">
        <v>0.0</v>
      </c>
      <c r="L898" s="258">
        <v>1.0</v>
      </c>
      <c r="M898" s="258">
        <v>0.0</v>
      </c>
      <c r="N898" s="258">
        <v>0.0</v>
      </c>
      <c r="O898" s="258">
        <v>0.0</v>
      </c>
      <c r="P898" s="258">
        <v>0.0</v>
      </c>
      <c r="Q898" s="258">
        <v>0.0</v>
      </c>
      <c r="R898" s="261">
        <f t="shared" si="1"/>
        <v>2</v>
      </c>
      <c r="S898" s="261"/>
    </row>
    <row r="899" ht="15.75" hidden="1" customHeight="1">
      <c r="B899" s="258" t="s">
        <v>79</v>
      </c>
      <c r="C899" s="259" t="s">
        <v>70</v>
      </c>
      <c r="D899" s="260" t="s">
        <v>145</v>
      </c>
      <c r="E899" s="258" t="s">
        <v>412</v>
      </c>
      <c r="F899" s="258">
        <v>0.0</v>
      </c>
      <c r="G899" s="258">
        <v>1.0</v>
      </c>
      <c r="H899" s="258">
        <v>0.0</v>
      </c>
      <c r="I899" s="258">
        <v>0.0</v>
      </c>
      <c r="J899" s="258">
        <v>0.0</v>
      </c>
      <c r="K899" s="258">
        <v>0.0</v>
      </c>
      <c r="L899" s="258">
        <v>1.0</v>
      </c>
      <c r="M899" s="258">
        <v>0.0</v>
      </c>
      <c r="N899" s="258">
        <v>0.0</v>
      </c>
      <c r="O899" s="258">
        <v>0.0</v>
      </c>
      <c r="P899" s="258">
        <v>0.0</v>
      </c>
      <c r="Q899" s="258">
        <v>0.0</v>
      </c>
      <c r="R899" s="261">
        <f t="shared" si="1"/>
        <v>2</v>
      </c>
      <c r="S899" s="261"/>
    </row>
    <row r="900" ht="15.75" hidden="1" customHeight="1">
      <c r="B900" s="258" t="s">
        <v>79</v>
      </c>
      <c r="C900" s="259" t="s">
        <v>70</v>
      </c>
      <c r="D900" s="262" t="s">
        <v>145</v>
      </c>
      <c r="E900" s="258" t="s">
        <v>413</v>
      </c>
      <c r="F900" s="258">
        <v>0.0</v>
      </c>
      <c r="G900" s="258">
        <v>1.0</v>
      </c>
      <c r="H900" s="258">
        <v>0.0</v>
      </c>
      <c r="I900" s="258">
        <v>0.0</v>
      </c>
      <c r="J900" s="258">
        <v>0.0</v>
      </c>
      <c r="K900" s="258">
        <v>0.0</v>
      </c>
      <c r="L900" s="258">
        <v>1.0</v>
      </c>
      <c r="M900" s="258">
        <v>0.0</v>
      </c>
      <c r="N900" s="258">
        <v>1.0</v>
      </c>
      <c r="O900" s="258">
        <v>0.0</v>
      </c>
      <c r="P900" s="258">
        <v>0.0</v>
      </c>
      <c r="Q900" s="258">
        <v>0.0</v>
      </c>
      <c r="R900" s="261">
        <f t="shared" si="1"/>
        <v>3</v>
      </c>
      <c r="S900" s="261"/>
    </row>
    <row r="901" ht="15.75" hidden="1" customHeight="1">
      <c r="B901" s="258" t="s">
        <v>79</v>
      </c>
      <c r="C901" s="259" t="s">
        <v>70</v>
      </c>
      <c r="D901" s="260" t="s">
        <v>61</v>
      </c>
      <c r="E901" s="258" t="s">
        <v>62</v>
      </c>
      <c r="F901" s="258">
        <v>0.0</v>
      </c>
      <c r="G901" s="258">
        <v>1.0</v>
      </c>
      <c r="H901" s="258">
        <v>0.0</v>
      </c>
      <c r="I901" s="258">
        <v>1.0</v>
      </c>
      <c r="J901" s="258">
        <v>0.0</v>
      </c>
      <c r="K901" s="258">
        <v>0.0</v>
      </c>
      <c r="L901" s="258">
        <v>1.0</v>
      </c>
      <c r="M901" s="258">
        <v>0.0</v>
      </c>
      <c r="N901" s="258">
        <v>0.0</v>
      </c>
      <c r="O901" s="258">
        <v>0.0</v>
      </c>
      <c r="P901" s="258">
        <v>0.0</v>
      </c>
      <c r="Q901" s="258">
        <v>0.0</v>
      </c>
      <c r="R901" s="261">
        <f t="shared" si="1"/>
        <v>3</v>
      </c>
      <c r="S901" s="261"/>
    </row>
    <row r="902" ht="15.75" hidden="1" customHeight="1">
      <c r="B902" s="258" t="s">
        <v>79</v>
      </c>
      <c r="C902" s="259" t="s">
        <v>70</v>
      </c>
      <c r="D902" s="260" t="s">
        <v>61</v>
      </c>
      <c r="E902" s="258" t="s">
        <v>63</v>
      </c>
      <c r="F902" s="258">
        <v>1.0</v>
      </c>
      <c r="G902" s="258">
        <v>1.0</v>
      </c>
      <c r="H902" s="258">
        <v>0.0</v>
      </c>
      <c r="I902" s="258">
        <v>0.0</v>
      </c>
      <c r="J902" s="258">
        <v>0.0</v>
      </c>
      <c r="K902" s="258">
        <v>0.0</v>
      </c>
      <c r="L902" s="258">
        <v>1.0</v>
      </c>
      <c r="M902" s="258">
        <v>1.0</v>
      </c>
      <c r="N902" s="258">
        <v>0.0</v>
      </c>
      <c r="O902" s="258">
        <v>0.0</v>
      </c>
      <c r="P902" s="258">
        <v>0.0</v>
      </c>
      <c r="Q902" s="258">
        <v>0.0</v>
      </c>
      <c r="R902" s="261">
        <f t="shared" si="1"/>
        <v>4</v>
      </c>
      <c r="S902" s="261"/>
    </row>
    <row r="903" ht="15.75" hidden="1" customHeight="1">
      <c r="B903" s="258" t="s">
        <v>79</v>
      </c>
      <c r="C903" s="259" t="s">
        <v>70</v>
      </c>
      <c r="D903" s="260" t="s">
        <v>61</v>
      </c>
      <c r="E903" s="258" t="s">
        <v>64</v>
      </c>
      <c r="F903" s="258">
        <v>0.0</v>
      </c>
      <c r="G903" s="258">
        <v>1.0</v>
      </c>
      <c r="H903" s="258">
        <v>0.0</v>
      </c>
      <c r="I903" s="258">
        <v>0.0</v>
      </c>
      <c r="J903" s="258">
        <v>0.0</v>
      </c>
      <c r="K903" s="258">
        <v>0.0</v>
      </c>
      <c r="L903" s="258">
        <v>1.0</v>
      </c>
      <c r="M903" s="258">
        <v>0.0</v>
      </c>
      <c r="N903" s="258">
        <v>0.0</v>
      </c>
      <c r="O903" s="258">
        <v>0.0</v>
      </c>
      <c r="P903" s="258">
        <v>0.0</v>
      </c>
      <c r="Q903" s="258">
        <v>1.0</v>
      </c>
      <c r="R903" s="261">
        <f t="shared" si="1"/>
        <v>3</v>
      </c>
      <c r="S903" s="261"/>
    </row>
    <row r="904" ht="15.75" hidden="1" customHeight="1">
      <c r="B904" s="258" t="s">
        <v>79</v>
      </c>
      <c r="C904" s="259" t="s">
        <v>70</v>
      </c>
      <c r="D904" s="260" t="s">
        <v>61</v>
      </c>
      <c r="E904" s="258" t="s">
        <v>65</v>
      </c>
      <c r="F904" s="258">
        <v>0.0</v>
      </c>
      <c r="G904" s="258">
        <v>1.0</v>
      </c>
      <c r="H904" s="258">
        <v>0.0</v>
      </c>
      <c r="I904" s="258">
        <v>0.0</v>
      </c>
      <c r="J904" s="258">
        <v>0.0</v>
      </c>
      <c r="K904" s="258">
        <v>0.0</v>
      </c>
      <c r="L904" s="258">
        <v>1.0</v>
      </c>
      <c r="M904" s="258">
        <v>0.0</v>
      </c>
      <c r="N904" s="258">
        <v>0.0</v>
      </c>
      <c r="O904" s="258">
        <v>0.0</v>
      </c>
      <c r="P904" s="258">
        <v>0.0</v>
      </c>
      <c r="Q904" s="258">
        <v>0.0</v>
      </c>
      <c r="R904" s="261">
        <f t="shared" si="1"/>
        <v>2</v>
      </c>
      <c r="S904" s="261"/>
    </row>
    <row r="905" ht="15.75" hidden="1" customHeight="1">
      <c r="B905" s="258" t="s">
        <v>79</v>
      </c>
      <c r="C905" s="259" t="s">
        <v>70</v>
      </c>
      <c r="D905" s="260" t="s">
        <v>61</v>
      </c>
      <c r="E905" s="258" t="s">
        <v>66</v>
      </c>
      <c r="F905" s="258">
        <v>0.0</v>
      </c>
      <c r="G905" s="258">
        <v>1.0</v>
      </c>
      <c r="H905" s="258">
        <v>0.0</v>
      </c>
      <c r="I905" s="258">
        <v>0.0</v>
      </c>
      <c r="J905" s="258">
        <v>0.0</v>
      </c>
      <c r="K905" s="258">
        <v>0.0</v>
      </c>
      <c r="L905" s="258">
        <v>1.0</v>
      </c>
      <c r="M905" s="258">
        <v>0.0</v>
      </c>
      <c r="N905" s="258">
        <v>0.0</v>
      </c>
      <c r="O905" s="258">
        <v>0.0</v>
      </c>
      <c r="P905" s="258">
        <v>0.0</v>
      </c>
      <c r="Q905" s="258">
        <v>0.0</v>
      </c>
      <c r="R905" s="261">
        <f t="shared" si="1"/>
        <v>2</v>
      </c>
      <c r="S905" s="261"/>
    </row>
    <row r="906" ht="15.75" hidden="1" customHeight="1">
      <c r="B906" s="258" t="s">
        <v>79</v>
      </c>
      <c r="C906" s="259" t="s">
        <v>70</v>
      </c>
      <c r="D906" s="260" t="s">
        <v>61</v>
      </c>
      <c r="E906" s="258" t="s">
        <v>67</v>
      </c>
      <c r="F906" s="258">
        <v>0.0</v>
      </c>
      <c r="G906" s="258">
        <v>1.0</v>
      </c>
      <c r="H906" s="258">
        <v>1.0</v>
      </c>
      <c r="I906" s="258">
        <v>0.0</v>
      </c>
      <c r="J906" s="258">
        <v>0.0</v>
      </c>
      <c r="K906" s="258">
        <v>0.0</v>
      </c>
      <c r="L906" s="258">
        <v>1.0</v>
      </c>
      <c r="M906" s="258">
        <v>0.0</v>
      </c>
      <c r="N906" s="258">
        <v>0.0</v>
      </c>
      <c r="O906" s="258">
        <v>1.0</v>
      </c>
      <c r="P906" s="258">
        <v>0.0</v>
      </c>
      <c r="Q906" s="258">
        <v>0.0</v>
      </c>
      <c r="R906" s="261">
        <f t="shared" si="1"/>
        <v>4</v>
      </c>
      <c r="S906" s="261"/>
    </row>
    <row r="907" ht="15.75" hidden="1" customHeight="1">
      <c r="B907" s="258" t="s">
        <v>79</v>
      </c>
      <c r="C907" s="259" t="s">
        <v>70</v>
      </c>
      <c r="D907" s="260" t="s">
        <v>61</v>
      </c>
      <c r="E907" s="258" t="s">
        <v>68</v>
      </c>
      <c r="F907" s="258">
        <v>0.0</v>
      </c>
      <c r="G907" s="258">
        <v>1.0</v>
      </c>
      <c r="H907" s="258">
        <v>0.0</v>
      </c>
      <c r="I907" s="258">
        <v>0.0</v>
      </c>
      <c r="J907" s="258">
        <v>0.0</v>
      </c>
      <c r="K907" s="258">
        <v>0.0</v>
      </c>
      <c r="L907" s="258">
        <v>1.0</v>
      </c>
      <c r="M907" s="258">
        <v>0.0</v>
      </c>
      <c r="N907" s="258">
        <v>0.0</v>
      </c>
      <c r="O907" s="258">
        <v>0.0</v>
      </c>
      <c r="P907" s="258">
        <v>0.0</v>
      </c>
      <c r="Q907" s="258">
        <v>0.0</v>
      </c>
      <c r="R907" s="261">
        <f t="shared" si="1"/>
        <v>2</v>
      </c>
      <c r="S907" s="261"/>
    </row>
    <row r="908" ht="15.75" hidden="1" customHeight="1">
      <c r="B908" s="258" t="s">
        <v>79</v>
      </c>
      <c r="C908" s="259" t="s">
        <v>70</v>
      </c>
      <c r="D908" s="262" t="s">
        <v>61</v>
      </c>
      <c r="E908" s="258" t="s">
        <v>69</v>
      </c>
      <c r="F908" s="258">
        <v>0.0</v>
      </c>
      <c r="G908" s="258">
        <v>1.0</v>
      </c>
      <c r="H908" s="258">
        <v>0.0</v>
      </c>
      <c r="I908" s="258">
        <v>0.0</v>
      </c>
      <c r="J908" s="258">
        <v>0.0</v>
      </c>
      <c r="K908" s="258">
        <v>0.0</v>
      </c>
      <c r="L908" s="258">
        <v>1.0</v>
      </c>
      <c r="M908" s="258">
        <v>0.0</v>
      </c>
      <c r="N908" s="258">
        <v>0.0</v>
      </c>
      <c r="O908" s="258">
        <v>0.0</v>
      </c>
      <c r="P908" s="258">
        <v>0.0</v>
      </c>
      <c r="Q908" s="258">
        <v>0.0</v>
      </c>
      <c r="R908" s="261">
        <f t="shared" si="1"/>
        <v>2</v>
      </c>
      <c r="S908" s="261"/>
    </row>
    <row r="909" ht="15.75" hidden="1" customHeight="1">
      <c r="B909" s="258" t="s">
        <v>79</v>
      </c>
      <c r="C909" s="259" t="s">
        <v>70</v>
      </c>
      <c r="D909" s="260" t="s">
        <v>159</v>
      </c>
      <c r="E909" s="258" t="s">
        <v>414</v>
      </c>
      <c r="F909" s="258">
        <v>1.0</v>
      </c>
      <c r="G909" s="258">
        <v>1.0</v>
      </c>
      <c r="H909" s="258">
        <v>1.0</v>
      </c>
      <c r="I909" s="258">
        <v>0.0</v>
      </c>
      <c r="J909" s="258">
        <v>0.0</v>
      </c>
      <c r="K909" s="258">
        <v>0.0</v>
      </c>
      <c r="L909" s="258">
        <v>1.0</v>
      </c>
      <c r="M909" s="258">
        <v>0.0</v>
      </c>
      <c r="N909" s="258">
        <v>1.0</v>
      </c>
      <c r="O909" s="258">
        <v>0.0</v>
      </c>
      <c r="P909" s="258">
        <v>1.0</v>
      </c>
      <c r="Q909" s="258">
        <v>1.0</v>
      </c>
      <c r="R909" s="261">
        <f t="shared" si="1"/>
        <v>7</v>
      </c>
      <c r="S909" s="261"/>
    </row>
    <row r="910" ht="15.75" hidden="1" customHeight="1">
      <c r="B910" s="258" t="s">
        <v>79</v>
      </c>
      <c r="C910" s="259" t="s">
        <v>70</v>
      </c>
      <c r="D910" s="260" t="s">
        <v>159</v>
      </c>
      <c r="E910" s="258" t="s">
        <v>415</v>
      </c>
      <c r="F910" s="258">
        <v>0.0</v>
      </c>
      <c r="G910" s="258">
        <v>1.0</v>
      </c>
      <c r="H910" s="258">
        <v>0.0</v>
      </c>
      <c r="I910" s="258">
        <v>0.0</v>
      </c>
      <c r="J910" s="258">
        <v>0.0</v>
      </c>
      <c r="K910" s="258">
        <v>0.0</v>
      </c>
      <c r="L910" s="258">
        <v>1.0</v>
      </c>
      <c r="M910" s="258">
        <v>0.0</v>
      </c>
      <c r="N910" s="258">
        <v>0.0</v>
      </c>
      <c r="O910" s="258">
        <v>0.0</v>
      </c>
      <c r="P910" s="258">
        <v>0.0</v>
      </c>
      <c r="Q910" s="258">
        <v>0.0</v>
      </c>
      <c r="R910" s="261">
        <f t="shared" si="1"/>
        <v>2</v>
      </c>
      <c r="S910" s="261"/>
    </row>
    <row r="911" ht="15.75" hidden="1" customHeight="1">
      <c r="B911" s="258" t="s">
        <v>79</v>
      </c>
      <c r="C911" s="259" t="s">
        <v>70</v>
      </c>
      <c r="D911" s="260" t="s">
        <v>159</v>
      </c>
      <c r="E911" s="258" t="s">
        <v>416</v>
      </c>
      <c r="F911" s="258">
        <v>0.0</v>
      </c>
      <c r="G911" s="258">
        <v>1.0</v>
      </c>
      <c r="H911" s="258">
        <v>0.0</v>
      </c>
      <c r="I911" s="258">
        <v>0.0</v>
      </c>
      <c r="J911" s="258">
        <v>0.0</v>
      </c>
      <c r="K911" s="258">
        <v>0.0</v>
      </c>
      <c r="L911" s="258">
        <v>1.0</v>
      </c>
      <c r="M911" s="258">
        <v>0.0</v>
      </c>
      <c r="N911" s="258">
        <v>0.0</v>
      </c>
      <c r="O911" s="258">
        <v>0.0</v>
      </c>
      <c r="P911" s="258">
        <v>0.0</v>
      </c>
      <c r="Q911" s="258">
        <v>0.0</v>
      </c>
      <c r="R911" s="261">
        <f t="shared" si="1"/>
        <v>2</v>
      </c>
      <c r="S911" s="261"/>
    </row>
    <row r="912" ht="15.75" hidden="1" customHeight="1">
      <c r="B912" s="258" t="s">
        <v>79</v>
      </c>
      <c r="C912" s="259" t="s">
        <v>70</v>
      </c>
      <c r="D912" s="260" t="s">
        <v>159</v>
      </c>
      <c r="E912" s="258" t="s">
        <v>417</v>
      </c>
      <c r="F912" s="258">
        <v>0.0</v>
      </c>
      <c r="G912" s="258">
        <v>1.0</v>
      </c>
      <c r="H912" s="258">
        <v>0.0</v>
      </c>
      <c r="I912" s="258">
        <v>0.0</v>
      </c>
      <c r="J912" s="258">
        <v>1.0</v>
      </c>
      <c r="K912" s="258">
        <v>0.0</v>
      </c>
      <c r="L912" s="258">
        <v>1.0</v>
      </c>
      <c r="M912" s="258">
        <v>0.0</v>
      </c>
      <c r="N912" s="258">
        <v>0.0</v>
      </c>
      <c r="O912" s="258">
        <v>1.0</v>
      </c>
      <c r="P912" s="258">
        <v>0.0</v>
      </c>
      <c r="Q912" s="258">
        <v>1.0</v>
      </c>
      <c r="R912" s="261">
        <f t="shared" si="1"/>
        <v>5</v>
      </c>
      <c r="S912" s="261"/>
    </row>
    <row r="913" ht="15.75" hidden="1" customHeight="1">
      <c r="B913" s="258" t="s">
        <v>79</v>
      </c>
      <c r="C913" s="259" t="s">
        <v>70</v>
      </c>
      <c r="D913" s="260" t="s">
        <v>159</v>
      </c>
      <c r="E913" s="258" t="s">
        <v>418</v>
      </c>
      <c r="F913" s="258">
        <v>0.0</v>
      </c>
      <c r="G913" s="258">
        <v>1.0</v>
      </c>
      <c r="H913" s="258">
        <v>0.0</v>
      </c>
      <c r="I913" s="258">
        <v>0.0</v>
      </c>
      <c r="J913" s="258">
        <v>0.0</v>
      </c>
      <c r="K913" s="258">
        <v>0.0</v>
      </c>
      <c r="L913" s="258">
        <v>1.0</v>
      </c>
      <c r="M913" s="258">
        <v>0.0</v>
      </c>
      <c r="N913" s="258">
        <v>0.0</v>
      </c>
      <c r="O913" s="258">
        <v>0.0</v>
      </c>
      <c r="P913" s="258">
        <v>0.0</v>
      </c>
      <c r="Q913" s="258">
        <v>0.0</v>
      </c>
      <c r="R913" s="261">
        <f t="shared" si="1"/>
        <v>2</v>
      </c>
      <c r="S913" s="261"/>
    </row>
    <row r="914" ht="15.75" hidden="1" customHeight="1">
      <c r="B914" s="258" t="s">
        <v>79</v>
      </c>
      <c r="C914" s="259" t="s">
        <v>70</v>
      </c>
      <c r="D914" s="260" t="s">
        <v>159</v>
      </c>
      <c r="E914" s="258" t="s">
        <v>419</v>
      </c>
      <c r="F914" s="258">
        <v>0.0</v>
      </c>
      <c r="G914" s="258">
        <v>1.0</v>
      </c>
      <c r="H914" s="258">
        <v>0.0</v>
      </c>
      <c r="I914" s="258">
        <v>0.0</v>
      </c>
      <c r="J914" s="258">
        <v>0.0</v>
      </c>
      <c r="K914" s="258">
        <v>0.0</v>
      </c>
      <c r="L914" s="258">
        <v>1.0</v>
      </c>
      <c r="M914" s="258">
        <v>0.0</v>
      </c>
      <c r="N914" s="258">
        <v>0.0</v>
      </c>
      <c r="O914" s="258">
        <v>0.0</v>
      </c>
      <c r="P914" s="258">
        <v>0.0</v>
      </c>
      <c r="Q914" s="258">
        <v>0.0</v>
      </c>
      <c r="R914" s="261">
        <f t="shared" si="1"/>
        <v>2</v>
      </c>
      <c r="S914" s="261"/>
    </row>
    <row r="915" ht="15.75" hidden="1" customHeight="1">
      <c r="B915" s="258" t="s">
        <v>79</v>
      </c>
      <c r="C915" s="259" t="s">
        <v>70</v>
      </c>
      <c r="D915" s="260" t="s">
        <v>159</v>
      </c>
      <c r="E915" s="258" t="s">
        <v>420</v>
      </c>
      <c r="F915" s="258">
        <v>0.0</v>
      </c>
      <c r="G915" s="258">
        <v>1.0</v>
      </c>
      <c r="H915" s="258">
        <v>0.0</v>
      </c>
      <c r="I915" s="258">
        <v>0.0</v>
      </c>
      <c r="J915" s="258">
        <v>0.0</v>
      </c>
      <c r="K915" s="258">
        <v>0.0</v>
      </c>
      <c r="L915" s="258">
        <v>1.0</v>
      </c>
      <c r="M915" s="258">
        <v>0.0</v>
      </c>
      <c r="N915" s="258">
        <v>0.0</v>
      </c>
      <c r="O915" s="258">
        <v>0.0</v>
      </c>
      <c r="P915" s="258">
        <v>0.0</v>
      </c>
      <c r="Q915" s="258">
        <v>0.0</v>
      </c>
      <c r="R915" s="261">
        <f t="shared" si="1"/>
        <v>2</v>
      </c>
      <c r="S915" s="261"/>
    </row>
    <row r="916" ht="15.75" hidden="1" customHeight="1">
      <c r="B916" s="258" t="s">
        <v>79</v>
      </c>
      <c r="C916" s="259" t="s">
        <v>70</v>
      </c>
      <c r="D916" s="260" t="s">
        <v>159</v>
      </c>
      <c r="E916" s="258" t="s">
        <v>421</v>
      </c>
      <c r="F916" s="258">
        <v>0.0</v>
      </c>
      <c r="G916" s="258">
        <v>1.0</v>
      </c>
      <c r="H916" s="258">
        <v>0.0</v>
      </c>
      <c r="I916" s="258">
        <v>0.0</v>
      </c>
      <c r="J916" s="258">
        <v>0.0</v>
      </c>
      <c r="K916" s="258">
        <v>0.0</v>
      </c>
      <c r="L916" s="258">
        <v>1.0</v>
      </c>
      <c r="M916" s="258">
        <v>0.0</v>
      </c>
      <c r="N916" s="258">
        <v>0.0</v>
      </c>
      <c r="O916" s="258">
        <v>0.0</v>
      </c>
      <c r="P916" s="258">
        <v>0.0</v>
      </c>
      <c r="Q916" s="258">
        <v>0.0</v>
      </c>
      <c r="R916" s="261">
        <f t="shared" si="1"/>
        <v>2</v>
      </c>
      <c r="S916" s="261"/>
    </row>
    <row r="917" ht="15.75" hidden="1" customHeight="1">
      <c r="B917" s="258" t="s">
        <v>79</v>
      </c>
      <c r="C917" s="259" t="s">
        <v>70</v>
      </c>
      <c r="D917" s="260" t="s">
        <v>159</v>
      </c>
      <c r="E917" s="258" t="s">
        <v>422</v>
      </c>
      <c r="F917" s="258">
        <v>0.0</v>
      </c>
      <c r="G917" s="258">
        <v>1.0</v>
      </c>
      <c r="H917" s="258">
        <v>0.0</v>
      </c>
      <c r="I917" s="258">
        <v>0.0</v>
      </c>
      <c r="J917" s="258">
        <v>0.0</v>
      </c>
      <c r="K917" s="258">
        <v>0.0</v>
      </c>
      <c r="L917" s="258">
        <v>1.0</v>
      </c>
      <c r="M917" s="258">
        <v>0.0</v>
      </c>
      <c r="N917" s="258">
        <v>0.0</v>
      </c>
      <c r="O917" s="258">
        <v>0.0</v>
      </c>
      <c r="P917" s="258">
        <v>0.0</v>
      </c>
      <c r="Q917" s="258">
        <v>0.0</v>
      </c>
      <c r="R917" s="261">
        <f t="shared" si="1"/>
        <v>2</v>
      </c>
      <c r="S917" s="261"/>
    </row>
    <row r="918" ht="15.75" hidden="1" customHeight="1">
      <c r="B918" s="258" t="s">
        <v>79</v>
      </c>
      <c r="C918" s="259" t="s">
        <v>70</v>
      </c>
      <c r="D918" s="260" t="s">
        <v>159</v>
      </c>
      <c r="E918" s="258" t="s">
        <v>423</v>
      </c>
      <c r="F918" s="258">
        <v>0.0</v>
      </c>
      <c r="G918" s="258">
        <v>1.0</v>
      </c>
      <c r="H918" s="258">
        <v>0.0</v>
      </c>
      <c r="I918" s="258">
        <v>0.0</v>
      </c>
      <c r="J918" s="258">
        <v>0.0</v>
      </c>
      <c r="K918" s="258">
        <v>0.0</v>
      </c>
      <c r="L918" s="258">
        <v>1.0</v>
      </c>
      <c r="M918" s="258">
        <v>0.0</v>
      </c>
      <c r="N918" s="258">
        <v>0.0</v>
      </c>
      <c r="O918" s="258">
        <v>0.0</v>
      </c>
      <c r="P918" s="258">
        <v>0.0</v>
      </c>
      <c r="Q918" s="258">
        <v>0.0</v>
      </c>
      <c r="R918" s="261">
        <f t="shared" si="1"/>
        <v>2</v>
      </c>
      <c r="S918" s="261"/>
    </row>
    <row r="919" ht="15.75" hidden="1" customHeight="1">
      <c r="B919" s="258" t="s">
        <v>79</v>
      </c>
      <c r="C919" s="259" t="s">
        <v>70</v>
      </c>
      <c r="D919" s="260" t="s">
        <v>159</v>
      </c>
      <c r="E919" s="258" t="s">
        <v>424</v>
      </c>
      <c r="F919" s="258">
        <v>0.0</v>
      </c>
      <c r="G919" s="258">
        <v>1.0</v>
      </c>
      <c r="H919" s="258">
        <v>0.0</v>
      </c>
      <c r="I919" s="258">
        <v>0.0</v>
      </c>
      <c r="J919" s="258">
        <v>0.0</v>
      </c>
      <c r="K919" s="258">
        <v>0.0</v>
      </c>
      <c r="L919" s="258">
        <v>1.0</v>
      </c>
      <c r="M919" s="258">
        <v>0.0</v>
      </c>
      <c r="N919" s="258">
        <v>0.0</v>
      </c>
      <c r="O919" s="258">
        <v>0.0</v>
      </c>
      <c r="P919" s="258">
        <v>0.0</v>
      </c>
      <c r="Q919" s="258">
        <v>0.0</v>
      </c>
      <c r="R919" s="261">
        <f t="shared" si="1"/>
        <v>2</v>
      </c>
      <c r="S919" s="261"/>
    </row>
    <row r="920" ht="15.75" hidden="1" customHeight="1">
      <c r="B920" s="258" t="s">
        <v>79</v>
      </c>
      <c r="C920" s="259" t="s">
        <v>70</v>
      </c>
      <c r="D920" s="262" t="s">
        <v>159</v>
      </c>
      <c r="E920" s="258" t="s">
        <v>425</v>
      </c>
      <c r="F920" s="258">
        <v>0.0</v>
      </c>
      <c r="G920" s="258">
        <v>1.0</v>
      </c>
      <c r="H920" s="258">
        <v>0.0</v>
      </c>
      <c r="I920" s="258">
        <v>0.0</v>
      </c>
      <c r="J920" s="258">
        <v>0.0</v>
      </c>
      <c r="K920" s="258">
        <v>0.0</v>
      </c>
      <c r="L920" s="258">
        <v>1.0</v>
      </c>
      <c r="M920" s="258">
        <v>0.0</v>
      </c>
      <c r="N920" s="258">
        <v>0.0</v>
      </c>
      <c r="O920" s="258">
        <v>0.0</v>
      </c>
      <c r="P920" s="258">
        <v>0.0</v>
      </c>
      <c r="Q920" s="258">
        <v>0.0</v>
      </c>
      <c r="R920" s="261">
        <f t="shared" si="1"/>
        <v>2</v>
      </c>
      <c r="S920" s="261"/>
    </row>
    <row r="921" ht="15.75" hidden="1" customHeight="1">
      <c r="B921" s="258" t="s">
        <v>79</v>
      </c>
      <c r="C921" s="259" t="s">
        <v>71</v>
      </c>
      <c r="D921" s="260" t="s">
        <v>116</v>
      </c>
      <c r="E921" s="258" t="s">
        <v>383</v>
      </c>
      <c r="F921" s="258">
        <v>0.0</v>
      </c>
      <c r="G921" s="258">
        <v>1.0</v>
      </c>
      <c r="H921" s="258">
        <v>0.0</v>
      </c>
      <c r="I921" s="258">
        <v>0.0</v>
      </c>
      <c r="J921" s="258">
        <v>0.0</v>
      </c>
      <c r="K921" s="258">
        <v>0.0</v>
      </c>
      <c r="L921" s="258">
        <v>1.0</v>
      </c>
      <c r="M921" s="258">
        <v>0.0</v>
      </c>
      <c r="N921" s="258">
        <v>0.0</v>
      </c>
      <c r="O921" s="258">
        <v>0.0</v>
      </c>
      <c r="P921" s="258">
        <v>0.0</v>
      </c>
      <c r="Q921" s="258">
        <v>0.0</v>
      </c>
      <c r="R921" s="261">
        <f t="shared" si="1"/>
        <v>2</v>
      </c>
      <c r="S921" s="261"/>
    </row>
    <row r="922" ht="15.75" hidden="1" customHeight="1">
      <c r="B922" s="258" t="s">
        <v>79</v>
      </c>
      <c r="C922" s="259" t="s">
        <v>71</v>
      </c>
      <c r="D922" s="260" t="s">
        <v>116</v>
      </c>
      <c r="E922" s="258" t="s">
        <v>384</v>
      </c>
      <c r="F922" s="258">
        <v>0.0</v>
      </c>
      <c r="G922" s="258">
        <v>1.0</v>
      </c>
      <c r="H922" s="258">
        <v>0.0</v>
      </c>
      <c r="I922" s="258">
        <v>0.0</v>
      </c>
      <c r="J922" s="258">
        <v>0.0</v>
      </c>
      <c r="K922" s="258">
        <v>0.0</v>
      </c>
      <c r="L922" s="258">
        <v>1.0</v>
      </c>
      <c r="M922" s="258">
        <v>0.0</v>
      </c>
      <c r="N922" s="258">
        <v>0.0</v>
      </c>
      <c r="O922" s="258">
        <v>0.0</v>
      </c>
      <c r="P922" s="258">
        <v>0.0</v>
      </c>
      <c r="Q922" s="258">
        <v>0.0</v>
      </c>
      <c r="R922" s="261">
        <f t="shared" si="1"/>
        <v>2</v>
      </c>
      <c r="S922" s="261"/>
    </row>
    <row r="923" ht="15.75" hidden="1" customHeight="1">
      <c r="B923" s="258" t="s">
        <v>79</v>
      </c>
      <c r="C923" s="259" t="s">
        <v>71</v>
      </c>
      <c r="D923" s="260" t="s">
        <v>116</v>
      </c>
      <c r="E923" s="258" t="s">
        <v>385</v>
      </c>
      <c r="F923" s="258">
        <v>0.0</v>
      </c>
      <c r="G923" s="258">
        <v>1.0</v>
      </c>
      <c r="H923" s="258">
        <v>0.0</v>
      </c>
      <c r="I923" s="258">
        <v>0.0</v>
      </c>
      <c r="J923" s="258">
        <v>0.0</v>
      </c>
      <c r="K923" s="258">
        <v>0.0</v>
      </c>
      <c r="L923" s="258">
        <v>1.0</v>
      </c>
      <c r="M923" s="258">
        <v>0.0</v>
      </c>
      <c r="N923" s="258">
        <v>0.0</v>
      </c>
      <c r="O923" s="258">
        <v>0.0</v>
      </c>
      <c r="P923" s="258">
        <v>0.0</v>
      </c>
      <c r="Q923" s="258">
        <v>0.0</v>
      </c>
      <c r="R923" s="261">
        <f t="shared" si="1"/>
        <v>2</v>
      </c>
      <c r="S923" s="261"/>
    </row>
    <row r="924" ht="15.75" hidden="1" customHeight="1">
      <c r="B924" s="258" t="s">
        <v>79</v>
      </c>
      <c r="C924" s="259" t="s">
        <v>71</v>
      </c>
      <c r="D924" s="260" t="s">
        <v>116</v>
      </c>
      <c r="E924" s="258" t="s">
        <v>386</v>
      </c>
      <c r="F924" s="258">
        <v>0.0</v>
      </c>
      <c r="G924" s="258">
        <v>1.0</v>
      </c>
      <c r="H924" s="258">
        <v>0.0</v>
      </c>
      <c r="I924" s="258">
        <v>0.0</v>
      </c>
      <c r="J924" s="258">
        <v>0.0</v>
      </c>
      <c r="K924" s="258">
        <v>0.0</v>
      </c>
      <c r="L924" s="258">
        <v>1.0</v>
      </c>
      <c r="M924" s="258">
        <v>0.0</v>
      </c>
      <c r="N924" s="258">
        <v>0.0</v>
      </c>
      <c r="O924" s="258">
        <v>0.0</v>
      </c>
      <c r="P924" s="258">
        <v>0.0</v>
      </c>
      <c r="Q924" s="258">
        <v>0.0</v>
      </c>
      <c r="R924" s="261">
        <f t="shared" si="1"/>
        <v>2</v>
      </c>
      <c r="S924" s="261"/>
    </row>
    <row r="925" ht="15.75" hidden="1" customHeight="1">
      <c r="B925" s="258" t="s">
        <v>79</v>
      </c>
      <c r="C925" s="259" t="s">
        <v>71</v>
      </c>
      <c r="D925" s="260" t="s">
        <v>116</v>
      </c>
      <c r="E925" s="258" t="s">
        <v>387</v>
      </c>
      <c r="F925" s="258">
        <v>0.0</v>
      </c>
      <c r="G925" s="258">
        <v>1.0</v>
      </c>
      <c r="H925" s="258">
        <v>0.0</v>
      </c>
      <c r="I925" s="258">
        <v>0.0</v>
      </c>
      <c r="J925" s="258">
        <v>0.0</v>
      </c>
      <c r="K925" s="258">
        <v>0.0</v>
      </c>
      <c r="L925" s="258">
        <v>1.0</v>
      </c>
      <c r="M925" s="258">
        <v>0.0</v>
      </c>
      <c r="N925" s="258">
        <v>0.0</v>
      </c>
      <c r="O925" s="258">
        <v>0.0</v>
      </c>
      <c r="P925" s="258">
        <v>0.0</v>
      </c>
      <c r="Q925" s="258">
        <v>0.0</v>
      </c>
      <c r="R925" s="261">
        <f t="shared" si="1"/>
        <v>2</v>
      </c>
      <c r="S925" s="261"/>
    </row>
    <row r="926" ht="15.75" hidden="1" customHeight="1">
      <c r="B926" s="258" t="s">
        <v>79</v>
      </c>
      <c r="C926" s="259" t="s">
        <v>71</v>
      </c>
      <c r="D926" s="260" t="s">
        <v>116</v>
      </c>
      <c r="E926" s="258" t="s">
        <v>388</v>
      </c>
      <c r="F926" s="258">
        <v>0.0</v>
      </c>
      <c r="G926" s="258">
        <v>1.0</v>
      </c>
      <c r="H926" s="258">
        <v>0.0</v>
      </c>
      <c r="I926" s="258">
        <v>0.0</v>
      </c>
      <c r="J926" s="258">
        <v>0.0</v>
      </c>
      <c r="K926" s="258">
        <v>0.0</v>
      </c>
      <c r="L926" s="258">
        <v>1.0</v>
      </c>
      <c r="M926" s="258">
        <v>0.0</v>
      </c>
      <c r="N926" s="258">
        <v>0.0</v>
      </c>
      <c r="O926" s="258">
        <v>0.0</v>
      </c>
      <c r="P926" s="258">
        <v>0.0</v>
      </c>
      <c r="Q926" s="258">
        <v>0.0</v>
      </c>
      <c r="R926" s="261">
        <f t="shared" si="1"/>
        <v>2</v>
      </c>
      <c r="S926" s="261"/>
    </row>
    <row r="927" ht="15.75" hidden="1" customHeight="1">
      <c r="B927" s="258" t="s">
        <v>79</v>
      </c>
      <c r="C927" s="259" t="s">
        <v>71</v>
      </c>
      <c r="D927" s="262" t="s">
        <v>116</v>
      </c>
      <c r="E927" s="258" t="s">
        <v>389</v>
      </c>
      <c r="F927" s="258">
        <v>0.0</v>
      </c>
      <c r="G927" s="258">
        <v>1.0</v>
      </c>
      <c r="H927" s="258">
        <v>0.0</v>
      </c>
      <c r="I927" s="258">
        <v>0.0</v>
      </c>
      <c r="J927" s="258">
        <v>0.0</v>
      </c>
      <c r="K927" s="258">
        <v>0.0</v>
      </c>
      <c r="L927" s="258">
        <v>1.0</v>
      </c>
      <c r="M927" s="258">
        <v>0.0</v>
      </c>
      <c r="N927" s="258">
        <v>0.0</v>
      </c>
      <c r="O927" s="258">
        <v>0.0</v>
      </c>
      <c r="P927" s="258">
        <v>0.0</v>
      </c>
      <c r="Q927" s="258">
        <v>0.0</v>
      </c>
      <c r="R927" s="261">
        <f t="shared" si="1"/>
        <v>2</v>
      </c>
      <c r="S927" s="261"/>
    </row>
    <row r="928" ht="15.75" hidden="1" customHeight="1">
      <c r="B928" s="258" t="s">
        <v>79</v>
      </c>
      <c r="C928" s="259" t="s">
        <v>71</v>
      </c>
      <c r="D928" s="260" t="s">
        <v>131</v>
      </c>
      <c r="E928" s="258" t="s">
        <v>390</v>
      </c>
      <c r="F928" s="258">
        <v>0.0</v>
      </c>
      <c r="G928" s="258">
        <v>1.0</v>
      </c>
      <c r="H928" s="258">
        <v>0.0</v>
      </c>
      <c r="I928" s="258">
        <v>0.0</v>
      </c>
      <c r="J928" s="258">
        <v>0.0</v>
      </c>
      <c r="K928" s="258">
        <v>0.0</v>
      </c>
      <c r="L928" s="258">
        <v>1.0</v>
      </c>
      <c r="M928" s="258">
        <v>0.0</v>
      </c>
      <c r="N928" s="258">
        <v>0.0</v>
      </c>
      <c r="O928" s="258">
        <v>0.0</v>
      </c>
      <c r="P928" s="258">
        <v>0.0</v>
      </c>
      <c r="Q928" s="258">
        <v>0.0</v>
      </c>
      <c r="R928" s="261">
        <f t="shared" si="1"/>
        <v>2</v>
      </c>
      <c r="S928" s="261"/>
    </row>
    <row r="929" ht="15.75" hidden="1" customHeight="1">
      <c r="B929" s="258" t="s">
        <v>79</v>
      </c>
      <c r="C929" s="259" t="s">
        <v>71</v>
      </c>
      <c r="D929" s="260" t="s">
        <v>131</v>
      </c>
      <c r="E929" s="258" t="s">
        <v>391</v>
      </c>
      <c r="F929" s="258">
        <v>0.0</v>
      </c>
      <c r="G929" s="258">
        <v>1.0</v>
      </c>
      <c r="H929" s="258">
        <v>0.0</v>
      </c>
      <c r="I929" s="258">
        <v>0.0</v>
      </c>
      <c r="J929" s="258">
        <v>0.0</v>
      </c>
      <c r="K929" s="258">
        <v>0.0</v>
      </c>
      <c r="L929" s="258">
        <v>1.0</v>
      </c>
      <c r="M929" s="258">
        <v>0.0</v>
      </c>
      <c r="N929" s="258">
        <v>0.0</v>
      </c>
      <c r="O929" s="258">
        <v>0.0</v>
      </c>
      <c r="P929" s="258">
        <v>0.0</v>
      </c>
      <c r="Q929" s="258">
        <v>0.0</v>
      </c>
      <c r="R929" s="261">
        <f t="shared" si="1"/>
        <v>2</v>
      </c>
      <c r="S929" s="261"/>
    </row>
    <row r="930" ht="15.75" hidden="1" customHeight="1">
      <c r="B930" s="258" t="s">
        <v>79</v>
      </c>
      <c r="C930" s="259" t="s">
        <v>71</v>
      </c>
      <c r="D930" s="260" t="s">
        <v>131</v>
      </c>
      <c r="E930" s="258" t="s">
        <v>392</v>
      </c>
      <c r="F930" s="258">
        <v>0.0</v>
      </c>
      <c r="G930" s="258">
        <v>1.0</v>
      </c>
      <c r="H930" s="258">
        <v>0.0</v>
      </c>
      <c r="I930" s="258">
        <v>0.0</v>
      </c>
      <c r="J930" s="258">
        <v>0.0</v>
      </c>
      <c r="K930" s="258">
        <v>0.0</v>
      </c>
      <c r="L930" s="258">
        <v>1.0</v>
      </c>
      <c r="M930" s="258">
        <v>0.0</v>
      </c>
      <c r="N930" s="258">
        <v>0.0</v>
      </c>
      <c r="O930" s="258">
        <v>0.0</v>
      </c>
      <c r="P930" s="258">
        <v>0.0</v>
      </c>
      <c r="Q930" s="258">
        <v>0.0</v>
      </c>
      <c r="R930" s="261">
        <f t="shared" si="1"/>
        <v>2</v>
      </c>
      <c r="S930" s="261"/>
    </row>
    <row r="931" ht="15.75" hidden="1" customHeight="1">
      <c r="B931" s="258" t="s">
        <v>79</v>
      </c>
      <c r="C931" s="259" t="s">
        <v>71</v>
      </c>
      <c r="D931" s="260" t="s">
        <v>131</v>
      </c>
      <c r="E931" s="258" t="s">
        <v>393</v>
      </c>
      <c r="F931" s="258">
        <v>0.0</v>
      </c>
      <c r="G931" s="258">
        <v>1.0</v>
      </c>
      <c r="H931" s="258">
        <v>0.0</v>
      </c>
      <c r="I931" s="258">
        <v>0.0</v>
      </c>
      <c r="J931" s="258">
        <v>0.0</v>
      </c>
      <c r="K931" s="258">
        <v>0.0</v>
      </c>
      <c r="L931" s="258">
        <v>1.0</v>
      </c>
      <c r="M931" s="258">
        <v>0.0</v>
      </c>
      <c r="N931" s="258">
        <v>0.0</v>
      </c>
      <c r="O931" s="258">
        <v>0.0</v>
      </c>
      <c r="P931" s="258">
        <v>0.0</v>
      </c>
      <c r="Q931" s="258">
        <v>0.0</v>
      </c>
      <c r="R931" s="261">
        <f t="shared" si="1"/>
        <v>2</v>
      </c>
      <c r="S931" s="261"/>
    </row>
    <row r="932" ht="15.75" hidden="1" customHeight="1">
      <c r="B932" s="258" t="s">
        <v>79</v>
      </c>
      <c r="C932" s="259" t="s">
        <v>71</v>
      </c>
      <c r="D932" s="260" t="s">
        <v>131</v>
      </c>
      <c r="E932" s="258" t="s">
        <v>394</v>
      </c>
      <c r="F932" s="258">
        <v>0.0</v>
      </c>
      <c r="G932" s="258">
        <v>1.0</v>
      </c>
      <c r="H932" s="258">
        <v>0.0</v>
      </c>
      <c r="I932" s="258">
        <v>0.0</v>
      </c>
      <c r="J932" s="258">
        <v>0.0</v>
      </c>
      <c r="K932" s="258">
        <v>0.0</v>
      </c>
      <c r="L932" s="258">
        <v>1.0</v>
      </c>
      <c r="M932" s="258">
        <v>0.0</v>
      </c>
      <c r="N932" s="258">
        <v>0.0</v>
      </c>
      <c r="O932" s="258">
        <v>0.0</v>
      </c>
      <c r="P932" s="258">
        <v>0.0</v>
      </c>
      <c r="Q932" s="258">
        <v>0.0</v>
      </c>
      <c r="R932" s="261">
        <f t="shared" si="1"/>
        <v>2</v>
      </c>
      <c r="S932" s="261"/>
    </row>
    <row r="933" ht="15.75" hidden="1" customHeight="1">
      <c r="B933" s="258" t="s">
        <v>79</v>
      </c>
      <c r="C933" s="259" t="s">
        <v>71</v>
      </c>
      <c r="D933" s="260" t="s">
        <v>131</v>
      </c>
      <c r="E933" s="258" t="s">
        <v>395</v>
      </c>
      <c r="F933" s="258">
        <v>0.0</v>
      </c>
      <c r="G933" s="258">
        <v>1.0</v>
      </c>
      <c r="H933" s="258">
        <v>0.0</v>
      </c>
      <c r="I933" s="258">
        <v>0.0</v>
      </c>
      <c r="J933" s="258">
        <v>0.0</v>
      </c>
      <c r="K933" s="258">
        <v>0.0</v>
      </c>
      <c r="L933" s="258">
        <v>1.0</v>
      </c>
      <c r="M933" s="258">
        <v>0.0</v>
      </c>
      <c r="N933" s="258">
        <v>0.0</v>
      </c>
      <c r="O933" s="258">
        <v>0.0</v>
      </c>
      <c r="P933" s="258">
        <v>0.0</v>
      </c>
      <c r="Q933" s="258">
        <v>0.0</v>
      </c>
      <c r="R933" s="261">
        <f t="shared" si="1"/>
        <v>2</v>
      </c>
      <c r="S933" s="261"/>
    </row>
    <row r="934" ht="15.75" hidden="1" customHeight="1">
      <c r="B934" s="258" t="s">
        <v>79</v>
      </c>
      <c r="C934" s="259" t="s">
        <v>71</v>
      </c>
      <c r="D934" s="262" t="s">
        <v>131</v>
      </c>
      <c r="E934" s="258" t="s">
        <v>396</v>
      </c>
      <c r="F934" s="258">
        <v>0.0</v>
      </c>
      <c r="G934" s="258">
        <v>1.0</v>
      </c>
      <c r="H934" s="258">
        <v>0.0</v>
      </c>
      <c r="I934" s="258">
        <v>0.0</v>
      </c>
      <c r="J934" s="258">
        <v>0.0</v>
      </c>
      <c r="K934" s="258">
        <v>0.0</v>
      </c>
      <c r="L934" s="258">
        <v>1.0</v>
      </c>
      <c r="M934" s="258">
        <v>0.0</v>
      </c>
      <c r="N934" s="258">
        <v>0.0</v>
      </c>
      <c r="O934" s="258">
        <v>0.0</v>
      </c>
      <c r="P934" s="258">
        <v>0.0</v>
      </c>
      <c r="Q934" s="258">
        <v>0.0</v>
      </c>
      <c r="R934" s="261">
        <f t="shared" si="1"/>
        <v>2</v>
      </c>
      <c r="S934" s="261"/>
    </row>
    <row r="935" ht="15.75" hidden="1" customHeight="1">
      <c r="B935" s="258" t="s">
        <v>79</v>
      </c>
      <c r="C935" s="259" t="s">
        <v>71</v>
      </c>
      <c r="D935" s="260" t="s">
        <v>145</v>
      </c>
      <c r="E935" s="258" t="s">
        <v>397</v>
      </c>
      <c r="F935" s="258">
        <v>0.0</v>
      </c>
      <c r="G935" s="258">
        <v>1.0</v>
      </c>
      <c r="H935" s="258">
        <v>0.0</v>
      </c>
      <c r="I935" s="258">
        <v>0.0</v>
      </c>
      <c r="J935" s="258">
        <v>0.0</v>
      </c>
      <c r="K935" s="258">
        <v>0.0</v>
      </c>
      <c r="L935" s="258">
        <v>1.0</v>
      </c>
      <c r="M935" s="258">
        <v>0.0</v>
      </c>
      <c r="N935" s="258">
        <v>0.0</v>
      </c>
      <c r="O935" s="258">
        <v>0.0</v>
      </c>
      <c r="P935" s="258">
        <v>0.0</v>
      </c>
      <c r="Q935" s="258">
        <v>0.0</v>
      </c>
      <c r="R935" s="261">
        <f t="shared" si="1"/>
        <v>2</v>
      </c>
      <c r="S935" s="261"/>
    </row>
    <row r="936" ht="15.75" hidden="1" customHeight="1">
      <c r="B936" s="258" t="s">
        <v>79</v>
      </c>
      <c r="C936" s="259" t="s">
        <v>71</v>
      </c>
      <c r="D936" s="260" t="s">
        <v>145</v>
      </c>
      <c r="E936" s="258" t="s">
        <v>398</v>
      </c>
      <c r="F936" s="258">
        <v>0.0</v>
      </c>
      <c r="G936" s="258">
        <v>1.0</v>
      </c>
      <c r="H936" s="258">
        <v>0.0</v>
      </c>
      <c r="I936" s="258">
        <v>0.0</v>
      </c>
      <c r="J936" s="258">
        <v>0.0</v>
      </c>
      <c r="K936" s="258">
        <v>0.0</v>
      </c>
      <c r="L936" s="258">
        <v>1.0</v>
      </c>
      <c r="M936" s="258">
        <v>0.0</v>
      </c>
      <c r="N936" s="258">
        <v>0.0</v>
      </c>
      <c r="O936" s="258">
        <v>0.0</v>
      </c>
      <c r="P936" s="258">
        <v>0.0</v>
      </c>
      <c r="Q936" s="258">
        <v>0.0</v>
      </c>
      <c r="R936" s="261">
        <f t="shared" si="1"/>
        <v>2</v>
      </c>
      <c r="S936" s="261"/>
    </row>
    <row r="937" ht="15.75" hidden="1" customHeight="1">
      <c r="B937" s="258" t="s">
        <v>79</v>
      </c>
      <c r="C937" s="259" t="s">
        <v>71</v>
      </c>
      <c r="D937" s="260" t="s">
        <v>145</v>
      </c>
      <c r="E937" s="258" t="s">
        <v>399</v>
      </c>
      <c r="F937" s="258">
        <v>0.0</v>
      </c>
      <c r="G937" s="258">
        <v>1.0</v>
      </c>
      <c r="H937" s="258">
        <v>0.0</v>
      </c>
      <c r="I937" s="258">
        <v>0.0</v>
      </c>
      <c r="J937" s="258">
        <v>0.0</v>
      </c>
      <c r="K937" s="258">
        <v>0.0</v>
      </c>
      <c r="L937" s="258">
        <v>1.0</v>
      </c>
      <c r="M937" s="258">
        <v>0.0</v>
      </c>
      <c r="N937" s="258">
        <v>0.0</v>
      </c>
      <c r="O937" s="258">
        <v>0.0</v>
      </c>
      <c r="P937" s="258">
        <v>0.0</v>
      </c>
      <c r="Q937" s="258">
        <v>0.0</v>
      </c>
      <c r="R937" s="261">
        <f t="shared" si="1"/>
        <v>2</v>
      </c>
      <c r="S937" s="261"/>
    </row>
    <row r="938" ht="15.75" hidden="1" customHeight="1">
      <c r="B938" s="258" t="s">
        <v>79</v>
      </c>
      <c r="C938" s="259" t="s">
        <v>71</v>
      </c>
      <c r="D938" s="260" t="s">
        <v>145</v>
      </c>
      <c r="E938" s="258" t="s">
        <v>400</v>
      </c>
      <c r="F938" s="258">
        <v>0.0</v>
      </c>
      <c r="G938" s="258">
        <v>1.0</v>
      </c>
      <c r="H938" s="258">
        <v>0.0</v>
      </c>
      <c r="I938" s="258">
        <v>0.0</v>
      </c>
      <c r="J938" s="258">
        <v>0.0</v>
      </c>
      <c r="K938" s="258">
        <v>0.0</v>
      </c>
      <c r="L938" s="258">
        <v>1.0</v>
      </c>
      <c r="M938" s="258">
        <v>0.0</v>
      </c>
      <c r="N938" s="258">
        <v>0.0</v>
      </c>
      <c r="O938" s="258">
        <v>0.0</v>
      </c>
      <c r="P938" s="258">
        <v>0.0</v>
      </c>
      <c r="Q938" s="258">
        <v>0.0</v>
      </c>
      <c r="R938" s="261">
        <f t="shared" si="1"/>
        <v>2</v>
      </c>
      <c r="S938" s="261"/>
    </row>
    <row r="939" ht="15.75" hidden="1" customHeight="1">
      <c r="B939" s="258" t="s">
        <v>79</v>
      </c>
      <c r="C939" s="259" t="s">
        <v>71</v>
      </c>
      <c r="D939" s="260" t="s">
        <v>145</v>
      </c>
      <c r="E939" s="258" t="s">
        <v>401</v>
      </c>
      <c r="F939" s="258">
        <v>0.0</v>
      </c>
      <c r="G939" s="258">
        <v>1.0</v>
      </c>
      <c r="H939" s="258">
        <v>0.0</v>
      </c>
      <c r="I939" s="258">
        <v>0.0</v>
      </c>
      <c r="J939" s="258">
        <v>0.0</v>
      </c>
      <c r="K939" s="258">
        <v>0.0</v>
      </c>
      <c r="L939" s="258">
        <v>1.0</v>
      </c>
      <c r="M939" s="258">
        <v>0.0</v>
      </c>
      <c r="N939" s="258">
        <v>0.0</v>
      </c>
      <c r="O939" s="258">
        <v>0.0</v>
      </c>
      <c r="P939" s="258">
        <v>0.0</v>
      </c>
      <c r="Q939" s="258">
        <v>0.0</v>
      </c>
      <c r="R939" s="261">
        <f t="shared" si="1"/>
        <v>2</v>
      </c>
      <c r="S939" s="261"/>
    </row>
    <row r="940" ht="15.75" hidden="1" customHeight="1">
      <c r="B940" s="258" t="s">
        <v>79</v>
      </c>
      <c r="C940" s="259" t="s">
        <v>71</v>
      </c>
      <c r="D940" s="260" t="s">
        <v>145</v>
      </c>
      <c r="E940" s="258" t="s">
        <v>402</v>
      </c>
      <c r="F940" s="258">
        <v>0.0</v>
      </c>
      <c r="G940" s="258">
        <v>1.0</v>
      </c>
      <c r="H940" s="258">
        <v>0.0</v>
      </c>
      <c r="I940" s="258">
        <v>0.0</v>
      </c>
      <c r="J940" s="258">
        <v>0.0</v>
      </c>
      <c r="K940" s="258">
        <v>0.0</v>
      </c>
      <c r="L940" s="258">
        <v>1.0</v>
      </c>
      <c r="M940" s="258">
        <v>0.0</v>
      </c>
      <c r="N940" s="258">
        <v>0.0</v>
      </c>
      <c r="O940" s="258">
        <v>0.0</v>
      </c>
      <c r="P940" s="258">
        <v>0.0</v>
      </c>
      <c r="Q940" s="258">
        <v>0.0</v>
      </c>
      <c r="R940" s="261">
        <f t="shared" si="1"/>
        <v>2</v>
      </c>
      <c r="S940" s="261"/>
    </row>
    <row r="941" ht="15.75" hidden="1" customHeight="1">
      <c r="B941" s="258" t="s">
        <v>79</v>
      </c>
      <c r="C941" s="259" t="s">
        <v>71</v>
      </c>
      <c r="D941" s="260" t="s">
        <v>145</v>
      </c>
      <c r="E941" s="258" t="s">
        <v>403</v>
      </c>
      <c r="F941" s="258">
        <v>0.0</v>
      </c>
      <c r="G941" s="258">
        <v>1.0</v>
      </c>
      <c r="H941" s="258">
        <v>0.0</v>
      </c>
      <c r="I941" s="258">
        <v>0.0</v>
      </c>
      <c r="J941" s="258">
        <v>0.0</v>
      </c>
      <c r="K941" s="258">
        <v>0.0</v>
      </c>
      <c r="L941" s="258">
        <v>1.0</v>
      </c>
      <c r="M941" s="258">
        <v>1.0</v>
      </c>
      <c r="N941" s="258">
        <v>0.0</v>
      </c>
      <c r="O941" s="258">
        <v>0.0</v>
      </c>
      <c r="P941" s="258">
        <v>0.0</v>
      </c>
      <c r="Q941" s="258">
        <v>0.0</v>
      </c>
      <c r="R941" s="261">
        <f t="shared" si="1"/>
        <v>3</v>
      </c>
      <c r="S941" s="261"/>
    </row>
    <row r="942" ht="15.75" hidden="1" customHeight="1">
      <c r="B942" s="258" t="s">
        <v>79</v>
      </c>
      <c r="C942" s="259" t="s">
        <v>71</v>
      </c>
      <c r="D942" s="260" t="s">
        <v>145</v>
      </c>
      <c r="E942" s="258" t="s">
        <v>404</v>
      </c>
      <c r="F942" s="258">
        <v>0.0</v>
      </c>
      <c r="G942" s="258">
        <v>1.0</v>
      </c>
      <c r="H942" s="258">
        <v>0.0</v>
      </c>
      <c r="I942" s="258">
        <v>0.0</v>
      </c>
      <c r="J942" s="258">
        <v>0.0</v>
      </c>
      <c r="K942" s="258">
        <v>0.0</v>
      </c>
      <c r="L942" s="258">
        <v>1.0</v>
      </c>
      <c r="M942" s="258">
        <v>0.0</v>
      </c>
      <c r="N942" s="258">
        <v>0.0</v>
      </c>
      <c r="O942" s="258">
        <v>0.0</v>
      </c>
      <c r="P942" s="258">
        <v>0.0</v>
      </c>
      <c r="Q942" s="258">
        <v>0.0</v>
      </c>
      <c r="R942" s="261">
        <f t="shared" si="1"/>
        <v>2</v>
      </c>
      <c r="S942" s="261"/>
    </row>
    <row r="943" ht="15.75" hidden="1" customHeight="1">
      <c r="B943" s="258" t="s">
        <v>79</v>
      </c>
      <c r="C943" s="259" t="s">
        <v>71</v>
      </c>
      <c r="D943" s="260" t="s">
        <v>145</v>
      </c>
      <c r="E943" s="258" t="s">
        <v>405</v>
      </c>
      <c r="F943" s="258">
        <v>0.0</v>
      </c>
      <c r="G943" s="258">
        <v>1.0</v>
      </c>
      <c r="H943" s="258">
        <v>0.0</v>
      </c>
      <c r="I943" s="258">
        <v>0.0</v>
      </c>
      <c r="J943" s="258">
        <v>0.0</v>
      </c>
      <c r="K943" s="258">
        <v>0.0</v>
      </c>
      <c r="L943" s="258">
        <v>1.0</v>
      </c>
      <c r="M943" s="258">
        <v>0.0</v>
      </c>
      <c r="N943" s="258">
        <v>0.0</v>
      </c>
      <c r="O943" s="258">
        <v>0.0</v>
      </c>
      <c r="P943" s="258">
        <v>0.0</v>
      </c>
      <c r="Q943" s="258">
        <v>0.0</v>
      </c>
      <c r="R943" s="261">
        <f t="shared" si="1"/>
        <v>2</v>
      </c>
      <c r="S943" s="261"/>
    </row>
    <row r="944" ht="15.75" hidden="1" customHeight="1">
      <c r="B944" s="258" t="s">
        <v>79</v>
      </c>
      <c r="C944" s="259" t="s">
        <v>71</v>
      </c>
      <c r="D944" s="260" t="s">
        <v>145</v>
      </c>
      <c r="E944" s="258" t="s">
        <v>406</v>
      </c>
      <c r="F944" s="258">
        <v>0.0</v>
      </c>
      <c r="G944" s="258">
        <v>1.0</v>
      </c>
      <c r="H944" s="258">
        <v>0.0</v>
      </c>
      <c r="I944" s="258">
        <v>0.0</v>
      </c>
      <c r="J944" s="258">
        <v>0.0</v>
      </c>
      <c r="K944" s="258">
        <v>0.0</v>
      </c>
      <c r="L944" s="258">
        <v>1.0</v>
      </c>
      <c r="M944" s="258">
        <v>0.0</v>
      </c>
      <c r="N944" s="258">
        <v>0.0</v>
      </c>
      <c r="O944" s="258">
        <v>0.0</v>
      </c>
      <c r="P944" s="258">
        <v>0.0</v>
      </c>
      <c r="Q944" s="258">
        <v>0.0</v>
      </c>
      <c r="R944" s="261">
        <f t="shared" si="1"/>
        <v>2</v>
      </c>
      <c r="S944" s="261"/>
    </row>
    <row r="945" ht="15.75" hidden="1" customHeight="1">
      <c r="B945" s="258" t="s">
        <v>79</v>
      </c>
      <c r="C945" s="259" t="s">
        <v>71</v>
      </c>
      <c r="D945" s="260" t="s">
        <v>145</v>
      </c>
      <c r="E945" s="258" t="s">
        <v>407</v>
      </c>
      <c r="F945" s="258">
        <v>0.0</v>
      </c>
      <c r="G945" s="258">
        <v>1.0</v>
      </c>
      <c r="H945" s="258">
        <v>0.0</v>
      </c>
      <c r="I945" s="258">
        <v>0.0</v>
      </c>
      <c r="J945" s="258">
        <v>0.0</v>
      </c>
      <c r="K945" s="258">
        <v>0.0</v>
      </c>
      <c r="L945" s="258">
        <v>1.0</v>
      </c>
      <c r="M945" s="258">
        <v>0.0</v>
      </c>
      <c r="N945" s="258">
        <v>0.0</v>
      </c>
      <c r="O945" s="258">
        <v>0.0</v>
      </c>
      <c r="P945" s="258">
        <v>0.0</v>
      </c>
      <c r="Q945" s="258">
        <v>0.0</v>
      </c>
      <c r="R945" s="261">
        <f t="shared" si="1"/>
        <v>2</v>
      </c>
      <c r="S945" s="261"/>
    </row>
    <row r="946" ht="15.75" hidden="1" customHeight="1">
      <c r="B946" s="258" t="s">
        <v>79</v>
      </c>
      <c r="C946" s="259" t="s">
        <v>71</v>
      </c>
      <c r="D946" s="260" t="s">
        <v>145</v>
      </c>
      <c r="E946" s="258" t="s">
        <v>408</v>
      </c>
      <c r="F946" s="258">
        <v>0.0</v>
      </c>
      <c r="G946" s="258">
        <v>1.0</v>
      </c>
      <c r="H946" s="258">
        <v>0.0</v>
      </c>
      <c r="I946" s="258">
        <v>0.0</v>
      </c>
      <c r="J946" s="258">
        <v>0.0</v>
      </c>
      <c r="K946" s="258">
        <v>0.0</v>
      </c>
      <c r="L946" s="258">
        <v>1.0</v>
      </c>
      <c r="M946" s="258">
        <v>0.0</v>
      </c>
      <c r="N946" s="258">
        <v>0.0</v>
      </c>
      <c r="O946" s="258">
        <v>0.0</v>
      </c>
      <c r="P946" s="258">
        <v>0.0</v>
      </c>
      <c r="Q946" s="258">
        <v>0.0</v>
      </c>
      <c r="R946" s="261">
        <f t="shared" si="1"/>
        <v>2</v>
      </c>
      <c r="S946" s="261"/>
    </row>
    <row r="947" ht="15.75" hidden="1" customHeight="1">
      <c r="B947" s="258" t="s">
        <v>79</v>
      </c>
      <c r="C947" s="259" t="s">
        <v>71</v>
      </c>
      <c r="D947" s="260" t="s">
        <v>145</v>
      </c>
      <c r="E947" s="258" t="s">
        <v>409</v>
      </c>
      <c r="F947" s="258">
        <v>0.0</v>
      </c>
      <c r="G947" s="258">
        <v>1.0</v>
      </c>
      <c r="H947" s="258">
        <v>0.0</v>
      </c>
      <c r="I947" s="258">
        <v>0.0</v>
      </c>
      <c r="J947" s="258">
        <v>0.0</v>
      </c>
      <c r="K947" s="258">
        <v>0.0</v>
      </c>
      <c r="L947" s="258">
        <v>1.0</v>
      </c>
      <c r="M947" s="258">
        <v>0.0</v>
      </c>
      <c r="N947" s="258">
        <v>0.0</v>
      </c>
      <c r="O947" s="258">
        <v>0.0</v>
      </c>
      <c r="P947" s="258">
        <v>0.0</v>
      </c>
      <c r="Q947" s="258">
        <v>0.0</v>
      </c>
      <c r="R947" s="261">
        <f t="shared" si="1"/>
        <v>2</v>
      </c>
      <c r="S947" s="261"/>
    </row>
    <row r="948" ht="15.75" hidden="1" customHeight="1">
      <c r="B948" s="258" t="s">
        <v>79</v>
      </c>
      <c r="C948" s="259" t="s">
        <v>71</v>
      </c>
      <c r="D948" s="260" t="s">
        <v>145</v>
      </c>
      <c r="E948" s="258" t="s">
        <v>410</v>
      </c>
      <c r="F948" s="258">
        <v>0.0</v>
      </c>
      <c r="G948" s="258">
        <v>1.0</v>
      </c>
      <c r="H948" s="258">
        <v>0.0</v>
      </c>
      <c r="I948" s="258">
        <v>0.0</v>
      </c>
      <c r="J948" s="258">
        <v>0.0</v>
      </c>
      <c r="K948" s="258">
        <v>0.0</v>
      </c>
      <c r="L948" s="258">
        <v>1.0</v>
      </c>
      <c r="M948" s="258">
        <v>0.0</v>
      </c>
      <c r="N948" s="258">
        <v>0.0</v>
      </c>
      <c r="O948" s="258">
        <v>0.0</v>
      </c>
      <c r="P948" s="258">
        <v>0.0</v>
      </c>
      <c r="Q948" s="258">
        <v>0.0</v>
      </c>
      <c r="R948" s="261">
        <f t="shared" si="1"/>
        <v>2</v>
      </c>
      <c r="S948" s="261"/>
    </row>
    <row r="949" ht="15.75" hidden="1" customHeight="1">
      <c r="B949" s="258" t="s">
        <v>79</v>
      </c>
      <c r="C949" s="259" t="s">
        <v>71</v>
      </c>
      <c r="D949" s="260" t="s">
        <v>145</v>
      </c>
      <c r="E949" s="258" t="s">
        <v>411</v>
      </c>
      <c r="F949" s="258">
        <v>0.0</v>
      </c>
      <c r="G949" s="258">
        <v>1.0</v>
      </c>
      <c r="H949" s="258">
        <v>0.0</v>
      </c>
      <c r="I949" s="258">
        <v>0.0</v>
      </c>
      <c r="J949" s="258">
        <v>0.0</v>
      </c>
      <c r="K949" s="258">
        <v>0.0</v>
      </c>
      <c r="L949" s="258">
        <v>1.0</v>
      </c>
      <c r="M949" s="258">
        <v>0.0</v>
      </c>
      <c r="N949" s="258">
        <v>0.0</v>
      </c>
      <c r="O949" s="258">
        <v>0.0</v>
      </c>
      <c r="P949" s="258">
        <v>0.0</v>
      </c>
      <c r="Q949" s="258">
        <v>0.0</v>
      </c>
      <c r="R949" s="261">
        <f t="shared" si="1"/>
        <v>2</v>
      </c>
      <c r="S949" s="261"/>
    </row>
    <row r="950" ht="15.75" hidden="1" customHeight="1">
      <c r="B950" s="258" t="s">
        <v>79</v>
      </c>
      <c r="C950" s="259" t="s">
        <v>71</v>
      </c>
      <c r="D950" s="260" t="s">
        <v>145</v>
      </c>
      <c r="E950" s="258" t="s">
        <v>412</v>
      </c>
      <c r="F950" s="258">
        <v>0.0</v>
      </c>
      <c r="G950" s="258">
        <v>1.0</v>
      </c>
      <c r="H950" s="258">
        <v>0.0</v>
      </c>
      <c r="I950" s="258">
        <v>0.0</v>
      </c>
      <c r="J950" s="258">
        <v>0.0</v>
      </c>
      <c r="K950" s="258">
        <v>0.0</v>
      </c>
      <c r="L950" s="258">
        <v>1.0</v>
      </c>
      <c r="M950" s="258">
        <v>0.0</v>
      </c>
      <c r="N950" s="258">
        <v>0.0</v>
      </c>
      <c r="O950" s="258">
        <v>0.0</v>
      </c>
      <c r="P950" s="258">
        <v>0.0</v>
      </c>
      <c r="Q950" s="258">
        <v>0.0</v>
      </c>
      <c r="R950" s="261">
        <f t="shared" si="1"/>
        <v>2</v>
      </c>
      <c r="S950" s="261"/>
    </row>
    <row r="951" ht="15.75" hidden="1" customHeight="1">
      <c r="B951" s="258" t="s">
        <v>79</v>
      </c>
      <c r="C951" s="259" t="s">
        <v>71</v>
      </c>
      <c r="D951" s="262" t="s">
        <v>145</v>
      </c>
      <c r="E951" s="258" t="s">
        <v>413</v>
      </c>
      <c r="F951" s="258">
        <v>0.0</v>
      </c>
      <c r="G951" s="258">
        <v>1.0</v>
      </c>
      <c r="H951" s="258">
        <v>0.0</v>
      </c>
      <c r="I951" s="258">
        <v>0.0</v>
      </c>
      <c r="J951" s="258">
        <v>0.0</v>
      </c>
      <c r="K951" s="258">
        <v>0.0</v>
      </c>
      <c r="L951" s="258">
        <v>1.0</v>
      </c>
      <c r="M951" s="258">
        <v>0.0</v>
      </c>
      <c r="N951" s="258">
        <v>0.0</v>
      </c>
      <c r="O951" s="258">
        <v>0.0</v>
      </c>
      <c r="P951" s="258">
        <v>0.0</v>
      </c>
      <c r="Q951" s="258">
        <v>0.0</v>
      </c>
      <c r="R951" s="261">
        <f t="shared" si="1"/>
        <v>2</v>
      </c>
      <c r="S951" s="261"/>
    </row>
    <row r="952" ht="15.75" hidden="1" customHeight="1">
      <c r="B952" s="258" t="s">
        <v>79</v>
      </c>
      <c r="C952" s="259" t="s">
        <v>71</v>
      </c>
      <c r="D952" s="260" t="s">
        <v>61</v>
      </c>
      <c r="E952" s="258" t="s">
        <v>62</v>
      </c>
      <c r="F952" s="258">
        <v>0.0</v>
      </c>
      <c r="G952" s="258">
        <v>1.0</v>
      </c>
      <c r="H952" s="258">
        <v>0.0</v>
      </c>
      <c r="I952" s="258">
        <v>0.0</v>
      </c>
      <c r="J952" s="258">
        <v>0.0</v>
      </c>
      <c r="K952" s="258">
        <v>0.0</v>
      </c>
      <c r="L952" s="258">
        <v>1.0</v>
      </c>
      <c r="M952" s="258">
        <v>0.0</v>
      </c>
      <c r="N952" s="258">
        <v>0.0</v>
      </c>
      <c r="O952" s="258">
        <v>0.0</v>
      </c>
      <c r="P952" s="258">
        <v>0.0</v>
      </c>
      <c r="Q952" s="258">
        <v>0.0</v>
      </c>
      <c r="R952" s="261">
        <f t="shared" si="1"/>
        <v>2</v>
      </c>
      <c r="S952" s="261"/>
    </row>
    <row r="953" ht="15.75" hidden="1" customHeight="1">
      <c r="B953" s="258" t="s">
        <v>79</v>
      </c>
      <c r="C953" s="259" t="s">
        <v>71</v>
      </c>
      <c r="D953" s="260" t="s">
        <v>61</v>
      </c>
      <c r="E953" s="258" t="s">
        <v>63</v>
      </c>
      <c r="F953" s="258">
        <v>0.0</v>
      </c>
      <c r="G953" s="258">
        <v>1.0</v>
      </c>
      <c r="H953" s="258">
        <v>0.0</v>
      </c>
      <c r="I953" s="258">
        <v>0.0</v>
      </c>
      <c r="J953" s="258">
        <v>0.0</v>
      </c>
      <c r="K953" s="258">
        <v>0.0</v>
      </c>
      <c r="L953" s="258">
        <v>1.0</v>
      </c>
      <c r="M953" s="258">
        <v>0.0</v>
      </c>
      <c r="N953" s="258">
        <v>0.0</v>
      </c>
      <c r="O953" s="258">
        <v>0.0</v>
      </c>
      <c r="P953" s="258">
        <v>0.0</v>
      </c>
      <c r="Q953" s="258">
        <v>0.0</v>
      </c>
      <c r="R953" s="261">
        <f t="shared" si="1"/>
        <v>2</v>
      </c>
      <c r="S953" s="261"/>
    </row>
    <row r="954" ht="15.75" hidden="1" customHeight="1">
      <c r="B954" s="258" t="s">
        <v>79</v>
      </c>
      <c r="C954" s="259" t="s">
        <v>71</v>
      </c>
      <c r="D954" s="260" t="s">
        <v>61</v>
      </c>
      <c r="E954" s="258" t="s">
        <v>64</v>
      </c>
      <c r="F954" s="258">
        <v>0.0</v>
      </c>
      <c r="G954" s="258">
        <v>1.0</v>
      </c>
      <c r="H954" s="258">
        <v>0.0</v>
      </c>
      <c r="I954" s="258">
        <v>0.0</v>
      </c>
      <c r="J954" s="258">
        <v>0.0</v>
      </c>
      <c r="K954" s="258">
        <v>0.0</v>
      </c>
      <c r="L954" s="258">
        <v>1.0</v>
      </c>
      <c r="M954" s="258">
        <v>0.0</v>
      </c>
      <c r="N954" s="258">
        <v>0.0</v>
      </c>
      <c r="O954" s="258">
        <v>0.0</v>
      </c>
      <c r="P954" s="258">
        <v>0.0</v>
      </c>
      <c r="Q954" s="258">
        <v>0.0</v>
      </c>
      <c r="R954" s="261">
        <f t="shared" si="1"/>
        <v>2</v>
      </c>
      <c r="S954" s="261"/>
    </row>
    <row r="955" ht="15.75" hidden="1" customHeight="1">
      <c r="B955" s="258" t="s">
        <v>79</v>
      </c>
      <c r="C955" s="259" t="s">
        <v>71</v>
      </c>
      <c r="D955" s="260" t="s">
        <v>61</v>
      </c>
      <c r="E955" s="258" t="s">
        <v>65</v>
      </c>
      <c r="F955" s="258">
        <v>0.0</v>
      </c>
      <c r="G955" s="258">
        <v>1.0</v>
      </c>
      <c r="H955" s="258">
        <v>0.0</v>
      </c>
      <c r="I955" s="258">
        <v>0.0</v>
      </c>
      <c r="J955" s="258">
        <v>0.0</v>
      </c>
      <c r="K955" s="258">
        <v>0.0</v>
      </c>
      <c r="L955" s="258">
        <v>1.0</v>
      </c>
      <c r="M955" s="258">
        <v>0.0</v>
      </c>
      <c r="N955" s="258">
        <v>0.0</v>
      </c>
      <c r="O955" s="258">
        <v>0.0</v>
      </c>
      <c r="P955" s="258">
        <v>0.0</v>
      </c>
      <c r="Q955" s="258">
        <v>0.0</v>
      </c>
      <c r="R955" s="261">
        <f t="shared" si="1"/>
        <v>2</v>
      </c>
      <c r="S955" s="261"/>
    </row>
    <row r="956" ht="15.75" hidden="1" customHeight="1">
      <c r="B956" s="258" t="s">
        <v>79</v>
      </c>
      <c r="C956" s="259" t="s">
        <v>71</v>
      </c>
      <c r="D956" s="260" t="s">
        <v>61</v>
      </c>
      <c r="E956" s="258" t="s">
        <v>66</v>
      </c>
      <c r="F956" s="258">
        <v>0.0</v>
      </c>
      <c r="G956" s="258">
        <v>1.0</v>
      </c>
      <c r="H956" s="258">
        <v>0.0</v>
      </c>
      <c r="I956" s="258">
        <v>0.0</v>
      </c>
      <c r="J956" s="258">
        <v>0.0</v>
      </c>
      <c r="K956" s="258">
        <v>0.0</v>
      </c>
      <c r="L956" s="258">
        <v>1.0</v>
      </c>
      <c r="M956" s="258">
        <v>0.0</v>
      </c>
      <c r="N956" s="258">
        <v>0.0</v>
      </c>
      <c r="O956" s="258">
        <v>0.0</v>
      </c>
      <c r="P956" s="258">
        <v>0.0</v>
      </c>
      <c r="Q956" s="258">
        <v>0.0</v>
      </c>
      <c r="R956" s="261">
        <f t="shared" si="1"/>
        <v>2</v>
      </c>
      <c r="S956" s="261"/>
    </row>
    <row r="957" ht="15.75" hidden="1" customHeight="1">
      <c r="B957" s="258" t="s">
        <v>79</v>
      </c>
      <c r="C957" s="259" t="s">
        <v>71</v>
      </c>
      <c r="D957" s="260" t="s">
        <v>61</v>
      </c>
      <c r="E957" s="258" t="s">
        <v>67</v>
      </c>
      <c r="F957" s="258">
        <v>0.0</v>
      </c>
      <c r="G957" s="258">
        <v>1.0</v>
      </c>
      <c r="H957" s="258">
        <v>1.0</v>
      </c>
      <c r="I957" s="258">
        <v>1.0</v>
      </c>
      <c r="J957" s="258">
        <v>1.0</v>
      </c>
      <c r="K957" s="258">
        <v>0.0</v>
      </c>
      <c r="L957" s="258">
        <v>1.0</v>
      </c>
      <c r="M957" s="258">
        <v>1.0</v>
      </c>
      <c r="N957" s="258">
        <v>1.0</v>
      </c>
      <c r="O957" s="258">
        <v>1.0</v>
      </c>
      <c r="P957" s="258">
        <v>1.0</v>
      </c>
      <c r="Q957" s="258">
        <v>1.0</v>
      </c>
      <c r="R957" s="261">
        <f t="shared" si="1"/>
        <v>10</v>
      </c>
      <c r="S957" s="261"/>
    </row>
    <row r="958" ht="15.75" hidden="1" customHeight="1">
      <c r="B958" s="258" t="s">
        <v>79</v>
      </c>
      <c r="C958" s="259" t="s">
        <v>71</v>
      </c>
      <c r="D958" s="260" t="s">
        <v>61</v>
      </c>
      <c r="E958" s="258" t="s">
        <v>68</v>
      </c>
      <c r="F958" s="258">
        <v>0.0</v>
      </c>
      <c r="G958" s="258">
        <v>1.0</v>
      </c>
      <c r="H958" s="258">
        <v>0.0</v>
      </c>
      <c r="I958" s="258">
        <v>0.0</v>
      </c>
      <c r="J958" s="258">
        <v>0.0</v>
      </c>
      <c r="K958" s="258">
        <v>0.0</v>
      </c>
      <c r="L958" s="258">
        <v>1.0</v>
      </c>
      <c r="M958" s="258">
        <v>0.0</v>
      </c>
      <c r="N958" s="258">
        <v>0.0</v>
      </c>
      <c r="O958" s="258">
        <v>0.0</v>
      </c>
      <c r="P958" s="258">
        <v>0.0</v>
      </c>
      <c r="Q958" s="258">
        <v>0.0</v>
      </c>
      <c r="R958" s="261">
        <f t="shared" si="1"/>
        <v>2</v>
      </c>
      <c r="S958" s="261"/>
    </row>
    <row r="959" ht="15.75" hidden="1" customHeight="1">
      <c r="B959" s="258" t="s">
        <v>79</v>
      </c>
      <c r="C959" s="259" t="s">
        <v>71</v>
      </c>
      <c r="D959" s="262" t="s">
        <v>61</v>
      </c>
      <c r="E959" s="258" t="s">
        <v>69</v>
      </c>
      <c r="F959" s="258">
        <v>0.0</v>
      </c>
      <c r="G959" s="258">
        <v>1.0</v>
      </c>
      <c r="H959" s="258">
        <v>0.0</v>
      </c>
      <c r="I959" s="258">
        <v>0.0</v>
      </c>
      <c r="J959" s="258">
        <v>0.0</v>
      </c>
      <c r="K959" s="258">
        <v>0.0</v>
      </c>
      <c r="L959" s="258">
        <v>1.0</v>
      </c>
      <c r="M959" s="258">
        <v>0.0</v>
      </c>
      <c r="N959" s="258">
        <v>0.0</v>
      </c>
      <c r="O959" s="258">
        <v>0.0</v>
      </c>
      <c r="P959" s="258">
        <v>0.0</v>
      </c>
      <c r="Q959" s="258">
        <v>0.0</v>
      </c>
      <c r="R959" s="261">
        <f t="shared" si="1"/>
        <v>2</v>
      </c>
      <c r="S959" s="261"/>
    </row>
    <row r="960" ht="15.75" hidden="1" customHeight="1">
      <c r="B960" s="258" t="s">
        <v>79</v>
      </c>
      <c r="C960" s="259" t="s">
        <v>71</v>
      </c>
      <c r="D960" s="260" t="s">
        <v>159</v>
      </c>
      <c r="E960" s="258" t="s">
        <v>414</v>
      </c>
      <c r="F960" s="258">
        <v>0.0</v>
      </c>
      <c r="G960" s="258">
        <v>1.0</v>
      </c>
      <c r="H960" s="258">
        <v>0.0</v>
      </c>
      <c r="I960" s="258">
        <v>0.0</v>
      </c>
      <c r="J960" s="258">
        <v>0.0</v>
      </c>
      <c r="K960" s="258">
        <v>0.0</v>
      </c>
      <c r="L960" s="258">
        <v>1.0</v>
      </c>
      <c r="M960" s="258">
        <v>0.0</v>
      </c>
      <c r="N960" s="258">
        <v>0.0</v>
      </c>
      <c r="O960" s="258">
        <v>0.0</v>
      </c>
      <c r="P960" s="258">
        <v>0.0</v>
      </c>
      <c r="Q960" s="258">
        <v>0.0</v>
      </c>
      <c r="R960" s="261">
        <f t="shared" si="1"/>
        <v>2</v>
      </c>
      <c r="S960" s="261"/>
    </row>
    <row r="961" ht="15.75" hidden="1" customHeight="1">
      <c r="B961" s="258" t="s">
        <v>79</v>
      </c>
      <c r="C961" s="259" t="s">
        <v>71</v>
      </c>
      <c r="D961" s="260" t="s">
        <v>159</v>
      </c>
      <c r="E961" s="258" t="s">
        <v>415</v>
      </c>
      <c r="F961" s="258">
        <v>0.0</v>
      </c>
      <c r="G961" s="258">
        <v>1.0</v>
      </c>
      <c r="H961" s="258">
        <v>0.0</v>
      </c>
      <c r="I961" s="258">
        <v>0.0</v>
      </c>
      <c r="J961" s="258">
        <v>0.0</v>
      </c>
      <c r="K961" s="258">
        <v>0.0</v>
      </c>
      <c r="L961" s="258">
        <v>1.0</v>
      </c>
      <c r="M961" s="258">
        <v>0.0</v>
      </c>
      <c r="N961" s="258">
        <v>0.0</v>
      </c>
      <c r="O961" s="258">
        <v>0.0</v>
      </c>
      <c r="P961" s="258">
        <v>0.0</v>
      </c>
      <c r="Q961" s="258">
        <v>0.0</v>
      </c>
      <c r="R961" s="261">
        <f t="shared" si="1"/>
        <v>2</v>
      </c>
      <c r="S961" s="261"/>
    </row>
    <row r="962" ht="15.75" hidden="1" customHeight="1">
      <c r="B962" s="258" t="s">
        <v>79</v>
      </c>
      <c r="C962" s="259" t="s">
        <v>71</v>
      </c>
      <c r="D962" s="260" t="s">
        <v>159</v>
      </c>
      <c r="E962" s="258" t="s">
        <v>416</v>
      </c>
      <c r="F962" s="258">
        <v>0.0</v>
      </c>
      <c r="G962" s="258">
        <v>1.0</v>
      </c>
      <c r="H962" s="258">
        <v>0.0</v>
      </c>
      <c r="I962" s="258">
        <v>0.0</v>
      </c>
      <c r="J962" s="258">
        <v>0.0</v>
      </c>
      <c r="K962" s="258">
        <v>0.0</v>
      </c>
      <c r="L962" s="258">
        <v>1.0</v>
      </c>
      <c r="M962" s="258">
        <v>0.0</v>
      </c>
      <c r="N962" s="258">
        <v>0.0</v>
      </c>
      <c r="O962" s="258">
        <v>0.0</v>
      </c>
      <c r="P962" s="258">
        <v>0.0</v>
      </c>
      <c r="Q962" s="258">
        <v>0.0</v>
      </c>
      <c r="R962" s="261">
        <f t="shared" si="1"/>
        <v>2</v>
      </c>
      <c r="S962" s="261"/>
    </row>
    <row r="963" ht="15.75" hidden="1" customHeight="1">
      <c r="B963" s="258" t="s">
        <v>79</v>
      </c>
      <c r="C963" s="259" t="s">
        <v>71</v>
      </c>
      <c r="D963" s="260" t="s">
        <v>159</v>
      </c>
      <c r="E963" s="258" t="s">
        <v>417</v>
      </c>
      <c r="F963" s="258">
        <v>0.0</v>
      </c>
      <c r="G963" s="258">
        <v>1.0</v>
      </c>
      <c r="H963" s="258">
        <v>1.0</v>
      </c>
      <c r="I963" s="258">
        <v>1.0</v>
      </c>
      <c r="J963" s="258">
        <v>0.0</v>
      </c>
      <c r="K963" s="258">
        <v>0.0</v>
      </c>
      <c r="L963" s="258">
        <v>1.0</v>
      </c>
      <c r="M963" s="258">
        <v>0.0</v>
      </c>
      <c r="N963" s="258">
        <v>0.0</v>
      </c>
      <c r="O963" s="258">
        <v>0.0</v>
      </c>
      <c r="P963" s="258">
        <v>0.0</v>
      </c>
      <c r="Q963" s="258">
        <v>0.0</v>
      </c>
      <c r="R963" s="261">
        <f t="shared" si="1"/>
        <v>4</v>
      </c>
      <c r="S963" s="261"/>
    </row>
    <row r="964" ht="15.75" hidden="1" customHeight="1">
      <c r="B964" s="258" t="s">
        <v>79</v>
      </c>
      <c r="C964" s="259" t="s">
        <v>71</v>
      </c>
      <c r="D964" s="260" t="s">
        <v>159</v>
      </c>
      <c r="E964" s="258" t="s">
        <v>418</v>
      </c>
      <c r="F964" s="258">
        <v>0.0</v>
      </c>
      <c r="G964" s="258">
        <v>1.0</v>
      </c>
      <c r="H964" s="258">
        <v>0.0</v>
      </c>
      <c r="I964" s="258">
        <v>0.0</v>
      </c>
      <c r="J964" s="258">
        <v>0.0</v>
      </c>
      <c r="K964" s="258">
        <v>0.0</v>
      </c>
      <c r="L964" s="258">
        <v>1.0</v>
      </c>
      <c r="M964" s="258">
        <v>0.0</v>
      </c>
      <c r="N964" s="258">
        <v>0.0</v>
      </c>
      <c r="O964" s="258">
        <v>0.0</v>
      </c>
      <c r="P964" s="258">
        <v>0.0</v>
      </c>
      <c r="Q964" s="258">
        <v>0.0</v>
      </c>
      <c r="R964" s="261">
        <f t="shared" si="1"/>
        <v>2</v>
      </c>
      <c r="S964" s="261"/>
    </row>
    <row r="965" ht="15.75" hidden="1" customHeight="1">
      <c r="B965" s="258" t="s">
        <v>79</v>
      </c>
      <c r="C965" s="259" t="s">
        <v>71</v>
      </c>
      <c r="D965" s="260" t="s">
        <v>159</v>
      </c>
      <c r="E965" s="258" t="s">
        <v>419</v>
      </c>
      <c r="F965" s="258">
        <v>0.0</v>
      </c>
      <c r="G965" s="258">
        <v>1.0</v>
      </c>
      <c r="H965" s="258">
        <v>0.0</v>
      </c>
      <c r="I965" s="258">
        <v>0.0</v>
      </c>
      <c r="J965" s="258">
        <v>0.0</v>
      </c>
      <c r="K965" s="258">
        <v>1.0</v>
      </c>
      <c r="L965" s="258">
        <v>1.0</v>
      </c>
      <c r="M965" s="258">
        <v>1.0</v>
      </c>
      <c r="N965" s="258">
        <v>1.0</v>
      </c>
      <c r="O965" s="258">
        <v>1.0</v>
      </c>
      <c r="P965" s="258">
        <v>1.0</v>
      </c>
      <c r="Q965" s="258">
        <v>1.0</v>
      </c>
      <c r="R965" s="261">
        <f t="shared" si="1"/>
        <v>8</v>
      </c>
      <c r="S965" s="261"/>
    </row>
    <row r="966" ht="15.75" hidden="1" customHeight="1">
      <c r="B966" s="258" t="s">
        <v>79</v>
      </c>
      <c r="C966" s="259" t="s">
        <v>71</v>
      </c>
      <c r="D966" s="260" t="s">
        <v>159</v>
      </c>
      <c r="E966" s="258" t="s">
        <v>420</v>
      </c>
      <c r="F966" s="258">
        <v>0.0</v>
      </c>
      <c r="G966" s="258">
        <v>1.0</v>
      </c>
      <c r="H966" s="258">
        <v>0.0</v>
      </c>
      <c r="I966" s="258">
        <v>0.0</v>
      </c>
      <c r="J966" s="258">
        <v>0.0</v>
      </c>
      <c r="K966" s="258">
        <v>0.0</v>
      </c>
      <c r="L966" s="258">
        <v>1.0</v>
      </c>
      <c r="M966" s="258">
        <v>0.0</v>
      </c>
      <c r="N966" s="258">
        <v>0.0</v>
      </c>
      <c r="O966" s="258">
        <v>0.0</v>
      </c>
      <c r="P966" s="258">
        <v>0.0</v>
      </c>
      <c r="Q966" s="258">
        <v>0.0</v>
      </c>
      <c r="R966" s="261">
        <f t="shared" si="1"/>
        <v>2</v>
      </c>
      <c r="S966" s="261"/>
    </row>
    <row r="967" ht="15.75" hidden="1" customHeight="1">
      <c r="B967" s="258" t="s">
        <v>79</v>
      </c>
      <c r="C967" s="259" t="s">
        <v>71</v>
      </c>
      <c r="D967" s="260" t="s">
        <v>159</v>
      </c>
      <c r="E967" s="258" t="s">
        <v>421</v>
      </c>
      <c r="F967" s="258">
        <v>0.0</v>
      </c>
      <c r="G967" s="258">
        <v>1.0</v>
      </c>
      <c r="H967" s="258">
        <v>0.0</v>
      </c>
      <c r="I967" s="258">
        <v>0.0</v>
      </c>
      <c r="J967" s="258">
        <v>0.0</v>
      </c>
      <c r="K967" s="258">
        <v>0.0</v>
      </c>
      <c r="L967" s="258">
        <v>1.0</v>
      </c>
      <c r="M967" s="258">
        <v>0.0</v>
      </c>
      <c r="N967" s="258">
        <v>0.0</v>
      </c>
      <c r="O967" s="258">
        <v>0.0</v>
      </c>
      <c r="P967" s="258">
        <v>0.0</v>
      </c>
      <c r="Q967" s="258">
        <v>0.0</v>
      </c>
      <c r="R967" s="261">
        <f t="shared" si="1"/>
        <v>2</v>
      </c>
      <c r="S967" s="261"/>
    </row>
    <row r="968" ht="15.75" hidden="1" customHeight="1">
      <c r="B968" s="258" t="s">
        <v>79</v>
      </c>
      <c r="C968" s="259" t="s">
        <v>71</v>
      </c>
      <c r="D968" s="260" t="s">
        <v>159</v>
      </c>
      <c r="E968" s="258" t="s">
        <v>422</v>
      </c>
      <c r="F968" s="258">
        <v>0.0</v>
      </c>
      <c r="G968" s="258">
        <v>1.0</v>
      </c>
      <c r="H968" s="258">
        <v>0.0</v>
      </c>
      <c r="I968" s="258">
        <v>0.0</v>
      </c>
      <c r="J968" s="258">
        <v>1.0</v>
      </c>
      <c r="K968" s="258">
        <v>1.0</v>
      </c>
      <c r="L968" s="258">
        <v>1.0</v>
      </c>
      <c r="M968" s="258">
        <v>1.0</v>
      </c>
      <c r="N968" s="258">
        <v>1.0</v>
      </c>
      <c r="O968" s="258">
        <v>1.0</v>
      </c>
      <c r="P968" s="258">
        <v>1.0</v>
      </c>
      <c r="Q968" s="258">
        <v>1.0</v>
      </c>
      <c r="R968" s="261">
        <f t="shared" si="1"/>
        <v>9</v>
      </c>
      <c r="S968" s="261"/>
    </row>
    <row r="969" ht="15.75" hidden="1" customHeight="1">
      <c r="B969" s="258" t="s">
        <v>79</v>
      </c>
      <c r="C969" s="259" t="s">
        <v>71</v>
      </c>
      <c r="D969" s="260" t="s">
        <v>159</v>
      </c>
      <c r="E969" s="258" t="s">
        <v>423</v>
      </c>
      <c r="F969" s="258">
        <v>0.0</v>
      </c>
      <c r="G969" s="258">
        <v>1.0</v>
      </c>
      <c r="H969" s="258">
        <v>0.0</v>
      </c>
      <c r="I969" s="258">
        <v>0.0</v>
      </c>
      <c r="J969" s="258">
        <v>0.0</v>
      </c>
      <c r="K969" s="258">
        <v>0.0</v>
      </c>
      <c r="L969" s="258">
        <v>1.0</v>
      </c>
      <c r="M969" s="258">
        <v>0.0</v>
      </c>
      <c r="N969" s="258">
        <v>0.0</v>
      </c>
      <c r="O969" s="258">
        <v>0.0</v>
      </c>
      <c r="P969" s="258">
        <v>0.0</v>
      </c>
      <c r="Q969" s="258">
        <v>0.0</v>
      </c>
      <c r="R969" s="261">
        <f t="shared" si="1"/>
        <v>2</v>
      </c>
      <c r="S969" s="261"/>
    </row>
    <row r="970" ht="15.75" hidden="1" customHeight="1">
      <c r="B970" s="258" t="s">
        <v>79</v>
      </c>
      <c r="C970" s="259" t="s">
        <v>71</v>
      </c>
      <c r="D970" s="260" t="s">
        <v>159</v>
      </c>
      <c r="E970" s="258" t="s">
        <v>424</v>
      </c>
      <c r="F970" s="258">
        <v>0.0</v>
      </c>
      <c r="G970" s="258">
        <v>1.0</v>
      </c>
      <c r="H970" s="258">
        <v>0.0</v>
      </c>
      <c r="I970" s="258">
        <v>0.0</v>
      </c>
      <c r="J970" s="258">
        <v>0.0</v>
      </c>
      <c r="K970" s="258">
        <v>0.0</v>
      </c>
      <c r="L970" s="258">
        <v>1.0</v>
      </c>
      <c r="M970" s="258">
        <v>0.0</v>
      </c>
      <c r="N970" s="258">
        <v>0.0</v>
      </c>
      <c r="O970" s="258">
        <v>0.0</v>
      </c>
      <c r="P970" s="258">
        <v>0.0</v>
      </c>
      <c r="Q970" s="258">
        <v>0.0</v>
      </c>
      <c r="R970" s="261">
        <f t="shared" si="1"/>
        <v>2</v>
      </c>
      <c r="S970" s="261"/>
    </row>
    <row r="971" ht="15.75" hidden="1" customHeight="1">
      <c r="B971" s="258" t="s">
        <v>79</v>
      </c>
      <c r="C971" s="259" t="s">
        <v>71</v>
      </c>
      <c r="D971" s="262" t="s">
        <v>159</v>
      </c>
      <c r="E971" s="258" t="s">
        <v>425</v>
      </c>
      <c r="F971" s="258">
        <v>0.0</v>
      </c>
      <c r="G971" s="258">
        <v>1.0</v>
      </c>
      <c r="H971" s="258">
        <v>0.0</v>
      </c>
      <c r="I971" s="258">
        <v>0.0</v>
      </c>
      <c r="J971" s="258">
        <v>0.0</v>
      </c>
      <c r="K971" s="258">
        <v>0.0</v>
      </c>
      <c r="L971" s="258">
        <v>1.0</v>
      </c>
      <c r="M971" s="258">
        <v>0.0</v>
      </c>
      <c r="N971" s="258">
        <v>0.0</v>
      </c>
      <c r="O971" s="258">
        <v>0.0</v>
      </c>
      <c r="P971" s="258">
        <v>0.0</v>
      </c>
      <c r="Q971" s="258">
        <v>0.0</v>
      </c>
      <c r="R971" s="261">
        <f t="shared" si="1"/>
        <v>2</v>
      </c>
      <c r="S971" s="261"/>
    </row>
    <row r="972" ht="15.75" hidden="1" customHeight="1">
      <c r="B972" s="258" t="s">
        <v>79</v>
      </c>
      <c r="C972" s="259" t="s">
        <v>72</v>
      </c>
      <c r="D972" s="260" t="s">
        <v>116</v>
      </c>
      <c r="E972" s="258" t="s">
        <v>383</v>
      </c>
      <c r="F972" s="258">
        <v>0.0</v>
      </c>
      <c r="G972" s="258">
        <v>1.0</v>
      </c>
      <c r="H972" s="258">
        <v>0.0</v>
      </c>
      <c r="I972" s="258">
        <v>0.0</v>
      </c>
      <c r="J972" s="258">
        <v>0.0</v>
      </c>
      <c r="K972" s="258">
        <v>0.0</v>
      </c>
      <c r="L972" s="258">
        <v>1.0</v>
      </c>
      <c r="M972" s="258">
        <v>0.0</v>
      </c>
      <c r="N972" s="258">
        <v>0.0</v>
      </c>
      <c r="O972" s="258">
        <v>0.0</v>
      </c>
      <c r="P972" s="258">
        <v>0.0</v>
      </c>
      <c r="Q972" s="258">
        <v>0.0</v>
      </c>
      <c r="R972" s="261">
        <f t="shared" si="1"/>
        <v>2</v>
      </c>
      <c r="S972" s="261"/>
    </row>
    <row r="973" ht="15.75" hidden="1" customHeight="1">
      <c r="B973" s="258" t="s">
        <v>79</v>
      </c>
      <c r="C973" s="259" t="s">
        <v>72</v>
      </c>
      <c r="D973" s="260" t="s">
        <v>116</v>
      </c>
      <c r="E973" s="258" t="s">
        <v>384</v>
      </c>
      <c r="F973" s="258">
        <v>0.0</v>
      </c>
      <c r="G973" s="258">
        <v>1.0</v>
      </c>
      <c r="H973" s="258">
        <v>0.0</v>
      </c>
      <c r="I973" s="258">
        <v>0.0</v>
      </c>
      <c r="J973" s="258">
        <v>0.0</v>
      </c>
      <c r="K973" s="258">
        <v>0.0</v>
      </c>
      <c r="L973" s="258">
        <v>1.0</v>
      </c>
      <c r="M973" s="258">
        <v>0.0</v>
      </c>
      <c r="N973" s="258">
        <v>0.0</v>
      </c>
      <c r="O973" s="258">
        <v>0.0</v>
      </c>
      <c r="P973" s="258">
        <v>0.0</v>
      </c>
      <c r="Q973" s="258">
        <v>0.0</v>
      </c>
      <c r="R973" s="261">
        <f t="shared" si="1"/>
        <v>2</v>
      </c>
      <c r="S973" s="261"/>
    </row>
    <row r="974" ht="15.75" hidden="1" customHeight="1">
      <c r="B974" s="258" t="s">
        <v>79</v>
      </c>
      <c r="C974" s="259" t="s">
        <v>72</v>
      </c>
      <c r="D974" s="260" t="s">
        <v>116</v>
      </c>
      <c r="E974" s="258" t="s">
        <v>385</v>
      </c>
      <c r="F974" s="258">
        <v>0.0</v>
      </c>
      <c r="G974" s="258">
        <v>1.0</v>
      </c>
      <c r="H974" s="258">
        <v>0.0</v>
      </c>
      <c r="I974" s="258">
        <v>0.0</v>
      </c>
      <c r="J974" s="258">
        <v>0.0</v>
      </c>
      <c r="K974" s="258">
        <v>0.0</v>
      </c>
      <c r="L974" s="258">
        <v>1.0</v>
      </c>
      <c r="M974" s="258">
        <v>0.0</v>
      </c>
      <c r="N974" s="258">
        <v>0.0</v>
      </c>
      <c r="O974" s="258">
        <v>0.0</v>
      </c>
      <c r="P974" s="258">
        <v>0.0</v>
      </c>
      <c r="Q974" s="258">
        <v>0.0</v>
      </c>
      <c r="R974" s="261">
        <f t="shared" si="1"/>
        <v>2</v>
      </c>
      <c r="S974" s="261"/>
    </row>
    <row r="975" ht="15.75" hidden="1" customHeight="1">
      <c r="B975" s="258" t="s">
        <v>79</v>
      </c>
      <c r="C975" s="259" t="s">
        <v>72</v>
      </c>
      <c r="D975" s="260" t="s">
        <v>116</v>
      </c>
      <c r="E975" s="258" t="s">
        <v>386</v>
      </c>
      <c r="F975" s="258">
        <v>0.0</v>
      </c>
      <c r="G975" s="258">
        <v>1.0</v>
      </c>
      <c r="H975" s="258">
        <v>0.0</v>
      </c>
      <c r="I975" s="258">
        <v>0.0</v>
      </c>
      <c r="J975" s="258">
        <v>0.0</v>
      </c>
      <c r="K975" s="258">
        <v>0.0</v>
      </c>
      <c r="L975" s="258">
        <v>1.0</v>
      </c>
      <c r="M975" s="258">
        <v>0.0</v>
      </c>
      <c r="N975" s="258">
        <v>0.0</v>
      </c>
      <c r="O975" s="258">
        <v>0.0</v>
      </c>
      <c r="P975" s="258">
        <v>0.0</v>
      </c>
      <c r="Q975" s="258">
        <v>0.0</v>
      </c>
      <c r="R975" s="261">
        <f t="shared" si="1"/>
        <v>2</v>
      </c>
      <c r="S975" s="261"/>
    </row>
    <row r="976" ht="15.75" hidden="1" customHeight="1">
      <c r="B976" s="258" t="s">
        <v>79</v>
      </c>
      <c r="C976" s="259" t="s">
        <v>72</v>
      </c>
      <c r="D976" s="260" t="s">
        <v>116</v>
      </c>
      <c r="E976" s="258" t="s">
        <v>387</v>
      </c>
      <c r="F976" s="258">
        <v>0.0</v>
      </c>
      <c r="G976" s="258">
        <v>1.0</v>
      </c>
      <c r="H976" s="258">
        <v>0.0</v>
      </c>
      <c r="I976" s="258">
        <v>0.0</v>
      </c>
      <c r="J976" s="258">
        <v>0.0</v>
      </c>
      <c r="K976" s="258">
        <v>0.0</v>
      </c>
      <c r="L976" s="258">
        <v>1.0</v>
      </c>
      <c r="M976" s="258">
        <v>0.0</v>
      </c>
      <c r="N976" s="258">
        <v>0.0</v>
      </c>
      <c r="O976" s="258">
        <v>0.0</v>
      </c>
      <c r="P976" s="258">
        <v>0.0</v>
      </c>
      <c r="Q976" s="258">
        <v>0.0</v>
      </c>
      <c r="R976" s="261">
        <f t="shared" si="1"/>
        <v>2</v>
      </c>
      <c r="S976" s="261"/>
    </row>
    <row r="977" ht="15.75" hidden="1" customHeight="1">
      <c r="B977" s="258" t="s">
        <v>79</v>
      </c>
      <c r="C977" s="259" t="s">
        <v>72</v>
      </c>
      <c r="D977" s="260" t="s">
        <v>116</v>
      </c>
      <c r="E977" s="258" t="s">
        <v>388</v>
      </c>
      <c r="F977" s="258">
        <v>0.0</v>
      </c>
      <c r="G977" s="258">
        <v>1.0</v>
      </c>
      <c r="H977" s="258">
        <v>0.0</v>
      </c>
      <c r="I977" s="258">
        <v>0.0</v>
      </c>
      <c r="J977" s="258">
        <v>0.0</v>
      </c>
      <c r="K977" s="258">
        <v>0.0</v>
      </c>
      <c r="L977" s="258">
        <v>1.0</v>
      </c>
      <c r="M977" s="258">
        <v>0.0</v>
      </c>
      <c r="N977" s="258">
        <v>0.0</v>
      </c>
      <c r="O977" s="258">
        <v>0.0</v>
      </c>
      <c r="P977" s="258">
        <v>0.0</v>
      </c>
      <c r="Q977" s="258">
        <v>0.0</v>
      </c>
      <c r="R977" s="261">
        <f t="shared" si="1"/>
        <v>2</v>
      </c>
      <c r="S977" s="261"/>
    </row>
    <row r="978" ht="15.75" hidden="1" customHeight="1">
      <c r="B978" s="258" t="s">
        <v>79</v>
      </c>
      <c r="C978" s="259" t="s">
        <v>72</v>
      </c>
      <c r="D978" s="262" t="s">
        <v>116</v>
      </c>
      <c r="E978" s="258" t="s">
        <v>389</v>
      </c>
      <c r="F978" s="258">
        <v>0.0</v>
      </c>
      <c r="G978" s="258">
        <v>1.0</v>
      </c>
      <c r="H978" s="258">
        <v>0.0</v>
      </c>
      <c r="I978" s="258">
        <v>0.0</v>
      </c>
      <c r="J978" s="258">
        <v>0.0</v>
      </c>
      <c r="K978" s="258">
        <v>0.0</v>
      </c>
      <c r="L978" s="258">
        <v>1.0</v>
      </c>
      <c r="M978" s="258">
        <v>0.0</v>
      </c>
      <c r="N978" s="258">
        <v>0.0</v>
      </c>
      <c r="O978" s="258">
        <v>0.0</v>
      </c>
      <c r="P978" s="258">
        <v>0.0</v>
      </c>
      <c r="Q978" s="258">
        <v>0.0</v>
      </c>
      <c r="R978" s="261">
        <f t="shared" si="1"/>
        <v>2</v>
      </c>
      <c r="S978" s="261"/>
    </row>
    <row r="979" ht="15.75" hidden="1" customHeight="1">
      <c r="B979" s="258" t="s">
        <v>79</v>
      </c>
      <c r="C979" s="259" t="s">
        <v>72</v>
      </c>
      <c r="D979" s="260" t="s">
        <v>131</v>
      </c>
      <c r="E979" s="258" t="s">
        <v>390</v>
      </c>
      <c r="F979" s="258">
        <v>0.0</v>
      </c>
      <c r="G979" s="258">
        <v>1.0</v>
      </c>
      <c r="H979" s="258">
        <v>0.0</v>
      </c>
      <c r="I979" s="258">
        <v>0.0</v>
      </c>
      <c r="J979" s="258">
        <v>0.0</v>
      </c>
      <c r="K979" s="258">
        <v>0.0</v>
      </c>
      <c r="L979" s="258">
        <v>1.0</v>
      </c>
      <c r="M979" s="258">
        <v>0.0</v>
      </c>
      <c r="N979" s="258">
        <v>0.0</v>
      </c>
      <c r="O979" s="258">
        <v>0.0</v>
      </c>
      <c r="P979" s="258">
        <v>0.0</v>
      </c>
      <c r="Q979" s="258">
        <v>0.0</v>
      </c>
      <c r="R979" s="261">
        <f t="shared" si="1"/>
        <v>2</v>
      </c>
      <c r="S979" s="261"/>
    </row>
    <row r="980" ht="15.75" hidden="1" customHeight="1">
      <c r="B980" s="258" t="s">
        <v>79</v>
      </c>
      <c r="C980" s="259" t="s">
        <v>72</v>
      </c>
      <c r="D980" s="260" t="s">
        <v>131</v>
      </c>
      <c r="E980" s="258" t="s">
        <v>391</v>
      </c>
      <c r="F980" s="258">
        <v>0.0</v>
      </c>
      <c r="G980" s="258">
        <v>1.0</v>
      </c>
      <c r="H980" s="258">
        <v>0.0</v>
      </c>
      <c r="I980" s="258">
        <v>0.0</v>
      </c>
      <c r="J980" s="258">
        <v>0.0</v>
      </c>
      <c r="K980" s="258">
        <v>0.0</v>
      </c>
      <c r="L980" s="258">
        <v>1.0</v>
      </c>
      <c r="M980" s="258">
        <v>0.0</v>
      </c>
      <c r="N980" s="258">
        <v>0.0</v>
      </c>
      <c r="O980" s="258">
        <v>0.0</v>
      </c>
      <c r="P980" s="258">
        <v>0.0</v>
      </c>
      <c r="Q980" s="258">
        <v>0.0</v>
      </c>
      <c r="R980" s="261">
        <f t="shared" si="1"/>
        <v>2</v>
      </c>
      <c r="S980" s="261"/>
    </row>
    <row r="981" ht="15.75" hidden="1" customHeight="1">
      <c r="B981" s="258" t="s">
        <v>79</v>
      </c>
      <c r="C981" s="259" t="s">
        <v>72</v>
      </c>
      <c r="D981" s="260" t="s">
        <v>131</v>
      </c>
      <c r="E981" s="258" t="s">
        <v>392</v>
      </c>
      <c r="F981" s="258">
        <v>0.0</v>
      </c>
      <c r="G981" s="258">
        <v>1.0</v>
      </c>
      <c r="H981" s="258">
        <v>0.0</v>
      </c>
      <c r="I981" s="258">
        <v>0.0</v>
      </c>
      <c r="J981" s="258">
        <v>0.0</v>
      </c>
      <c r="K981" s="258">
        <v>0.0</v>
      </c>
      <c r="L981" s="258">
        <v>1.0</v>
      </c>
      <c r="M981" s="258">
        <v>0.0</v>
      </c>
      <c r="N981" s="258">
        <v>0.0</v>
      </c>
      <c r="O981" s="258">
        <v>0.0</v>
      </c>
      <c r="P981" s="258">
        <v>0.0</v>
      </c>
      <c r="Q981" s="258">
        <v>0.0</v>
      </c>
      <c r="R981" s="261">
        <f t="shared" si="1"/>
        <v>2</v>
      </c>
      <c r="S981" s="261"/>
    </row>
    <row r="982" ht="15.75" hidden="1" customHeight="1">
      <c r="B982" s="258" t="s">
        <v>79</v>
      </c>
      <c r="C982" s="259" t="s">
        <v>72</v>
      </c>
      <c r="D982" s="260" t="s">
        <v>131</v>
      </c>
      <c r="E982" s="258" t="s">
        <v>393</v>
      </c>
      <c r="F982" s="258">
        <v>0.0</v>
      </c>
      <c r="G982" s="258">
        <v>1.0</v>
      </c>
      <c r="H982" s="258">
        <v>1.0</v>
      </c>
      <c r="I982" s="258">
        <v>0.0</v>
      </c>
      <c r="J982" s="258">
        <v>0.0</v>
      </c>
      <c r="K982" s="258">
        <v>0.0</v>
      </c>
      <c r="L982" s="258">
        <v>1.0</v>
      </c>
      <c r="M982" s="258">
        <v>0.0</v>
      </c>
      <c r="N982" s="258">
        <v>0.0</v>
      </c>
      <c r="O982" s="258">
        <v>0.0</v>
      </c>
      <c r="P982" s="258">
        <v>0.0</v>
      </c>
      <c r="Q982" s="258">
        <v>0.0</v>
      </c>
      <c r="R982" s="261">
        <f t="shared" si="1"/>
        <v>3</v>
      </c>
      <c r="S982" s="261"/>
    </row>
    <row r="983" ht="15.75" hidden="1" customHeight="1">
      <c r="B983" s="258" t="s">
        <v>79</v>
      </c>
      <c r="C983" s="259" t="s">
        <v>72</v>
      </c>
      <c r="D983" s="260" t="s">
        <v>131</v>
      </c>
      <c r="E983" s="258" t="s">
        <v>394</v>
      </c>
      <c r="F983" s="258">
        <v>0.0</v>
      </c>
      <c r="G983" s="258">
        <v>1.0</v>
      </c>
      <c r="H983" s="258">
        <v>0.0</v>
      </c>
      <c r="I983" s="258">
        <v>0.0</v>
      </c>
      <c r="J983" s="258">
        <v>0.0</v>
      </c>
      <c r="K983" s="258">
        <v>0.0</v>
      </c>
      <c r="L983" s="258">
        <v>1.0</v>
      </c>
      <c r="M983" s="258">
        <v>0.0</v>
      </c>
      <c r="N983" s="258">
        <v>0.0</v>
      </c>
      <c r="O983" s="258">
        <v>0.0</v>
      </c>
      <c r="P983" s="258">
        <v>0.0</v>
      </c>
      <c r="Q983" s="258">
        <v>0.0</v>
      </c>
      <c r="R983" s="261">
        <f t="shared" si="1"/>
        <v>2</v>
      </c>
      <c r="S983" s="261"/>
    </row>
    <row r="984" ht="15.75" hidden="1" customHeight="1">
      <c r="B984" s="258" t="s">
        <v>79</v>
      </c>
      <c r="C984" s="259" t="s">
        <v>72</v>
      </c>
      <c r="D984" s="260" t="s">
        <v>131</v>
      </c>
      <c r="E984" s="258" t="s">
        <v>395</v>
      </c>
      <c r="F984" s="258">
        <v>0.0</v>
      </c>
      <c r="G984" s="258">
        <v>1.0</v>
      </c>
      <c r="H984" s="258">
        <v>0.0</v>
      </c>
      <c r="I984" s="258">
        <v>0.0</v>
      </c>
      <c r="J984" s="258">
        <v>0.0</v>
      </c>
      <c r="K984" s="258">
        <v>0.0</v>
      </c>
      <c r="L984" s="258">
        <v>1.0</v>
      </c>
      <c r="M984" s="258">
        <v>0.0</v>
      </c>
      <c r="N984" s="258">
        <v>0.0</v>
      </c>
      <c r="O984" s="258">
        <v>0.0</v>
      </c>
      <c r="P984" s="258">
        <v>0.0</v>
      </c>
      <c r="Q984" s="258">
        <v>0.0</v>
      </c>
      <c r="R984" s="261">
        <f t="shared" si="1"/>
        <v>2</v>
      </c>
      <c r="S984" s="261"/>
    </row>
    <row r="985" ht="15.75" hidden="1" customHeight="1">
      <c r="B985" s="258" t="s">
        <v>79</v>
      </c>
      <c r="C985" s="259" t="s">
        <v>72</v>
      </c>
      <c r="D985" s="262" t="s">
        <v>131</v>
      </c>
      <c r="E985" s="258" t="s">
        <v>396</v>
      </c>
      <c r="F985" s="258">
        <v>0.0</v>
      </c>
      <c r="G985" s="258">
        <v>1.0</v>
      </c>
      <c r="H985" s="258">
        <v>0.0</v>
      </c>
      <c r="I985" s="258">
        <v>0.0</v>
      </c>
      <c r="J985" s="258">
        <v>0.0</v>
      </c>
      <c r="K985" s="258">
        <v>0.0</v>
      </c>
      <c r="L985" s="258">
        <v>1.0</v>
      </c>
      <c r="M985" s="258">
        <v>0.0</v>
      </c>
      <c r="N985" s="258">
        <v>0.0</v>
      </c>
      <c r="O985" s="258">
        <v>1.0</v>
      </c>
      <c r="P985" s="258">
        <v>0.0</v>
      </c>
      <c r="Q985" s="258">
        <v>1.0</v>
      </c>
      <c r="R985" s="261">
        <f t="shared" si="1"/>
        <v>4</v>
      </c>
      <c r="S985" s="261"/>
    </row>
    <row r="986" ht="15.75" hidden="1" customHeight="1">
      <c r="B986" s="258" t="s">
        <v>79</v>
      </c>
      <c r="C986" s="259" t="s">
        <v>72</v>
      </c>
      <c r="D986" s="260" t="s">
        <v>145</v>
      </c>
      <c r="E986" s="258" t="s">
        <v>397</v>
      </c>
      <c r="F986" s="258">
        <v>0.0</v>
      </c>
      <c r="G986" s="258">
        <v>1.0</v>
      </c>
      <c r="H986" s="258">
        <v>0.0</v>
      </c>
      <c r="I986" s="258">
        <v>0.0</v>
      </c>
      <c r="J986" s="258">
        <v>0.0</v>
      </c>
      <c r="K986" s="258">
        <v>0.0</v>
      </c>
      <c r="L986" s="258">
        <v>1.0</v>
      </c>
      <c r="M986" s="258">
        <v>0.0</v>
      </c>
      <c r="N986" s="258">
        <v>0.0</v>
      </c>
      <c r="O986" s="258">
        <v>0.0</v>
      </c>
      <c r="P986" s="258">
        <v>0.0</v>
      </c>
      <c r="Q986" s="258">
        <v>0.0</v>
      </c>
      <c r="R986" s="261">
        <f t="shared" si="1"/>
        <v>2</v>
      </c>
      <c r="S986" s="261"/>
    </row>
    <row r="987" ht="15.75" hidden="1" customHeight="1">
      <c r="B987" s="258" t="s">
        <v>79</v>
      </c>
      <c r="C987" s="259" t="s">
        <v>72</v>
      </c>
      <c r="D987" s="260" t="s">
        <v>145</v>
      </c>
      <c r="E987" s="258" t="s">
        <v>398</v>
      </c>
      <c r="F987" s="258">
        <v>0.0</v>
      </c>
      <c r="G987" s="258">
        <v>1.0</v>
      </c>
      <c r="H987" s="258">
        <v>0.0</v>
      </c>
      <c r="I987" s="258">
        <v>0.0</v>
      </c>
      <c r="J987" s="258">
        <v>0.0</v>
      </c>
      <c r="K987" s="258">
        <v>0.0</v>
      </c>
      <c r="L987" s="258">
        <v>1.0</v>
      </c>
      <c r="M987" s="258">
        <v>0.0</v>
      </c>
      <c r="N987" s="258">
        <v>0.0</v>
      </c>
      <c r="O987" s="258">
        <v>0.0</v>
      </c>
      <c r="P987" s="258">
        <v>0.0</v>
      </c>
      <c r="Q987" s="258">
        <v>0.0</v>
      </c>
      <c r="R987" s="261">
        <f t="shared" si="1"/>
        <v>2</v>
      </c>
      <c r="S987" s="261"/>
    </row>
    <row r="988" ht="15.75" hidden="1" customHeight="1">
      <c r="B988" s="258" t="s">
        <v>79</v>
      </c>
      <c r="C988" s="259" t="s">
        <v>72</v>
      </c>
      <c r="D988" s="260" t="s">
        <v>145</v>
      </c>
      <c r="E988" s="258" t="s">
        <v>399</v>
      </c>
      <c r="F988" s="258">
        <v>0.0</v>
      </c>
      <c r="G988" s="258">
        <v>1.0</v>
      </c>
      <c r="H988" s="258">
        <v>0.0</v>
      </c>
      <c r="I988" s="258">
        <v>0.0</v>
      </c>
      <c r="J988" s="258">
        <v>0.0</v>
      </c>
      <c r="K988" s="258">
        <v>0.0</v>
      </c>
      <c r="L988" s="258">
        <v>1.0</v>
      </c>
      <c r="M988" s="258">
        <v>0.0</v>
      </c>
      <c r="N988" s="258">
        <v>0.0</v>
      </c>
      <c r="O988" s="258">
        <v>0.0</v>
      </c>
      <c r="P988" s="258">
        <v>0.0</v>
      </c>
      <c r="Q988" s="258">
        <v>0.0</v>
      </c>
      <c r="R988" s="261">
        <f t="shared" si="1"/>
        <v>2</v>
      </c>
      <c r="S988" s="261"/>
    </row>
    <row r="989" ht="15.75" hidden="1" customHeight="1">
      <c r="B989" s="258" t="s">
        <v>79</v>
      </c>
      <c r="C989" s="259" t="s">
        <v>72</v>
      </c>
      <c r="D989" s="260" t="s">
        <v>145</v>
      </c>
      <c r="E989" s="258" t="s">
        <v>400</v>
      </c>
      <c r="F989" s="258">
        <v>0.0</v>
      </c>
      <c r="G989" s="258">
        <v>1.0</v>
      </c>
      <c r="H989" s="258">
        <v>0.0</v>
      </c>
      <c r="I989" s="258">
        <v>0.0</v>
      </c>
      <c r="J989" s="258">
        <v>0.0</v>
      </c>
      <c r="K989" s="258">
        <v>0.0</v>
      </c>
      <c r="L989" s="258">
        <v>1.0</v>
      </c>
      <c r="M989" s="258">
        <v>0.0</v>
      </c>
      <c r="N989" s="258">
        <v>0.0</v>
      </c>
      <c r="O989" s="258">
        <v>0.0</v>
      </c>
      <c r="P989" s="258">
        <v>0.0</v>
      </c>
      <c r="Q989" s="258">
        <v>0.0</v>
      </c>
      <c r="R989" s="261">
        <f t="shared" si="1"/>
        <v>2</v>
      </c>
      <c r="S989" s="261"/>
    </row>
    <row r="990" ht="15.75" hidden="1" customHeight="1">
      <c r="B990" s="258" t="s">
        <v>79</v>
      </c>
      <c r="C990" s="259" t="s">
        <v>72</v>
      </c>
      <c r="D990" s="260" t="s">
        <v>145</v>
      </c>
      <c r="E990" s="258" t="s">
        <v>401</v>
      </c>
      <c r="F990" s="258">
        <v>0.0</v>
      </c>
      <c r="G990" s="258">
        <v>1.0</v>
      </c>
      <c r="H990" s="258">
        <v>0.0</v>
      </c>
      <c r="I990" s="258">
        <v>0.0</v>
      </c>
      <c r="J990" s="258">
        <v>0.0</v>
      </c>
      <c r="K990" s="258">
        <v>0.0</v>
      </c>
      <c r="L990" s="258">
        <v>1.0</v>
      </c>
      <c r="M990" s="258">
        <v>0.0</v>
      </c>
      <c r="N990" s="258">
        <v>0.0</v>
      </c>
      <c r="O990" s="258">
        <v>0.0</v>
      </c>
      <c r="P990" s="258">
        <v>0.0</v>
      </c>
      <c r="Q990" s="258">
        <v>0.0</v>
      </c>
      <c r="R990" s="261">
        <f t="shared" si="1"/>
        <v>2</v>
      </c>
      <c r="S990" s="261"/>
    </row>
    <row r="991" ht="15.75" hidden="1" customHeight="1">
      <c r="B991" s="258" t="s">
        <v>79</v>
      </c>
      <c r="C991" s="259" t="s">
        <v>72</v>
      </c>
      <c r="D991" s="260" t="s">
        <v>145</v>
      </c>
      <c r="E991" s="258" t="s">
        <v>402</v>
      </c>
      <c r="F991" s="258">
        <v>0.0</v>
      </c>
      <c r="G991" s="258">
        <v>1.0</v>
      </c>
      <c r="H991" s="258">
        <v>1.0</v>
      </c>
      <c r="I991" s="258">
        <v>1.0</v>
      </c>
      <c r="J991" s="258">
        <v>0.0</v>
      </c>
      <c r="K991" s="258">
        <v>1.0</v>
      </c>
      <c r="L991" s="258">
        <v>1.0</v>
      </c>
      <c r="M991" s="258">
        <v>0.0</v>
      </c>
      <c r="N991" s="258">
        <v>0.0</v>
      </c>
      <c r="O991" s="258">
        <v>0.0</v>
      </c>
      <c r="P991" s="258">
        <v>1.0</v>
      </c>
      <c r="Q991" s="258">
        <v>1.0</v>
      </c>
      <c r="R991" s="261">
        <f t="shared" si="1"/>
        <v>7</v>
      </c>
      <c r="S991" s="261"/>
    </row>
    <row r="992" ht="15.75" hidden="1" customHeight="1">
      <c r="B992" s="258" t="s">
        <v>79</v>
      </c>
      <c r="C992" s="259" t="s">
        <v>72</v>
      </c>
      <c r="D992" s="260" t="s">
        <v>145</v>
      </c>
      <c r="E992" s="258" t="s">
        <v>403</v>
      </c>
      <c r="F992" s="258">
        <v>0.0</v>
      </c>
      <c r="G992" s="258">
        <v>1.0</v>
      </c>
      <c r="H992" s="258">
        <v>0.0</v>
      </c>
      <c r="I992" s="258">
        <v>0.0</v>
      </c>
      <c r="J992" s="258">
        <v>0.0</v>
      </c>
      <c r="K992" s="258">
        <v>0.0</v>
      </c>
      <c r="L992" s="258">
        <v>1.0</v>
      </c>
      <c r="M992" s="258">
        <v>0.0</v>
      </c>
      <c r="N992" s="258">
        <v>0.0</v>
      </c>
      <c r="O992" s="258">
        <v>0.0</v>
      </c>
      <c r="P992" s="258">
        <v>0.0</v>
      </c>
      <c r="Q992" s="258">
        <v>0.0</v>
      </c>
      <c r="R992" s="261">
        <f t="shared" si="1"/>
        <v>2</v>
      </c>
      <c r="S992" s="261"/>
    </row>
    <row r="993" ht="15.75" hidden="1" customHeight="1">
      <c r="B993" s="258" t="s">
        <v>79</v>
      </c>
      <c r="C993" s="259" t="s">
        <v>72</v>
      </c>
      <c r="D993" s="260" t="s">
        <v>145</v>
      </c>
      <c r="E993" s="258" t="s">
        <v>404</v>
      </c>
      <c r="F993" s="258">
        <v>0.0</v>
      </c>
      <c r="G993" s="258">
        <v>1.0</v>
      </c>
      <c r="H993" s="258">
        <v>0.0</v>
      </c>
      <c r="I993" s="258">
        <v>0.0</v>
      </c>
      <c r="J993" s="258">
        <v>0.0</v>
      </c>
      <c r="K993" s="258">
        <v>0.0</v>
      </c>
      <c r="L993" s="258">
        <v>1.0</v>
      </c>
      <c r="M993" s="258">
        <v>0.0</v>
      </c>
      <c r="N993" s="258">
        <v>0.0</v>
      </c>
      <c r="O993" s="258">
        <v>0.0</v>
      </c>
      <c r="P993" s="258">
        <v>0.0</v>
      </c>
      <c r="Q993" s="258">
        <v>0.0</v>
      </c>
      <c r="R993" s="261">
        <f t="shared" si="1"/>
        <v>2</v>
      </c>
      <c r="S993" s="261"/>
    </row>
    <row r="994" ht="15.75" hidden="1" customHeight="1">
      <c r="B994" s="258" t="s">
        <v>79</v>
      </c>
      <c r="C994" s="259" t="s">
        <v>72</v>
      </c>
      <c r="D994" s="260" t="s">
        <v>145</v>
      </c>
      <c r="E994" s="258" t="s">
        <v>405</v>
      </c>
      <c r="F994" s="258">
        <v>0.0</v>
      </c>
      <c r="G994" s="258">
        <v>1.0</v>
      </c>
      <c r="H994" s="258">
        <v>0.0</v>
      </c>
      <c r="I994" s="258">
        <v>0.0</v>
      </c>
      <c r="J994" s="258">
        <v>0.0</v>
      </c>
      <c r="K994" s="258">
        <v>0.0</v>
      </c>
      <c r="L994" s="258">
        <v>1.0</v>
      </c>
      <c r="M994" s="258">
        <v>0.0</v>
      </c>
      <c r="N994" s="258">
        <v>0.0</v>
      </c>
      <c r="O994" s="258">
        <v>0.0</v>
      </c>
      <c r="P994" s="258">
        <v>0.0</v>
      </c>
      <c r="Q994" s="258">
        <v>0.0</v>
      </c>
      <c r="R994" s="261">
        <f t="shared" si="1"/>
        <v>2</v>
      </c>
      <c r="S994" s="261"/>
    </row>
    <row r="995" ht="15.75" hidden="1" customHeight="1">
      <c r="B995" s="258" t="s">
        <v>79</v>
      </c>
      <c r="C995" s="259" t="s">
        <v>72</v>
      </c>
      <c r="D995" s="260" t="s">
        <v>145</v>
      </c>
      <c r="E995" s="258" t="s">
        <v>406</v>
      </c>
      <c r="F995" s="258">
        <v>0.0</v>
      </c>
      <c r="G995" s="258">
        <v>1.0</v>
      </c>
      <c r="H995" s="258">
        <v>0.0</v>
      </c>
      <c r="I995" s="258">
        <v>0.0</v>
      </c>
      <c r="J995" s="258">
        <v>0.0</v>
      </c>
      <c r="K995" s="258">
        <v>0.0</v>
      </c>
      <c r="L995" s="258">
        <v>1.0</v>
      </c>
      <c r="M995" s="258">
        <v>0.0</v>
      </c>
      <c r="N995" s="258">
        <v>0.0</v>
      </c>
      <c r="O995" s="258">
        <v>0.0</v>
      </c>
      <c r="P995" s="258">
        <v>0.0</v>
      </c>
      <c r="Q995" s="258">
        <v>1.0</v>
      </c>
      <c r="R995" s="261">
        <f t="shared" si="1"/>
        <v>3</v>
      </c>
      <c r="S995" s="261"/>
    </row>
    <row r="996" ht="15.75" hidden="1" customHeight="1">
      <c r="B996" s="258" t="s">
        <v>79</v>
      </c>
      <c r="C996" s="259" t="s">
        <v>72</v>
      </c>
      <c r="D996" s="260" t="s">
        <v>145</v>
      </c>
      <c r="E996" s="258" t="s">
        <v>407</v>
      </c>
      <c r="F996" s="258">
        <v>0.0</v>
      </c>
      <c r="G996" s="258">
        <v>1.0</v>
      </c>
      <c r="H996" s="258">
        <v>0.0</v>
      </c>
      <c r="I996" s="258">
        <v>0.0</v>
      </c>
      <c r="J996" s="258">
        <v>0.0</v>
      </c>
      <c r="K996" s="258">
        <v>0.0</v>
      </c>
      <c r="L996" s="258">
        <v>1.0</v>
      </c>
      <c r="M996" s="258">
        <v>0.0</v>
      </c>
      <c r="N996" s="258">
        <v>0.0</v>
      </c>
      <c r="O996" s="258">
        <v>0.0</v>
      </c>
      <c r="P996" s="258">
        <v>0.0</v>
      </c>
      <c r="Q996" s="258">
        <v>0.0</v>
      </c>
      <c r="R996" s="261">
        <f t="shared" si="1"/>
        <v>2</v>
      </c>
      <c r="S996" s="261"/>
    </row>
    <row r="997" ht="15.75" hidden="1" customHeight="1">
      <c r="B997" s="258" t="s">
        <v>79</v>
      </c>
      <c r="C997" s="259" t="s">
        <v>72</v>
      </c>
      <c r="D997" s="260" t="s">
        <v>145</v>
      </c>
      <c r="E997" s="258" t="s">
        <v>408</v>
      </c>
      <c r="F997" s="258">
        <v>0.0</v>
      </c>
      <c r="G997" s="258">
        <v>1.0</v>
      </c>
      <c r="H997" s="258">
        <v>0.0</v>
      </c>
      <c r="I997" s="258">
        <v>0.0</v>
      </c>
      <c r="J997" s="258">
        <v>0.0</v>
      </c>
      <c r="K997" s="258">
        <v>0.0</v>
      </c>
      <c r="L997" s="258">
        <v>1.0</v>
      </c>
      <c r="M997" s="258">
        <v>0.0</v>
      </c>
      <c r="N997" s="258">
        <v>0.0</v>
      </c>
      <c r="O997" s="258">
        <v>0.0</v>
      </c>
      <c r="P997" s="258">
        <v>0.0</v>
      </c>
      <c r="Q997" s="258">
        <v>0.0</v>
      </c>
      <c r="R997" s="261">
        <f t="shared" si="1"/>
        <v>2</v>
      </c>
      <c r="S997" s="261"/>
    </row>
    <row r="998" ht="15.75" hidden="1" customHeight="1">
      <c r="B998" s="258" t="s">
        <v>79</v>
      </c>
      <c r="C998" s="259" t="s">
        <v>72</v>
      </c>
      <c r="D998" s="260" t="s">
        <v>145</v>
      </c>
      <c r="E998" s="258" t="s">
        <v>409</v>
      </c>
      <c r="F998" s="258">
        <v>0.0</v>
      </c>
      <c r="G998" s="258">
        <v>1.0</v>
      </c>
      <c r="H998" s="258">
        <v>0.0</v>
      </c>
      <c r="I998" s="258">
        <v>0.0</v>
      </c>
      <c r="J998" s="258">
        <v>0.0</v>
      </c>
      <c r="K998" s="258">
        <v>0.0</v>
      </c>
      <c r="L998" s="258">
        <v>1.0</v>
      </c>
      <c r="M998" s="258">
        <v>0.0</v>
      </c>
      <c r="N998" s="258">
        <v>0.0</v>
      </c>
      <c r="O998" s="258">
        <v>0.0</v>
      </c>
      <c r="P998" s="258">
        <v>0.0</v>
      </c>
      <c r="Q998" s="258">
        <v>0.0</v>
      </c>
      <c r="R998" s="261">
        <f t="shared" si="1"/>
        <v>2</v>
      </c>
      <c r="S998" s="261"/>
    </row>
    <row r="999" ht="15.75" hidden="1" customHeight="1">
      <c r="B999" s="258" t="s">
        <v>79</v>
      </c>
      <c r="C999" s="259" t="s">
        <v>72</v>
      </c>
      <c r="D999" s="260" t="s">
        <v>145</v>
      </c>
      <c r="E999" s="258" t="s">
        <v>410</v>
      </c>
      <c r="F999" s="258">
        <v>0.0</v>
      </c>
      <c r="G999" s="258">
        <v>1.0</v>
      </c>
      <c r="H999" s="258">
        <v>0.0</v>
      </c>
      <c r="I999" s="258">
        <v>0.0</v>
      </c>
      <c r="J999" s="258">
        <v>0.0</v>
      </c>
      <c r="K999" s="258">
        <v>0.0</v>
      </c>
      <c r="L999" s="258">
        <v>1.0</v>
      </c>
      <c r="M999" s="258">
        <v>0.0</v>
      </c>
      <c r="N999" s="258">
        <v>0.0</v>
      </c>
      <c r="O999" s="258">
        <v>0.0</v>
      </c>
      <c r="P999" s="258">
        <v>0.0</v>
      </c>
      <c r="Q999" s="258">
        <v>0.0</v>
      </c>
      <c r="R999" s="261">
        <f t="shared" si="1"/>
        <v>2</v>
      </c>
      <c r="S999" s="261"/>
    </row>
    <row r="1000" ht="15.75" hidden="1" customHeight="1">
      <c r="B1000" s="258" t="s">
        <v>79</v>
      </c>
      <c r="C1000" s="259" t="s">
        <v>72</v>
      </c>
      <c r="D1000" s="260" t="s">
        <v>145</v>
      </c>
      <c r="E1000" s="258" t="s">
        <v>411</v>
      </c>
      <c r="F1000" s="258">
        <v>0.0</v>
      </c>
      <c r="G1000" s="258">
        <v>1.0</v>
      </c>
      <c r="H1000" s="258">
        <v>0.0</v>
      </c>
      <c r="I1000" s="258">
        <v>0.0</v>
      </c>
      <c r="J1000" s="258">
        <v>0.0</v>
      </c>
      <c r="K1000" s="258">
        <v>0.0</v>
      </c>
      <c r="L1000" s="258">
        <v>1.0</v>
      </c>
      <c r="M1000" s="258">
        <v>0.0</v>
      </c>
      <c r="N1000" s="258">
        <v>0.0</v>
      </c>
      <c r="O1000" s="258">
        <v>0.0</v>
      </c>
      <c r="P1000" s="258">
        <v>0.0</v>
      </c>
      <c r="Q1000" s="258">
        <v>0.0</v>
      </c>
      <c r="R1000" s="261">
        <f t="shared" si="1"/>
        <v>2</v>
      </c>
      <c r="S1000" s="261"/>
    </row>
    <row r="1001" ht="15.75" hidden="1" customHeight="1">
      <c r="B1001" s="258" t="s">
        <v>79</v>
      </c>
      <c r="C1001" s="259" t="s">
        <v>72</v>
      </c>
      <c r="D1001" s="260" t="s">
        <v>145</v>
      </c>
      <c r="E1001" s="258" t="s">
        <v>412</v>
      </c>
      <c r="F1001" s="258">
        <v>0.0</v>
      </c>
      <c r="G1001" s="258">
        <v>1.0</v>
      </c>
      <c r="H1001" s="258">
        <v>0.0</v>
      </c>
      <c r="I1001" s="258">
        <v>0.0</v>
      </c>
      <c r="J1001" s="258">
        <v>0.0</v>
      </c>
      <c r="K1001" s="258">
        <v>0.0</v>
      </c>
      <c r="L1001" s="258">
        <v>1.0</v>
      </c>
      <c r="M1001" s="258">
        <v>0.0</v>
      </c>
      <c r="N1001" s="258">
        <v>0.0</v>
      </c>
      <c r="O1001" s="258">
        <v>0.0</v>
      </c>
      <c r="P1001" s="258">
        <v>0.0</v>
      </c>
      <c r="Q1001" s="258">
        <v>0.0</v>
      </c>
      <c r="R1001" s="261">
        <f t="shared" si="1"/>
        <v>2</v>
      </c>
      <c r="S1001" s="261"/>
    </row>
    <row r="1002" ht="15.75" hidden="1" customHeight="1">
      <c r="B1002" s="258" t="s">
        <v>79</v>
      </c>
      <c r="C1002" s="259" t="s">
        <v>72</v>
      </c>
      <c r="D1002" s="262" t="s">
        <v>145</v>
      </c>
      <c r="E1002" s="258" t="s">
        <v>413</v>
      </c>
      <c r="F1002" s="258">
        <v>0.0</v>
      </c>
      <c r="G1002" s="258">
        <v>1.0</v>
      </c>
      <c r="H1002" s="258">
        <v>0.0</v>
      </c>
      <c r="I1002" s="258">
        <v>0.0</v>
      </c>
      <c r="J1002" s="258">
        <v>0.0</v>
      </c>
      <c r="K1002" s="258">
        <v>0.0</v>
      </c>
      <c r="L1002" s="258">
        <v>1.0</v>
      </c>
      <c r="M1002" s="258">
        <v>0.0</v>
      </c>
      <c r="N1002" s="258">
        <v>0.0</v>
      </c>
      <c r="O1002" s="258">
        <v>0.0</v>
      </c>
      <c r="P1002" s="258">
        <v>0.0</v>
      </c>
      <c r="Q1002" s="258">
        <v>0.0</v>
      </c>
      <c r="R1002" s="261">
        <f t="shared" si="1"/>
        <v>2</v>
      </c>
      <c r="S1002" s="261"/>
    </row>
    <row r="1003" ht="15.75" hidden="1" customHeight="1">
      <c r="B1003" s="258" t="s">
        <v>79</v>
      </c>
      <c r="C1003" s="259" t="s">
        <v>72</v>
      </c>
      <c r="D1003" s="260" t="s">
        <v>61</v>
      </c>
      <c r="E1003" s="258" t="s">
        <v>62</v>
      </c>
      <c r="F1003" s="258">
        <v>0.0</v>
      </c>
      <c r="G1003" s="258">
        <v>1.0</v>
      </c>
      <c r="H1003" s="258">
        <v>0.0</v>
      </c>
      <c r="I1003" s="258">
        <v>0.0</v>
      </c>
      <c r="J1003" s="258">
        <v>0.0</v>
      </c>
      <c r="K1003" s="258">
        <v>0.0</v>
      </c>
      <c r="L1003" s="258">
        <v>1.0</v>
      </c>
      <c r="M1003" s="258">
        <v>0.0</v>
      </c>
      <c r="N1003" s="258">
        <v>0.0</v>
      </c>
      <c r="O1003" s="258">
        <v>0.0</v>
      </c>
      <c r="P1003" s="258">
        <v>0.0</v>
      </c>
      <c r="Q1003" s="258">
        <v>0.0</v>
      </c>
      <c r="R1003" s="261">
        <f t="shared" si="1"/>
        <v>2</v>
      </c>
      <c r="S1003" s="261"/>
    </row>
    <row r="1004" ht="15.75" hidden="1" customHeight="1">
      <c r="B1004" s="258" t="s">
        <v>79</v>
      </c>
      <c r="C1004" s="259" t="s">
        <v>72</v>
      </c>
      <c r="D1004" s="260" t="s">
        <v>61</v>
      </c>
      <c r="E1004" s="258" t="s">
        <v>63</v>
      </c>
      <c r="F1004" s="258">
        <v>0.0</v>
      </c>
      <c r="G1004" s="258">
        <v>1.0</v>
      </c>
      <c r="H1004" s="258">
        <v>1.0</v>
      </c>
      <c r="I1004" s="258">
        <v>0.0</v>
      </c>
      <c r="J1004" s="258">
        <v>0.0</v>
      </c>
      <c r="K1004" s="258">
        <v>1.0</v>
      </c>
      <c r="L1004" s="258">
        <v>1.0</v>
      </c>
      <c r="M1004" s="258">
        <v>1.0</v>
      </c>
      <c r="N1004" s="258">
        <v>0.0</v>
      </c>
      <c r="O1004" s="258">
        <v>1.0</v>
      </c>
      <c r="P1004" s="258">
        <v>1.0</v>
      </c>
      <c r="Q1004" s="258">
        <v>1.0</v>
      </c>
      <c r="R1004" s="261">
        <f t="shared" si="1"/>
        <v>8</v>
      </c>
      <c r="S1004" s="261"/>
    </row>
    <row r="1005" ht="15.75" hidden="1" customHeight="1">
      <c r="B1005" s="258" t="s">
        <v>79</v>
      </c>
      <c r="C1005" s="259" t="s">
        <v>72</v>
      </c>
      <c r="D1005" s="260" t="s">
        <v>61</v>
      </c>
      <c r="E1005" s="258" t="s">
        <v>64</v>
      </c>
      <c r="F1005" s="258">
        <v>0.0</v>
      </c>
      <c r="G1005" s="258">
        <v>1.0</v>
      </c>
      <c r="H1005" s="258">
        <v>0.0</v>
      </c>
      <c r="I1005" s="258">
        <v>0.0</v>
      </c>
      <c r="J1005" s="258">
        <v>0.0</v>
      </c>
      <c r="K1005" s="258">
        <v>0.0</v>
      </c>
      <c r="L1005" s="258">
        <v>1.0</v>
      </c>
      <c r="M1005" s="258">
        <v>0.0</v>
      </c>
      <c r="N1005" s="258">
        <v>0.0</v>
      </c>
      <c r="O1005" s="258">
        <v>0.0</v>
      </c>
      <c r="P1005" s="258">
        <v>0.0</v>
      </c>
      <c r="Q1005" s="258">
        <v>0.0</v>
      </c>
      <c r="R1005" s="261">
        <f t="shared" si="1"/>
        <v>2</v>
      </c>
      <c r="S1005" s="261"/>
    </row>
    <row r="1006" ht="15.75" hidden="1" customHeight="1">
      <c r="B1006" s="258" t="s">
        <v>79</v>
      </c>
      <c r="C1006" s="259" t="s">
        <v>72</v>
      </c>
      <c r="D1006" s="260" t="s">
        <v>61</v>
      </c>
      <c r="E1006" s="258" t="s">
        <v>65</v>
      </c>
      <c r="F1006" s="258">
        <v>0.0</v>
      </c>
      <c r="G1006" s="258">
        <v>1.0</v>
      </c>
      <c r="H1006" s="258">
        <v>0.0</v>
      </c>
      <c r="I1006" s="258">
        <v>0.0</v>
      </c>
      <c r="J1006" s="258">
        <v>0.0</v>
      </c>
      <c r="K1006" s="258">
        <v>0.0</v>
      </c>
      <c r="L1006" s="258">
        <v>1.0</v>
      </c>
      <c r="M1006" s="258">
        <v>0.0</v>
      </c>
      <c r="N1006" s="258">
        <v>0.0</v>
      </c>
      <c r="O1006" s="258">
        <v>0.0</v>
      </c>
      <c r="P1006" s="258">
        <v>0.0</v>
      </c>
      <c r="Q1006" s="258">
        <v>0.0</v>
      </c>
      <c r="R1006" s="261">
        <f t="shared" si="1"/>
        <v>2</v>
      </c>
      <c r="S1006" s="261"/>
    </row>
    <row r="1007" ht="15.75" hidden="1" customHeight="1">
      <c r="B1007" s="258" t="s">
        <v>79</v>
      </c>
      <c r="C1007" s="259" t="s">
        <v>72</v>
      </c>
      <c r="D1007" s="260" t="s">
        <v>61</v>
      </c>
      <c r="E1007" s="258" t="s">
        <v>66</v>
      </c>
      <c r="F1007" s="258">
        <v>0.0</v>
      </c>
      <c r="G1007" s="258">
        <v>1.0</v>
      </c>
      <c r="H1007" s="258">
        <v>0.0</v>
      </c>
      <c r="I1007" s="258">
        <v>0.0</v>
      </c>
      <c r="J1007" s="258">
        <v>0.0</v>
      </c>
      <c r="K1007" s="258">
        <v>0.0</v>
      </c>
      <c r="L1007" s="258">
        <v>1.0</v>
      </c>
      <c r="M1007" s="258">
        <v>0.0</v>
      </c>
      <c r="N1007" s="258">
        <v>0.0</v>
      </c>
      <c r="O1007" s="258">
        <v>0.0</v>
      </c>
      <c r="P1007" s="258">
        <v>0.0</v>
      </c>
      <c r="Q1007" s="258">
        <v>0.0</v>
      </c>
      <c r="R1007" s="261">
        <f t="shared" si="1"/>
        <v>2</v>
      </c>
      <c r="S1007" s="261"/>
    </row>
    <row r="1008" ht="15.75" hidden="1" customHeight="1">
      <c r="B1008" s="258" t="s">
        <v>79</v>
      </c>
      <c r="C1008" s="259" t="s">
        <v>72</v>
      </c>
      <c r="D1008" s="260" t="s">
        <v>61</v>
      </c>
      <c r="E1008" s="258" t="s">
        <v>67</v>
      </c>
      <c r="F1008" s="258">
        <v>0.0</v>
      </c>
      <c r="G1008" s="258">
        <v>1.0</v>
      </c>
      <c r="H1008" s="258">
        <v>0.0</v>
      </c>
      <c r="I1008" s="258">
        <v>0.0</v>
      </c>
      <c r="J1008" s="258">
        <v>0.0</v>
      </c>
      <c r="K1008" s="258">
        <v>0.0</v>
      </c>
      <c r="L1008" s="258">
        <v>1.0</v>
      </c>
      <c r="M1008" s="258">
        <v>0.0</v>
      </c>
      <c r="N1008" s="258">
        <v>0.0</v>
      </c>
      <c r="O1008" s="258">
        <v>0.0</v>
      </c>
      <c r="P1008" s="258">
        <v>0.0</v>
      </c>
      <c r="Q1008" s="258">
        <v>0.0</v>
      </c>
      <c r="R1008" s="261">
        <f t="shared" si="1"/>
        <v>2</v>
      </c>
      <c r="S1008" s="261"/>
    </row>
    <row r="1009" ht="15.75" hidden="1" customHeight="1">
      <c r="B1009" s="258" t="s">
        <v>79</v>
      </c>
      <c r="C1009" s="259" t="s">
        <v>72</v>
      </c>
      <c r="D1009" s="260" t="s">
        <v>61</v>
      </c>
      <c r="E1009" s="258" t="s">
        <v>68</v>
      </c>
      <c r="F1009" s="258">
        <v>0.0</v>
      </c>
      <c r="G1009" s="258">
        <v>1.0</v>
      </c>
      <c r="H1009" s="258">
        <v>0.0</v>
      </c>
      <c r="I1009" s="258">
        <v>0.0</v>
      </c>
      <c r="J1009" s="258">
        <v>0.0</v>
      </c>
      <c r="K1009" s="258">
        <v>0.0</v>
      </c>
      <c r="L1009" s="258">
        <v>1.0</v>
      </c>
      <c r="M1009" s="258">
        <v>0.0</v>
      </c>
      <c r="N1009" s="258">
        <v>0.0</v>
      </c>
      <c r="O1009" s="258">
        <v>0.0</v>
      </c>
      <c r="P1009" s="258">
        <v>0.0</v>
      </c>
      <c r="Q1009" s="258">
        <v>0.0</v>
      </c>
      <c r="R1009" s="261">
        <f t="shared" si="1"/>
        <v>2</v>
      </c>
      <c r="S1009" s="261"/>
    </row>
    <row r="1010" ht="15.75" hidden="1" customHeight="1">
      <c r="B1010" s="258" t="s">
        <v>79</v>
      </c>
      <c r="C1010" s="259" t="s">
        <v>72</v>
      </c>
      <c r="D1010" s="262" t="s">
        <v>61</v>
      </c>
      <c r="E1010" s="258" t="s">
        <v>69</v>
      </c>
      <c r="F1010" s="258">
        <v>0.0</v>
      </c>
      <c r="G1010" s="258">
        <v>1.0</v>
      </c>
      <c r="H1010" s="258">
        <v>0.0</v>
      </c>
      <c r="I1010" s="258">
        <v>0.0</v>
      </c>
      <c r="J1010" s="258">
        <v>0.0</v>
      </c>
      <c r="K1010" s="258">
        <v>0.0</v>
      </c>
      <c r="L1010" s="258">
        <v>1.0</v>
      </c>
      <c r="M1010" s="258">
        <v>0.0</v>
      </c>
      <c r="N1010" s="258">
        <v>0.0</v>
      </c>
      <c r="O1010" s="258">
        <v>0.0</v>
      </c>
      <c r="P1010" s="258">
        <v>0.0</v>
      </c>
      <c r="Q1010" s="258">
        <v>0.0</v>
      </c>
      <c r="R1010" s="261">
        <f t="shared" si="1"/>
        <v>2</v>
      </c>
      <c r="S1010" s="261"/>
    </row>
    <row r="1011" ht="15.75" hidden="1" customHeight="1">
      <c r="B1011" s="258" t="s">
        <v>79</v>
      </c>
      <c r="C1011" s="259" t="s">
        <v>72</v>
      </c>
      <c r="D1011" s="260" t="s">
        <v>159</v>
      </c>
      <c r="E1011" s="258" t="s">
        <v>414</v>
      </c>
      <c r="F1011" s="258">
        <v>0.0</v>
      </c>
      <c r="G1011" s="258">
        <v>1.0</v>
      </c>
      <c r="H1011" s="258">
        <v>0.0</v>
      </c>
      <c r="I1011" s="258">
        <v>0.0</v>
      </c>
      <c r="J1011" s="258">
        <v>0.0</v>
      </c>
      <c r="K1011" s="258">
        <v>0.0</v>
      </c>
      <c r="L1011" s="258">
        <v>1.0</v>
      </c>
      <c r="M1011" s="258">
        <v>0.0</v>
      </c>
      <c r="N1011" s="258">
        <v>0.0</v>
      </c>
      <c r="O1011" s="258">
        <v>0.0</v>
      </c>
      <c r="P1011" s="258">
        <v>0.0</v>
      </c>
      <c r="Q1011" s="258">
        <v>0.0</v>
      </c>
      <c r="R1011" s="261">
        <f t="shared" si="1"/>
        <v>2</v>
      </c>
      <c r="S1011" s="261"/>
    </row>
    <row r="1012" ht="15.75" hidden="1" customHeight="1">
      <c r="B1012" s="258" t="s">
        <v>79</v>
      </c>
      <c r="C1012" s="259" t="s">
        <v>72</v>
      </c>
      <c r="D1012" s="260" t="s">
        <v>159</v>
      </c>
      <c r="E1012" s="258" t="s">
        <v>415</v>
      </c>
      <c r="F1012" s="258">
        <v>0.0</v>
      </c>
      <c r="G1012" s="258">
        <v>1.0</v>
      </c>
      <c r="H1012" s="258">
        <v>0.0</v>
      </c>
      <c r="I1012" s="258">
        <v>0.0</v>
      </c>
      <c r="J1012" s="258">
        <v>0.0</v>
      </c>
      <c r="K1012" s="258">
        <v>0.0</v>
      </c>
      <c r="L1012" s="258">
        <v>1.0</v>
      </c>
      <c r="M1012" s="258">
        <v>0.0</v>
      </c>
      <c r="N1012" s="258">
        <v>0.0</v>
      </c>
      <c r="O1012" s="258">
        <v>0.0</v>
      </c>
      <c r="P1012" s="258">
        <v>0.0</v>
      </c>
      <c r="Q1012" s="258">
        <v>0.0</v>
      </c>
      <c r="R1012" s="261">
        <f t="shared" si="1"/>
        <v>2</v>
      </c>
      <c r="S1012" s="261"/>
    </row>
    <row r="1013" ht="15.75" hidden="1" customHeight="1">
      <c r="B1013" s="258" t="s">
        <v>79</v>
      </c>
      <c r="C1013" s="259" t="s">
        <v>72</v>
      </c>
      <c r="D1013" s="260" t="s">
        <v>159</v>
      </c>
      <c r="E1013" s="258" t="s">
        <v>416</v>
      </c>
      <c r="F1013" s="258">
        <v>0.0</v>
      </c>
      <c r="G1013" s="258">
        <v>1.0</v>
      </c>
      <c r="H1013" s="258">
        <v>0.0</v>
      </c>
      <c r="I1013" s="258">
        <v>0.0</v>
      </c>
      <c r="J1013" s="258">
        <v>0.0</v>
      </c>
      <c r="K1013" s="258">
        <v>0.0</v>
      </c>
      <c r="L1013" s="258">
        <v>1.0</v>
      </c>
      <c r="M1013" s="258">
        <v>0.0</v>
      </c>
      <c r="N1013" s="258">
        <v>0.0</v>
      </c>
      <c r="O1013" s="258">
        <v>0.0</v>
      </c>
      <c r="P1013" s="258">
        <v>0.0</v>
      </c>
      <c r="Q1013" s="258">
        <v>0.0</v>
      </c>
      <c r="R1013" s="261">
        <f t="shared" si="1"/>
        <v>2</v>
      </c>
      <c r="S1013" s="261"/>
    </row>
    <row r="1014" ht="15.75" hidden="1" customHeight="1">
      <c r="B1014" s="258" t="s">
        <v>79</v>
      </c>
      <c r="C1014" s="259" t="s">
        <v>72</v>
      </c>
      <c r="D1014" s="260" t="s">
        <v>159</v>
      </c>
      <c r="E1014" s="258" t="s">
        <v>417</v>
      </c>
      <c r="F1014" s="258">
        <v>0.0</v>
      </c>
      <c r="G1014" s="258">
        <v>1.0</v>
      </c>
      <c r="H1014" s="258">
        <v>0.0</v>
      </c>
      <c r="I1014" s="258">
        <v>0.0</v>
      </c>
      <c r="J1014" s="258">
        <v>0.0</v>
      </c>
      <c r="K1014" s="258">
        <v>0.0</v>
      </c>
      <c r="L1014" s="258">
        <v>1.0</v>
      </c>
      <c r="M1014" s="258">
        <v>0.0</v>
      </c>
      <c r="N1014" s="258">
        <v>0.0</v>
      </c>
      <c r="O1014" s="258">
        <v>0.0</v>
      </c>
      <c r="P1014" s="258">
        <v>0.0</v>
      </c>
      <c r="Q1014" s="258">
        <v>1.0</v>
      </c>
      <c r="R1014" s="261">
        <f t="shared" si="1"/>
        <v>3</v>
      </c>
      <c r="S1014" s="261"/>
    </row>
    <row r="1015" ht="15.75" hidden="1" customHeight="1">
      <c r="B1015" s="258" t="s">
        <v>79</v>
      </c>
      <c r="C1015" s="259" t="s">
        <v>72</v>
      </c>
      <c r="D1015" s="260" t="s">
        <v>159</v>
      </c>
      <c r="E1015" s="258" t="s">
        <v>418</v>
      </c>
      <c r="F1015" s="258">
        <v>0.0</v>
      </c>
      <c r="G1015" s="258">
        <v>1.0</v>
      </c>
      <c r="H1015" s="258">
        <v>0.0</v>
      </c>
      <c r="I1015" s="258">
        <v>0.0</v>
      </c>
      <c r="J1015" s="258">
        <v>0.0</v>
      </c>
      <c r="K1015" s="258">
        <v>0.0</v>
      </c>
      <c r="L1015" s="258">
        <v>1.0</v>
      </c>
      <c r="M1015" s="258">
        <v>0.0</v>
      </c>
      <c r="N1015" s="258">
        <v>0.0</v>
      </c>
      <c r="O1015" s="258">
        <v>0.0</v>
      </c>
      <c r="P1015" s="258">
        <v>0.0</v>
      </c>
      <c r="Q1015" s="258">
        <v>0.0</v>
      </c>
      <c r="R1015" s="261">
        <f t="shared" si="1"/>
        <v>2</v>
      </c>
      <c r="S1015" s="261"/>
    </row>
    <row r="1016" ht="15.75" hidden="1" customHeight="1">
      <c r="B1016" s="258" t="s">
        <v>79</v>
      </c>
      <c r="C1016" s="259" t="s">
        <v>72</v>
      </c>
      <c r="D1016" s="260" t="s">
        <v>159</v>
      </c>
      <c r="E1016" s="258" t="s">
        <v>419</v>
      </c>
      <c r="F1016" s="258">
        <v>0.0</v>
      </c>
      <c r="G1016" s="258">
        <v>1.0</v>
      </c>
      <c r="H1016" s="258">
        <v>0.0</v>
      </c>
      <c r="I1016" s="258">
        <v>0.0</v>
      </c>
      <c r="J1016" s="258">
        <v>0.0</v>
      </c>
      <c r="K1016" s="258">
        <v>0.0</v>
      </c>
      <c r="L1016" s="258">
        <v>1.0</v>
      </c>
      <c r="M1016" s="258">
        <v>0.0</v>
      </c>
      <c r="N1016" s="258">
        <v>0.0</v>
      </c>
      <c r="O1016" s="258">
        <v>0.0</v>
      </c>
      <c r="P1016" s="258">
        <v>0.0</v>
      </c>
      <c r="Q1016" s="258">
        <v>0.0</v>
      </c>
      <c r="R1016" s="261">
        <f t="shared" si="1"/>
        <v>2</v>
      </c>
      <c r="S1016" s="261"/>
    </row>
    <row r="1017" ht="15.75" hidden="1" customHeight="1">
      <c r="B1017" s="258" t="s">
        <v>79</v>
      </c>
      <c r="C1017" s="259" t="s">
        <v>72</v>
      </c>
      <c r="D1017" s="260" t="s">
        <v>159</v>
      </c>
      <c r="E1017" s="258" t="s">
        <v>420</v>
      </c>
      <c r="F1017" s="258">
        <v>0.0</v>
      </c>
      <c r="G1017" s="258">
        <v>1.0</v>
      </c>
      <c r="H1017" s="258">
        <v>0.0</v>
      </c>
      <c r="I1017" s="258">
        <v>0.0</v>
      </c>
      <c r="J1017" s="258">
        <v>0.0</v>
      </c>
      <c r="K1017" s="258">
        <v>0.0</v>
      </c>
      <c r="L1017" s="258">
        <v>1.0</v>
      </c>
      <c r="M1017" s="258">
        <v>0.0</v>
      </c>
      <c r="N1017" s="258">
        <v>0.0</v>
      </c>
      <c r="O1017" s="258">
        <v>0.0</v>
      </c>
      <c r="P1017" s="258">
        <v>0.0</v>
      </c>
      <c r="Q1017" s="258">
        <v>0.0</v>
      </c>
      <c r="R1017" s="261">
        <f t="shared" si="1"/>
        <v>2</v>
      </c>
      <c r="S1017" s="261"/>
    </row>
    <row r="1018" ht="15.75" hidden="1" customHeight="1">
      <c r="B1018" s="258" t="s">
        <v>79</v>
      </c>
      <c r="C1018" s="259" t="s">
        <v>72</v>
      </c>
      <c r="D1018" s="260" t="s">
        <v>159</v>
      </c>
      <c r="E1018" s="258" t="s">
        <v>421</v>
      </c>
      <c r="F1018" s="258">
        <v>0.0</v>
      </c>
      <c r="G1018" s="258">
        <v>1.0</v>
      </c>
      <c r="H1018" s="258">
        <v>0.0</v>
      </c>
      <c r="I1018" s="258">
        <v>0.0</v>
      </c>
      <c r="J1018" s="258">
        <v>0.0</v>
      </c>
      <c r="K1018" s="258">
        <v>0.0</v>
      </c>
      <c r="L1018" s="258">
        <v>1.0</v>
      </c>
      <c r="M1018" s="258">
        <v>0.0</v>
      </c>
      <c r="N1018" s="258">
        <v>0.0</v>
      </c>
      <c r="O1018" s="258">
        <v>0.0</v>
      </c>
      <c r="P1018" s="258">
        <v>0.0</v>
      </c>
      <c r="Q1018" s="258">
        <v>0.0</v>
      </c>
      <c r="R1018" s="261">
        <f t="shared" si="1"/>
        <v>2</v>
      </c>
      <c r="S1018" s="261"/>
    </row>
    <row r="1019" ht="15.75" hidden="1" customHeight="1">
      <c r="B1019" s="258" t="s">
        <v>79</v>
      </c>
      <c r="C1019" s="259" t="s">
        <v>72</v>
      </c>
      <c r="D1019" s="260" t="s">
        <v>159</v>
      </c>
      <c r="E1019" s="258" t="s">
        <v>422</v>
      </c>
      <c r="F1019" s="258">
        <v>0.0</v>
      </c>
      <c r="G1019" s="258">
        <v>1.0</v>
      </c>
      <c r="H1019" s="258">
        <v>0.0</v>
      </c>
      <c r="I1019" s="258">
        <v>0.0</v>
      </c>
      <c r="J1019" s="258">
        <v>0.0</v>
      </c>
      <c r="K1019" s="258">
        <v>0.0</v>
      </c>
      <c r="L1019" s="258">
        <v>1.0</v>
      </c>
      <c r="M1019" s="258">
        <v>0.0</v>
      </c>
      <c r="N1019" s="258">
        <v>0.0</v>
      </c>
      <c r="O1019" s="258">
        <v>0.0</v>
      </c>
      <c r="P1019" s="258">
        <v>0.0</v>
      </c>
      <c r="Q1019" s="258">
        <v>0.0</v>
      </c>
      <c r="R1019" s="261">
        <f t="shared" si="1"/>
        <v>2</v>
      </c>
      <c r="S1019" s="261"/>
    </row>
    <row r="1020" ht="15.75" hidden="1" customHeight="1">
      <c r="B1020" s="258" t="s">
        <v>79</v>
      </c>
      <c r="C1020" s="259" t="s">
        <v>72</v>
      </c>
      <c r="D1020" s="260" t="s">
        <v>159</v>
      </c>
      <c r="E1020" s="258" t="s">
        <v>423</v>
      </c>
      <c r="F1020" s="258">
        <v>0.0</v>
      </c>
      <c r="G1020" s="258">
        <v>1.0</v>
      </c>
      <c r="H1020" s="258">
        <v>0.0</v>
      </c>
      <c r="I1020" s="258">
        <v>0.0</v>
      </c>
      <c r="J1020" s="258">
        <v>0.0</v>
      </c>
      <c r="K1020" s="258">
        <v>0.0</v>
      </c>
      <c r="L1020" s="258">
        <v>1.0</v>
      </c>
      <c r="M1020" s="258">
        <v>0.0</v>
      </c>
      <c r="N1020" s="258">
        <v>0.0</v>
      </c>
      <c r="O1020" s="258">
        <v>0.0</v>
      </c>
      <c r="P1020" s="258">
        <v>0.0</v>
      </c>
      <c r="Q1020" s="258">
        <v>0.0</v>
      </c>
      <c r="R1020" s="261">
        <f t="shared" si="1"/>
        <v>2</v>
      </c>
      <c r="S1020" s="261"/>
    </row>
    <row r="1021" ht="15.75" hidden="1" customHeight="1">
      <c r="B1021" s="258" t="s">
        <v>79</v>
      </c>
      <c r="C1021" s="259" t="s">
        <v>72</v>
      </c>
      <c r="D1021" s="260" t="s">
        <v>159</v>
      </c>
      <c r="E1021" s="258" t="s">
        <v>424</v>
      </c>
      <c r="F1021" s="258">
        <v>0.0</v>
      </c>
      <c r="G1021" s="258">
        <v>1.0</v>
      </c>
      <c r="H1021" s="258">
        <v>0.0</v>
      </c>
      <c r="I1021" s="258">
        <v>0.0</v>
      </c>
      <c r="J1021" s="258">
        <v>0.0</v>
      </c>
      <c r="K1021" s="258">
        <v>0.0</v>
      </c>
      <c r="L1021" s="258">
        <v>1.0</v>
      </c>
      <c r="M1021" s="258">
        <v>1.0</v>
      </c>
      <c r="N1021" s="258">
        <v>0.0</v>
      </c>
      <c r="O1021" s="258">
        <v>0.0</v>
      </c>
      <c r="P1021" s="258">
        <v>0.0</v>
      </c>
      <c r="Q1021" s="258">
        <v>0.0</v>
      </c>
      <c r="R1021" s="261">
        <f t="shared" si="1"/>
        <v>3</v>
      </c>
      <c r="S1021" s="261"/>
    </row>
    <row r="1022" ht="15.75" hidden="1" customHeight="1">
      <c r="B1022" s="258" t="s">
        <v>79</v>
      </c>
      <c r="C1022" s="259" t="s">
        <v>72</v>
      </c>
      <c r="D1022" s="262" t="s">
        <v>159</v>
      </c>
      <c r="E1022" s="258" t="s">
        <v>425</v>
      </c>
      <c r="F1022" s="258">
        <v>0.0</v>
      </c>
      <c r="G1022" s="258">
        <v>1.0</v>
      </c>
      <c r="H1022" s="258">
        <v>0.0</v>
      </c>
      <c r="I1022" s="258">
        <v>0.0</v>
      </c>
      <c r="J1022" s="258">
        <v>0.0</v>
      </c>
      <c r="K1022" s="258">
        <v>0.0</v>
      </c>
      <c r="L1022" s="258">
        <v>1.0</v>
      </c>
      <c r="M1022" s="258">
        <v>0.0</v>
      </c>
      <c r="N1022" s="258">
        <v>0.0</v>
      </c>
      <c r="O1022" s="258">
        <v>0.0</v>
      </c>
      <c r="P1022" s="258">
        <v>0.0</v>
      </c>
      <c r="Q1022" s="258">
        <v>0.0</v>
      </c>
      <c r="R1022" s="261">
        <f t="shared" si="1"/>
        <v>2</v>
      </c>
      <c r="S1022" s="261"/>
    </row>
    <row r="1023" ht="15.75" hidden="1" customHeight="1">
      <c r="B1023" s="258" t="s">
        <v>34</v>
      </c>
      <c r="C1023" s="259" t="s">
        <v>59</v>
      </c>
      <c r="D1023" s="260" t="s">
        <v>116</v>
      </c>
      <c r="E1023" s="258" t="s">
        <v>383</v>
      </c>
      <c r="F1023" s="258">
        <v>3.0</v>
      </c>
      <c r="G1023" s="258">
        <v>3.0</v>
      </c>
      <c r="H1023" s="258">
        <v>3.0</v>
      </c>
      <c r="I1023" s="258">
        <v>3.0</v>
      </c>
      <c r="J1023" s="258">
        <v>3.0</v>
      </c>
      <c r="K1023" s="258">
        <v>3.0</v>
      </c>
      <c r="L1023" s="258">
        <v>4.0</v>
      </c>
      <c r="M1023" s="258">
        <v>3.0</v>
      </c>
      <c r="N1023" s="258">
        <v>3.0</v>
      </c>
      <c r="O1023" s="258">
        <v>4.0</v>
      </c>
      <c r="P1023" s="258">
        <v>3.0</v>
      </c>
      <c r="Q1023" s="258">
        <v>3.0</v>
      </c>
      <c r="R1023" s="261">
        <f t="shared" si="1"/>
        <v>38</v>
      </c>
      <c r="S1023" s="261"/>
    </row>
    <row r="1024" ht="15.75" hidden="1" customHeight="1">
      <c r="B1024" s="258" t="s">
        <v>34</v>
      </c>
      <c r="C1024" s="259" t="s">
        <v>59</v>
      </c>
      <c r="D1024" s="260" t="s">
        <v>116</v>
      </c>
      <c r="E1024" s="258" t="s">
        <v>384</v>
      </c>
      <c r="F1024" s="258">
        <v>2.0</v>
      </c>
      <c r="G1024" s="258">
        <v>2.0</v>
      </c>
      <c r="H1024" s="258">
        <v>2.0</v>
      </c>
      <c r="I1024" s="258">
        <v>2.0</v>
      </c>
      <c r="J1024" s="258">
        <v>2.0</v>
      </c>
      <c r="K1024" s="258">
        <v>2.0</v>
      </c>
      <c r="L1024" s="258">
        <v>3.0</v>
      </c>
      <c r="M1024" s="258">
        <v>2.0</v>
      </c>
      <c r="N1024" s="258">
        <v>2.0</v>
      </c>
      <c r="O1024" s="258">
        <v>3.0</v>
      </c>
      <c r="P1024" s="258">
        <v>2.0</v>
      </c>
      <c r="Q1024" s="258">
        <v>2.0</v>
      </c>
      <c r="R1024" s="261">
        <f t="shared" si="1"/>
        <v>26</v>
      </c>
      <c r="S1024" s="261"/>
    </row>
    <row r="1025" ht="15.75" hidden="1" customHeight="1">
      <c r="B1025" s="258" t="s">
        <v>34</v>
      </c>
      <c r="C1025" s="259" t="s">
        <v>59</v>
      </c>
      <c r="D1025" s="260" t="s">
        <v>116</v>
      </c>
      <c r="E1025" s="258" t="s">
        <v>385</v>
      </c>
      <c r="F1025" s="258">
        <v>2.0</v>
      </c>
      <c r="G1025" s="258">
        <v>2.0</v>
      </c>
      <c r="H1025" s="258">
        <v>2.0</v>
      </c>
      <c r="I1025" s="258">
        <v>2.0</v>
      </c>
      <c r="J1025" s="258">
        <v>2.0</v>
      </c>
      <c r="K1025" s="258">
        <v>2.0</v>
      </c>
      <c r="L1025" s="258">
        <v>2.0</v>
      </c>
      <c r="M1025" s="258">
        <v>2.0</v>
      </c>
      <c r="N1025" s="258">
        <v>2.0</v>
      </c>
      <c r="O1025" s="258">
        <v>2.0</v>
      </c>
      <c r="P1025" s="258">
        <v>2.0</v>
      </c>
      <c r="Q1025" s="258">
        <v>2.0</v>
      </c>
      <c r="R1025" s="261">
        <f t="shared" si="1"/>
        <v>24</v>
      </c>
      <c r="S1025" s="261"/>
    </row>
    <row r="1026" ht="15.75" hidden="1" customHeight="1">
      <c r="B1026" s="258" t="s">
        <v>34</v>
      </c>
      <c r="C1026" s="259" t="s">
        <v>59</v>
      </c>
      <c r="D1026" s="260" t="s">
        <v>116</v>
      </c>
      <c r="E1026" s="258" t="s">
        <v>386</v>
      </c>
      <c r="F1026" s="258">
        <v>2.0</v>
      </c>
      <c r="G1026" s="258">
        <v>2.0</v>
      </c>
      <c r="H1026" s="258">
        <v>2.0</v>
      </c>
      <c r="I1026" s="258">
        <v>2.0</v>
      </c>
      <c r="J1026" s="258">
        <v>2.0</v>
      </c>
      <c r="K1026" s="258">
        <v>2.0</v>
      </c>
      <c r="L1026" s="258">
        <v>2.0</v>
      </c>
      <c r="M1026" s="258">
        <v>2.0</v>
      </c>
      <c r="N1026" s="258">
        <v>2.0</v>
      </c>
      <c r="O1026" s="258">
        <v>2.0</v>
      </c>
      <c r="P1026" s="258">
        <v>2.0</v>
      </c>
      <c r="Q1026" s="258">
        <v>2.0</v>
      </c>
      <c r="R1026" s="261">
        <f t="shared" si="1"/>
        <v>24</v>
      </c>
      <c r="S1026" s="261"/>
    </row>
    <row r="1027" ht="15.75" hidden="1" customHeight="1">
      <c r="B1027" s="258" t="s">
        <v>34</v>
      </c>
      <c r="C1027" s="259" t="s">
        <v>59</v>
      </c>
      <c r="D1027" s="260" t="s">
        <v>116</v>
      </c>
      <c r="E1027" s="258" t="s">
        <v>387</v>
      </c>
      <c r="F1027" s="258">
        <v>2.0</v>
      </c>
      <c r="G1027" s="258">
        <v>2.0</v>
      </c>
      <c r="H1027" s="258">
        <v>2.0</v>
      </c>
      <c r="I1027" s="258">
        <v>2.0</v>
      </c>
      <c r="J1027" s="258">
        <v>2.0</v>
      </c>
      <c r="K1027" s="258">
        <v>2.0</v>
      </c>
      <c r="L1027" s="258">
        <v>2.0</v>
      </c>
      <c r="M1027" s="258">
        <v>2.0</v>
      </c>
      <c r="N1027" s="258">
        <v>2.0</v>
      </c>
      <c r="O1027" s="258">
        <v>2.0</v>
      </c>
      <c r="P1027" s="258">
        <v>2.0</v>
      </c>
      <c r="Q1027" s="258">
        <v>2.0</v>
      </c>
      <c r="R1027" s="261">
        <f t="shared" si="1"/>
        <v>24</v>
      </c>
      <c r="S1027" s="261"/>
    </row>
    <row r="1028" ht="15.75" hidden="1" customHeight="1">
      <c r="B1028" s="258" t="s">
        <v>34</v>
      </c>
      <c r="C1028" s="259" t="s">
        <v>59</v>
      </c>
      <c r="D1028" s="260" t="s">
        <v>116</v>
      </c>
      <c r="E1028" s="258" t="s">
        <v>388</v>
      </c>
      <c r="F1028" s="258">
        <v>1.0</v>
      </c>
      <c r="G1028" s="258">
        <v>1.0</v>
      </c>
      <c r="H1028" s="258">
        <v>1.0</v>
      </c>
      <c r="I1028" s="258">
        <v>1.0</v>
      </c>
      <c r="J1028" s="258">
        <v>1.0</v>
      </c>
      <c r="K1028" s="258">
        <v>1.0</v>
      </c>
      <c r="L1028" s="258">
        <v>1.0</v>
      </c>
      <c r="M1028" s="258">
        <v>1.0</v>
      </c>
      <c r="N1028" s="258">
        <v>1.0</v>
      </c>
      <c r="O1028" s="258">
        <v>1.0</v>
      </c>
      <c r="P1028" s="258">
        <v>1.0</v>
      </c>
      <c r="Q1028" s="258">
        <v>1.0</v>
      </c>
      <c r="R1028" s="261">
        <f t="shared" si="1"/>
        <v>12</v>
      </c>
      <c r="S1028" s="261"/>
    </row>
    <row r="1029" ht="15.75" hidden="1" customHeight="1">
      <c r="B1029" s="258" t="s">
        <v>34</v>
      </c>
      <c r="C1029" s="259" t="s">
        <v>59</v>
      </c>
      <c r="D1029" s="262" t="s">
        <v>116</v>
      </c>
      <c r="E1029" s="258" t="s">
        <v>389</v>
      </c>
      <c r="F1029" s="258">
        <v>1.0</v>
      </c>
      <c r="G1029" s="258">
        <v>0.0</v>
      </c>
      <c r="H1029" s="258">
        <v>0.0</v>
      </c>
      <c r="I1029" s="258">
        <v>0.0</v>
      </c>
      <c r="J1029" s="258">
        <v>0.0</v>
      </c>
      <c r="K1029" s="258">
        <v>0.0</v>
      </c>
      <c r="L1029" s="258">
        <v>1.0</v>
      </c>
      <c r="M1029" s="258">
        <v>0.0</v>
      </c>
      <c r="N1029" s="258">
        <v>0.0</v>
      </c>
      <c r="O1029" s="258">
        <v>0.0</v>
      </c>
      <c r="P1029" s="258">
        <v>0.0</v>
      </c>
      <c r="Q1029" s="258">
        <v>0.0</v>
      </c>
      <c r="R1029" s="261">
        <f t="shared" si="1"/>
        <v>2</v>
      </c>
      <c r="S1029" s="261"/>
    </row>
    <row r="1030" ht="15.75" hidden="1" customHeight="1">
      <c r="B1030" s="258" t="s">
        <v>34</v>
      </c>
      <c r="C1030" s="259" t="s">
        <v>59</v>
      </c>
      <c r="D1030" s="260" t="s">
        <v>131</v>
      </c>
      <c r="E1030" s="258" t="s">
        <v>390</v>
      </c>
      <c r="F1030" s="258">
        <v>1.0</v>
      </c>
      <c r="G1030" s="258">
        <v>0.0</v>
      </c>
      <c r="H1030" s="258">
        <v>0.0</v>
      </c>
      <c r="I1030" s="258">
        <v>0.0</v>
      </c>
      <c r="J1030" s="258">
        <v>0.0</v>
      </c>
      <c r="K1030" s="258">
        <v>0.0</v>
      </c>
      <c r="L1030" s="258">
        <v>1.0</v>
      </c>
      <c r="M1030" s="258">
        <v>0.0</v>
      </c>
      <c r="N1030" s="258">
        <v>1.0</v>
      </c>
      <c r="O1030" s="258">
        <v>1.0</v>
      </c>
      <c r="P1030" s="258">
        <v>0.0</v>
      </c>
      <c r="Q1030" s="258">
        <v>0.0</v>
      </c>
      <c r="R1030" s="261">
        <f t="shared" si="1"/>
        <v>4</v>
      </c>
      <c r="S1030" s="261"/>
    </row>
    <row r="1031" ht="15.75" hidden="1" customHeight="1">
      <c r="B1031" s="258" t="s">
        <v>34</v>
      </c>
      <c r="C1031" s="259" t="s">
        <v>59</v>
      </c>
      <c r="D1031" s="260" t="s">
        <v>131</v>
      </c>
      <c r="E1031" s="258" t="s">
        <v>391</v>
      </c>
      <c r="F1031" s="258">
        <v>1.0</v>
      </c>
      <c r="G1031" s="258">
        <v>1.0</v>
      </c>
      <c r="H1031" s="258">
        <v>1.0</v>
      </c>
      <c r="I1031" s="258">
        <v>1.0</v>
      </c>
      <c r="J1031" s="258">
        <v>1.0</v>
      </c>
      <c r="K1031" s="258">
        <v>1.0</v>
      </c>
      <c r="L1031" s="258">
        <v>2.0</v>
      </c>
      <c r="M1031" s="258">
        <v>1.0</v>
      </c>
      <c r="N1031" s="258">
        <v>1.0</v>
      </c>
      <c r="O1031" s="258">
        <v>2.0</v>
      </c>
      <c r="P1031" s="258">
        <v>1.0</v>
      </c>
      <c r="Q1031" s="258">
        <v>1.0</v>
      </c>
      <c r="R1031" s="261">
        <f t="shared" si="1"/>
        <v>14</v>
      </c>
      <c r="S1031" s="261"/>
    </row>
    <row r="1032" ht="15.75" hidden="1" customHeight="1">
      <c r="B1032" s="258" t="s">
        <v>34</v>
      </c>
      <c r="C1032" s="259" t="s">
        <v>59</v>
      </c>
      <c r="D1032" s="260" t="s">
        <v>131</v>
      </c>
      <c r="E1032" s="258" t="s">
        <v>392</v>
      </c>
      <c r="F1032" s="258">
        <v>2.0</v>
      </c>
      <c r="G1032" s="258">
        <v>2.0</v>
      </c>
      <c r="H1032" s="258">
        <v>2.0</v>
      </c>
      <c r="I1032" s="258">
        <v>2.0</v>
      </c>
      <c r="J1032" s="258">
        <v>2.0</v>
      </c>
      <c r="K1032" s="258">
        <v>2.0</v>
      </c>
      <c r="L1032" s="258">
        <v>2.0</v>
      </c>
      <c r="M1032" s="258">
        <v>2.0</v>
      </c>
      <c r="N1032" s="258">
        <v>2.0</v>
      </c>
      <c r="O1032" s="258">
        <v>2.0</v>
      </c>
      <c r="P1032" s="258">
        <v>2.0</v>
      </c>
      <c r="Q1032" s="258">
        <v>2.0</v>
      </c>
      <c r="R1032" s="261">
        <f t="shared" si="1"/>
        <v>24</v>
      </c>
      <c r="S1032" s="261"/>
    </row>
    <row r="1033" ht="15.75" hidden="1" customHeight="1">
      <c r="B1033" s="258" t="s">
        <v>34</v>
      </c>
      <c r="C1033" s="259" t="s">
        <v>59</v>
      </c>
      <c r="D1033" s="260" t="s">
        <v>131</v>
      </c>
      <c r="E1033" s="258" t="s">
        <v>393</v>
      </c>
      <c r="F1033" s="258">
        <v>2.0</v>
      </c>
      <c r="G1033" s="258">
        <v>2.0</v>
      </c>
      <c r="H1033" s="258">
        <v>2.0</v>
      </c>
      <c r="I1033" s="258">
        <v>2.0</v>
      </c>
      <c r="J1033" s="258">
        <v>2.0</v>
      </c>
      <c r="K1033" s="258">
        <v>2.0</v>
      </c>
      <c r="L1033" s="258">
        <v>2.0</v>
      </c>
      <c r="M1033" s="258">
        <v>2.0</v>
      </c>
      <c r="N1033" s="258">
        <v>2.0</v>
      </c>
      <c r="O1033" s="258">
        <v>2.0</v>
      </c>
      <c r="P1033" s="258">
        <v>2.0</v>
      </c>
      <c r="Q1033" s="258">
        <v>2.0</v>
      </c>
      <c r="R1033" s="261">
        <f t="shared" si="1"/>
        <v>24</v>
      </c>
      <c r="S1033" s="261"/>
    </row>
    <row r="1034" ht="15.75" hidden="1" customHeight="1">
      <c r="B1034" s="258" t="s">
        <v>34</v>
      </c>
      <c r="C1034" s="259" t="s">
        <v>59</v>
      </c>
      <c r="D1034" s="260" t="s">
        <v>131</v>
      </c>
      <c r="E1034" s="258" t="s">
        <v>394</v>
      </c>
      <c r="F1034" s="258">
        <v>2.0</v>
      </c>
      <c r="G1034" s="258">
        <v>2.0</v>
      </c>
      <c r="H1034" s="258">
        <v>2.0</v>
      </c>
      <c r="I1034" s="258">
        <v>2.0</v>
      </c>
      <c r="J1034" s="258">
        <v>2.0</v>
      </c>
      <c r="K1034" s="258">
        <v>2.0</v>
      </c>
      <c r="L1034" s="258">
        <v>2.0</v>
      </c>
      <c r="M1034" s="258">
        <v>2.0</v>
      </c>
      <c r="N1034" s="258">
        <v>2.0</v>
      </c>
      <c r="O1034" s="258">
        <v>2.0</v>
      </c>
      <c r="P1034" s="258">
        <v>2.0</v>
      </c>
      <c r="Q1034" s="258">
        <v>2.0</v>
      </c>
      <c r="R1034" s="261">
        <f t="shared" si="1"/>
        <v>24</v>
      </c>
      <c r="S1034" s="261"/>
    </row>
    <row r="1035" ht="15.75" hidden="1" customHeight="1">
      <c r="B1035" s="258" t="s">
        <v>34</v>
      </c>
      <c r="C1035" s="259" t="s">
        <v>59</v>
      </c>
      <c r="D1035" s="260" t="s">
        <v>131</v>
      </c>
      <c r="E1035" s="258" t="s">
        <v>395</v>
      </c>
      <c r="F1035" s="258">
        <v>1.0</v>
      </c>
      <c r="G1035" s="258">
        <v>0.0</v>
      </c>
      <c r="H1035" s="258">
        <v>0.0</v>
      </c>
      <c r="I1035" s="258">
        <v>0.0</v>
      </c>
      <c r="J1035" s="258">
        <v>0.0</v>
      </c>
      <c r="K1035" s="258">
        <v>0.0</v>
      </c>
      <c r="L1035" s="258">
        <v>1.0</v>
      </c>
      <c r="M1035" s="258">
        <v>0.0</v>
      </c>
      <c r="N1035" s="258">
        <v>0.0</v>
      </c>
      <c r="O1035" s="258">
        <v>0.0</v>
      </c>
      <c r="P1035" s="258">
        <v>0.0</v>
      </c>
      <c r="Q1035" s="258">
        <v>0.0</v>
      </c>
      <c r="R1035" s="261">
        <f t="shared" si="1"/>
        <v>2</v>
      </c>
      <c r="S1035" s="261"/>
    </row>
    <row r="1036" ht="15.75" hidden="1" customHeight="1">
      <c r="B1036" s="258" t="s">
        <v>34</v>
      </c>
      <c r="C1036" s="259" t="s">
        <v>59</v>
      </c>
      <c r="D1036" s="262" t="s">
        <v>131</v>
      </c>
      <c r="E1036" s="258" t="s">
        <v>396</v>
      </c>
      <c r="F1036" s="258">
        <v>3.0</v>
      </c>
      <c r="G1036" s="258">
        <v>3.0</v>
      </c>
      <c r="H1036" s="258">
        <v>3.0</v>
      </c>
      <c r="I1036" s="258">
        <v>3.0</v>
      </c>
      <c r="J1036" s="258">
        <v>3.0</v>
      </c>
      <c r="K1036" s="258">
        <v>3.0</v>
      </c>
      <c r="L1036" s="258">
        <v>3.0</v>
      </c>
      <c r="M1036" s="258">
        <v>3.0</v>
      </c>
      <c r="N1036" s="258">
        <v>3.0</v>
      </c>
      <c r="O1036" s="258">
        <v>3.0</v>
      </c>
      <c r="P1036" s="258">
        <v>3.0</v>
      </c>
      <c r="Q1036" s="258">
        <v>3.0</v>
      </c>
      <c r="R1036" s="261">
        <f t="shared" si="1"/>
        <v>36</v>
      </c>
      <c r="S1036" s="261"/>
    </row>
    <row r="1037" ht="15.75" hidden="1" customHeight="1">
      <c r="B1037" s="258" t="s">
        <v>34</v>
      </c>
      <c r="C1037" s="259" t="s">
        <v>59</v>
      </c>
      <c r="D1037" s="260" t="s">
        <v>145</v>
      </c>
      <c r="E1037" s="258" t="s">
        <v>397</v>
      </c>
      <c r="F1037" s="258">
        <v>2.0</v>
      </c>
      <c r="G1037" s="258">
        <v>2.0</v>
      </c>
      <c r="H1037" s="258">
        <v>2.0</v>
      </c>
      <c r="I1037" s="258">
        <v>2.0</v>
      </c>
      <c r="J1037" s="258">
        <v>2.0</v>
      </c>
      <c r="K1037" s="258">
        <v>2.0</v>
      </c>
      <c r="L1037" s="258">
        <v>2.0</v>
      </c>
      <c r="M1037" s="258">
        <v>2.0</v>
      </c>
      <c r="N1037" s="258">
        <v>2.0</v>
      </c>
      <c r="O1037" s="258">
        <v>2.0</v>
      </c>
      <c r="P1037" s="258">
        <v>2.0</v>
      </c>
      <c r="Q1037" s="258">
        <v>2.0</v>
      </c>
      <c r="R1037" s="261">
        <f t="shared" si="1"/>
        <v>24</v>
      </c>
      <c r="S1037" s="261"/>
    </row>
    <row r="1038" ht="15.75" hidden="1" customHeight="1">
      <c r="B1038" s="258" t="s">
        <v>34</v>
      </c>
      <c r="C1038" s="259" t="s">
        <v>59</v>
      </c>
      <c r="D1038" s="260" t="s">
        <v>145</v>
      </c>
      <c r="E1038" s="258" t="s">
        <v>398</v>
      </c>
      <c r="F1038" s="258">
        <v>3.0</v>
      </c>
      <c r="G1038" s="258">
        <v>3.0</v>
      </c>
      <c r="H1038" s="258">
        <v>2.0</v>
      </c>
      <c r="I1038" s="258">
        <v>2.0</v>
      </c>
      <c r="J1038" s="258">
        <v>3.0</v>
      </c>
      <c r="K1038" s="258">
        <v>3.0</v>
      </c>
      <c r="L1038" s="258">
        <v>3.0</v>
      </c>
      <c r="M1038" s="258">
        <v>3.0</v>
      </c>
      <c r="N1038" s="258">
        <v>3.0</v>
      </c>
      <c r="O1038" s="258">
        <v>3.0</v>
      </c>
      <c r="P1038" s="258">
        <v>3.0</v>
      </c>
      <c r="Q1038" s="258">
        <v>3.0</v>
      </c>
      <c r="R1038" s="261">
        <f t="shared" si="1"/>
        <v>34</v>
      </c>
      <c r="S1038" s="261"/>
    </row>
    <row r="1039" ht="15.75" hidden="1" customHeight="1">
      <c r="B1039" s="258" t="s">
        <v>34</v>
      </c>
      <c r="C1039" s="259" t="s">
        <v>59</v>
      </c>
      <c r="D1039" s="260" t="s">
        <v>145</v>
      </c>
      <c r="E1039" s="258" t="s">
        <v>399</v>
      </c>
      <c r="F1039" s="258">
        <v>5.0</v>
      </c>
      <c r="G1039" s="258">
        <v>5.0</v>
      </c>
      <c r="H1039" s="258">
        <v>4.0</v>
      </c>
      <c r="I1039" s="258">
        <v>4.0</v>
      </c>
      <c r="J1039" s="258">
        <v>5.0</v>
      </c>
      <c r="K1039" s="258">
        <v>5.0</v>
      </c>
      <c r="L1039" s="258">
        <v>5.0</v>
      </c>
      <c r="M1039" s="258">
        <v>4.0</v>
      </c>
      <c r="N1039" s="258">
        <v>5.0</v>
      </c>
      <c r="O1039" s="258">
        <v>5.0</v>
      </c>
      <c r="P1039" s="258">
        <v>4.0</v>
      </c>
      <c r="Q1039" s="258">
        <v>5.0</v>
      </c>
      <c r="R1039" s="261">
        <f t="shared" si="1"/>
        <v>56</v>
      </c>
      <c r="S1039" s="261"/>
    </row>
    <row r="1040" ht="15.75" hidden="1" customHeight="1">
      <c r="B1040" s="258" t="s">
        <v>34</v>
      </c>
      <c r="C1040" s="259" t="s">
        <v>59</v>
      </c>
      <c r="D1040" s="260" t="s">
        <v>145</v>
      </c>
      <c r="E1040" s="258" t="s">
        <v>400</v>
      </c>
      <c r="F1040" s="258">
        <v>2.0</v>
      </c>
      <c r="G1040" s="258">
        <v>2.0</v>
      </c>
      <c r="H1040" s="258">
        <v>2.0</v>
      </c>
      <c r="I1040" s="258">
        <v>2.0</v>
      </c>
      <c r="J1040" s="258">
        <v>2.0</v>
      </c>
      <c r="K1040" s="258">
        <v>3.0</v>
      </c>
      <c r="L1040" s="258">
        <v>2.0</v>
      </c>
      <c r="M1040" s="258">
        <v>2.0</v>
      </c>
      <c r="N1040" s="258">
        <v>2.0</v>
      </c>
      <c r="O1040" s="258">
        <v>3.0</v>
      </c>
      <c r="P1040" s="258">
        <v>2.0</v>
      </c>
      <c r="Q1040" s="258">
        <v>2.0</v>
      </c>
      <c r="R1040" s="261">
        <f t="shared" si="1"/>
        <v>26</v>
      </c>
      <c r="S1040" s="261"/>
    </row>
    <row r="1041" ht="15.75" hidden="1" customHeight="1">
      <c r="B1041" s="258" t="s">
        <v>34</v>
      </c>
      <c r="C1041" s="259" t="s">
        <v>59</v>
      </c>
      <c r="D1041" s="260" t="s">
        <v>145</v>
      </c>
      <c r="E1041" s="258" t="s">
        <v>401</v>
      </c>
      <c r="F1041" s="258">
        <v>3.0</v>
      </c>
      <c r="G1041" s="258">
        <v>3.0</v>
      </c>
      <c r="H1041" s="258">
        <v>3.0</v>
      </c>
      <c r="I1041" s="258">
        <v>3.0</v>
      </c>
      <c r="J1041" s="258">
        <v>3.0</v>
      </c>
      <c r="K1041" s="258">
        <v>3.0</v>
      </c>
      <c r="L1041" s="258">
        <v>3.0</v>
      </c>
      <c r="M1041" s="258">
        <v>3.0</v>
      </c>
      <c r="N1041" s="258">
        <v>3.0</v>
      </c>
      <c r="O1041" s="258">
        <v>3.0</v>
      </c>
      <c r="P1041" s="258">
        <v>3.0</v>
      </c>
      <c r="Q1041" s="258">
        <v>3.0</v>
      </c>
      <c r="R1041" s="261">
        <f t="shared" si="1"/>
        <v>36</v>
      </c>
      <c r="S1041" s="261"/>
    </row>
    <row r="1042" ht="15.75" hidden="1" customHeight="1">
      <c r="B1042" s="258" t="s">
        <v>34</v>
      </c>
      <c r="C1042" s="259" t="s">
        <v>59</v>
      </c>
      <c r="D1042" s="260" t="s">
        <v>145</v>
      </c>
      <c r="E1042" s="258" t="s">
        <v>402</v>
      </c>
      <c r="F1042" s="258">
        <v>12.0</v>
      </c>
      <c r="G1042" s="258">
        <v>12.0</v>
      </c>
      <c r="H1042" s="258">
        <v>10.0</v>
      </c>
      <c r="I1042" s="258">
        <v>10.0</v>
      </c>
      <c r="J1042" s="258">
        <v>10.0</v>
      </c>
      <c r="K1042" s="258">
        <v>10.0</v>
      </c>
      <c r="L1042" s="258">
        <v>14.0</v>
      </c>
      <c r="M1042" s="258">
        <v>12.0</v>
      </c>
      <c r="N1042" s="258">
        <v>11.0</v>
      </c>
      <c r="O1042" s="258">
        <v>14.0</v>
      </c>
      <c r="P1042" s="258">
        <v>11.0</v>
      </c>
      <c r="Q1042" s="258">
        <v>12.0</v>
      </c>
      <c r="R1042" s="261">
        <f t="shared" si="1"/>
        <v>138</v>
      </c>
      <c r="S1042" s="261"/>
    </row>
    <row r="1043" ht="15.75" hidden="1" customHeight="1">
      <c r="B1043" s="258" t="s">
        <v>34</v>
      </c>
      <c r="C1043" s="259" t="s">
        <v>59</v>
      </c>
      <c r="D1043" s="260" t="s">
        <v>145</v>
      </c>
      <c r="E1043" s="258" t="s">
        <v>403</v>
      </c>
      <c r="F1043" s="258">
        <v>5.0</v>
      </c>
      <c r="G1043" s="258">
        <v>5.0</v>
      </c>
      <c r="H1043" s="258">
        <v>5.0</v>
      </c>
      <c r="I1043" s="258">
        <v>5.0</v>
      </c>
      <c r="J1043" s="258">
        <v>5.0</v>
      </c>
      <c r="K1043" s="258">
        <v>5.0</v>
      </c>
      <c r="L1043" s="258">
        <v>5.0</v>
      </c>
      <c r="M1043" s="258">
        <v>5.0</v>
      </c>
      <c r="N1043" s="258">
        <v>5.0</v>
      </c>
      <c r="O1043" s="258">
        <v>5.0</v>
      </c>
      <c r="P1043" s="258">
        <v>5.0</v>
      </c>
      <c r="Q1043" s="258">
        <v>5.0</v>
      </c>
      <c r="R1043" s="261">
        <f t="shared" si="1"/>
        <v>60</v>
      </c>
      <c r="S1043" s="261"/>
    </row>
    <row r="1044" ht="15.75" hidden="1" customHeight="1">
      <c r="B1044" s="258" t="s">
        <v>34</v>
      </c>
      <c r="C1044" s="259" t="s">
        <v>59</v>
      </c>
      <c r="D1044" s="260" t="s">
        <v>145</v>
      </c>
      <c r="E1044" s="258" t="s">
        <v>404</v>
      </c>
      <c r="F1044" s="258">
        <v>3.0</v>
      </c>
      <c r="G1044" s="258">
        <v>2.0</v>
      </c>
      <c r="H1044" s="258">
        <v>2.0</v>
      </c>
      <c r="I1044" s="258">
        <v>2.0</v>
      </c>
      <c r="J1044" s="258">
        <v>3.0</v>
      </c>
      <c r="K1044" s="258">
        <v>3.0</v>
      </c>
      <c r="L1044" s="258">
        <v>3.0</v>
      </c>
      <c r="M1044" s="258">
        <v>3.0</v>
      </c>
      <c r="N1044" s="258">
        <v>3.0</v>
      </c>
      <c r="O1044" s="258">
        <v>3.0</v>
      </c>
      <c r="P1044" s="258">
        <v>3.0</v>
      </c>
      <c r="Q1044" s="258">
        <v>3.0</v>
      </c>
      <c r="R1044" s="261">
        <f t="shared" si="1"/>
        <v>33</v>
      </c>
      <c r="S1044" s="261"/>
    </row>
    <row r="1045" ht="15.75" hidden="1" customHeight="1">
      <c r="B1045" s="258" t="s">
        <v>34</v>
      </c>
      <c r="C1045" s="259" t="s">
        <v>59</v>
      </c>
      <c r="D1045" s="260" t="s">
        <v>145</v>
      </c>
      <c r="E1045" s="258" t="s">
        <v>405</v>
      </c>
      <c r="F1045" s="258">
        <v>3.0</v>
      </c>
      <c r="G1045" s="258">
        <v>3.0</v>
      </c>
      <c r="H1045" s="258">
        <v>3.0</v>
      </c>
      <c r="I1045" s="258">
        <v>3.0</v>
      </c>
      <c r="J1045" s="258">
        <v>4.0</v>
      </c>
      <c r="K1045" s="258">
        <v>3.0</v>
      </c>
      <c r="L1045" s="258">
        <v>4.0</v>
      </c>
      <c r="M1045" s="258">
        <v>3.0</v>
      </c>
      <c r="N1045" s="258">
        <v>4.0</v>
      </c>
      <c r="O1045" s="258">
        <v>3.0</v>
      </c>
      <c r="P1045" s="258">
        <v>3.0</v>
      </c>
      <c r="Q1045" s="258">
        <v>3.0</v>
      </c>
      <c r="R1045" s="261">
        <f t="shared" si="1"/>
        <v>39</v>
      </c>
      <c r="S1045" s="261"/>
    </row>
    <row r="1046" ht="15.75" hidden="1" customHeight="1">
      <c r="B1046" s="258" t="s">
        <v>34</v>
      </c>
      <c r="C1046" s="259" t="s">
        <v>59</v>
      </c>
      <c r="D1046" s="260" t="s">
        <v>145</v>
      </c>
      <c r="E1046" s="258" t="s">
        <v>406</v>
      </c>
      <c r="F1046" s="258">
        <v>2.0</v>
      </c>
      <c r="G1046" s="258">
        <v>2.0</v>
      </c>
      <c r="H1046" s="258">
        <v>1.0</v>
      </c>
      <c r="I1046" s="258">
        <v>1.0</v>
      </c>
      <c r="J1046" s="258">
        <v>1.0</v>
      </c>
      <c r="K1046" s="258">
        <v>1.0</v>
      </c>
      <c r="L1046" s="258">
        <v>2.0</v>
      </c>
      <c r="M1046" s="258">
        <v>2.0</v>
      </c>
      <c r="N1046" s="258">
        <v>2.0</v>
      </c>
      <c r="O1046" s="258">
        <v>2.0</v>
      </c>
      <c r="P1046" s="258">
        <v>2.0</v>
      </c>
      <c r="Q1046" s="258">
        <v>2.0</v>
      </c>
      <c r="R1046" s="261">
        <f t="shared" si="1"/>
        <v>20</v>
      </c>
      <c r="S1046" s="261"/>
    </row>
    <row r="1047" ht="15.75" hidden="1" customHeight="1">
      <c r="B1047" s="258" t="s">
        <v>34</v>
      </c>
      <c r="C1047" s="259" t="s">
        <v>59</v>
      </c>
      <c r="D1047" s="260" t="s">
        <v>145</v>
      </c>
      <c r="E1047" s="258" t="s">
        <v>407</v>
      </c>
      <c r="F1047" s="258">
        <v>3.0</v>
      </c>
      <c r="G1047" s="258">
        <v>3.0</v>
      </c>
      <c r="H1047" s="258">
        <v>2.0</v>
      </c>
      <c r="I1047" s="258">
        <v>2.0</v>
      </c>
      <c r="J1047" s="258">
        <v>2.0</v>
      </c>
      <c r="K1047" s="258">
        <v>2.0</v>
      </c>
      <c r="L1047" s="258">
        <v>3.0</v>
      </c>
      <c r="M1047" s="258">
        <v>3.0</v>
      </c>
      <c r="N1047" s="258">
        <v>3.0</v>
      </c>
      <c r="O1047" s="258">
        <v>3.0</v>
      </c>
      <c r="P1047" s="258">
        <v>3.0</v>
      </c>
      <c r="Q1047" s="258">
        <v>3.0</v>
      </c>
      <c r="R1047" s="261">
        <f t="shared" si="1"/>
        <v>32</v>
      </c>
      <c r="S1047" s="261"/>
    </row>
    <row r="1048" ht="15.75" hidden="1" customHeight="1">
      <c r="B1048" s="258" t="s">
        <v>34</v>
      </c>
      <c r="C1048" s="259" t="s">
        <v>59</v>
      </c>
      <c r="D1048" s="260" t="s">
        <v>145</v>
      </c>
      <c r="E1048" s="258" t="s">
        <v>408</v>
      </c>
      <c r="F1048" s="258">
        <v>2.0</v>
      </c>
      <c r="G1048" s="258">
        <v>2.0</v>
      </c>
      <c r="H1048" s="258">
        <v>2.0</v>
      </c>
      <c r="I1048" s="258">
        <v>2.0</v>
      </c>
      <c r="J1048" s="258">
        <v>2.0</v>
      </c>
      <c r="K1048" s="258">
        <v>2.0</v>
      </c>
      <c r="L1048" s="258">
        <v>2.0</v>
      </c>
      <c r="M1048" s="258">
        <v>2.0</v>
      </c>
      <c r="N1048" s="258">
        <v>2.0</v>
      </c>
      <c r="O1048" s="258">
        <v>2.0</v>
      </c>
      <c r="P1048" s="258">
        <v>2.0</v>
      </c>
      <c r="Q1048" s="258">
        <v>2.0</v>
      </c>
      <c r="R1048" s="261">
        <f t="shared" si="1"/>
        <v>24</v>
      </c>
      <c r="S1048" s="261"/>
    </row>
    <row r="1049" ht="15.75" hidden="1" customHeight="1">
      <c r="B1049" s="258" t="s">
        <v>34</v>
      </c>
      <c r="C1049" s="259" t="s">
        <v>59</v>
      </c>
      <c r="D1049" s="260" t="s">
        <v>145</v>
      </c>
      <c r="E1049" s="258" t="s">
        <v>409</v>
      </c>
      <c r="F1049" s="258">
        <v>3.0</v>
      </c>
      <c r="G1049" s="258">
        <v>3.0</v>
      </c>
      <c r="H1049" s="258">
        <v>2.0</v>
      </c>
      <c r="I1049" s="258">
        <v>2.0</v>
      </c>
      <c r="J1049" s="258">
        <v>3.0</v>
      </c>
      <c r="K1049" s="258">
        <v>3.0</v>
      </c>
      <c r="L1049" s="258">
        <v>3.0</v>
      </c>
      <c r="M1049" s="258">
        <v>3.0</v>
      </c>
      <c r="N1049" s="258">
        <v>3.0</v>
      </c>
      <c r="O1049" s="258">
        <v>3.0</v>
      </c>
      <c r="P1049" s="258">
        <v>3.0</v>
      </c>
      <c r="Q1049" s="258">
        <v>3.0</v>
      </c>
      <c r="R1049" s="261">
        <f t="shared" si="1"/>
        <v>34</v>
      </c>
      <c r="S1049" s="261"/>
    </row>
    <row r="1050" ht="15.75" hidden="1" customHeight="1">
      <c r="B1050" s="258" t="s">
        <v>34</v>
      </c>
      <c r="C1050" s="259" t="s">
        <v>59</v>
      </c>
      <c r="D1050" s="260" t="s">
        <v>145</v>
      </c>
      <c r="E1050" s="258" t="s">
        <v>410</v>
      </c>
      <c r="F1050" s="258">
        <v>4.0</v>
      </c>
      <c r="G1050" s="258">
        <v>4.0</v>
      </c>
      <c r="H1050" s="258">
        <v>4.0</v>
      </c>
      <c r="I1050" s="258">
        <v>4.0</v>
      </c>
      <c r="J1050" s="258">
        <v>4.0</v>
      </c>
      <c r="K1050" s="258">
        <v>4.0</v>
      </c>
      <c r="L1050" s="258">
        <v>4.0</v>
      </c>
      <c r="M1050" s="258">
        <v>4.0</v>
      </c>
      <c r="N1050" s="258">
        <v>4.0</v>
      </c>
      <c r="O1050" s="258">
        <v>4.0</v>
      </c>
      <c r="P1050" s="258">
        <v>4.0</v>
      </c>
      <c r="Q1050" s="258">
        <v>4.0</v>
      </c>
      <c r="R1050" s="261">
        <f t="shared" si="1"/>
        <v>48</v>
      </c>
      <c r="S1050" s="261"/>
    </row>
    <row r="1051" ht="15.75" hidden="1" customHeight="1">
      <c r="B1051" s="258" t="s">
        <v>34</v>
      </c>
      <c r="C1051" s="259" t="s">
        <v>59</v>
      </c>
      <c r="D1051" s="260" t="s">
        <v>145</v>
      </c>
      <c r="E1051" s="258" t="s">
        <v>411</v>
      </c>
      <c r="F1051" s="258">
        <v>2.0</v>
      </c>
      <c r="G1051" s="258">
        <v>2.0</v>
      </c>
      <c r="H1051" s="258">
        <v>2.0</v>
      </c>
      <c r="I1051" s="258">
        <v>2.0</v>
      </c>
      <c r="J1051" s="258">
        <v>2.0</v>
      </c>
      <c r="K1051" s="258">
        <v>2.0</v>
      </c>
      <c r="L1051" s="258">
        <v>2.0</v>
      </c>
      <c r="M1051" s="258">
        <v>2.0</v>
      </c>
      <c r="N1051" s="258">
        <v>2.0</v>
      </c>
      <c r="O1051" s="258">
        <v>2.0</v>
      </c>
      <c r="P1051" s="258">
        <v>2.0</v>
      </c>
      <c r="Q1051" s="258">
        <v>2.0</v>
      </c>
      <c r="R1051" s="261">
        <f t="shared" si="1"/>
        <v>24</v>
      </c>
      <c r="S1051" s="261"/>
    </row>
    <row r="1052" ht="15.75" hidden="1" customHeight="1">
      <c r="B1052" s="258" t="s">
        <v>34</v>
      </c>
      <c r="C1052" s="259" t="s">
        <v>59</v>
      </c>
      <c r="D1052" s="260" t="s">
        <v>145</v>
      </c>
      <c r="E1052" s="258" t="s">
        <v>412</v>
      </c>
      <c r="F1052" s="258">
        <v>2.0</v>
      </c>
      <c r="G1052" s="258">
        <v>2.0</v>
      </c>
      <c r="H1052" s="258">
        <v>2.0</v>
      </c>
      <c r="I1052" s="258">
        <v>2.0</v>
      </c>
      <c r="J1052" s="258">
        <v>2.0</v>
      </c>
      <c r="K1052" s="258">
        <v>2.0</v>
      </c>
      <c r="L1052" s="258">
        <v>2.0</v>
      </c>
      <c r="M1052" s="258">
        <v>2.0</v>
      </c>
      <c r="N1052" s="258">
        <v>2.0</v>
      </c>
      <c r="O1052" s="258">
        <v>2.0</v>
      </c>
      <c r="P1052" s="258">
        <v>2.0</v>
      </c>
      <c r="Q1052" s="258">
        <v>2.0</v>
      </c>
      <c r="R1052" s="261">
        <f t="shared" si="1"/>
        <v>24</v>
      </c>
      <c r="S1052" s="261"/>
    </row>
    <row r="1053" ht="15.75" hidden="1" customHeight="1">
      <c r="B1053" s="258" t="s">
        <v>34</v>
      </c>
      <c r="C1053" s="259" t="s">
        <v>59</v>
      </c>
      <c r="D1053" s="262" t="s">
        <v>145</v>
      </c>
      <c r="E1053" s="258" t="s">
        <v>413</v>
      </c>
      <c r="F1053" s="258">
        <v>2.0</v>
      </c>
      <c r="G1053" s="258">
        <v>2.0</v>
      </c>
      <c r="H1053" s="258">
        <v>2.0</v>
      </c>
      <c r="I1053" s="258">
        <v>2.0</v>
      </c>
      <c r="J1053" s="258">
        <v>2.0</v>
      </c>
      <c r="K1053" s="258">
        <v>2.0</v>
      </c>
      <c r="L1053" s="258">
        <v>2.0</v>
      </c>
      <c r="M1053" s="258">
        <v>2.0</v>
      </c>
      <c r="N1053" s="258">
        <v>2.0</v>
      </c>
      <c r="O1053" s="258">
        <v>2.0</v>
      </c>
      <c r="P1053" s="258">
        <v>2.0</v>
      </c>
      <c r="Q1053" s="258">
        <v>2.0</v>
      </c>
      <c r="R1053" s="261">
        <f t="shared" si="1"/>
        <v>24</v>
      </c>
      <c r="S1053" s="261"/>
    </row>
    <row r="1054" ht="15.75" customHeight="1">
      <c r="B1054" s="258" t="s">
        <v>34</v>
      </c>
      <c r="C1054" s="259" t="s">
        <v>59</v>
      </c>
      <c r="D1054" s="260" t="s">
        <v>61</v>
      </c>
      <c r="E1054" s="258" t="s">
        <v>62</v>
      </c>
      <c r="F1054" s="258">
        <v>6.0</v>
      </c>
      <c r="G1054" s="258">
        <v>6.0</v>
      </c>
      <c r="H1054" s="258">
        <v>5.0</v>
      </c>
      <c r="I1054" s="258">
        <v>5.0</v>
      </c>
      <c r="J1054" s="258">
        <v>6.0</v>
      </c>
      <c r="K1054" s="258">
        <v>6.0</v>
      </c>
      <c r="L1054" s="258">
        <v>7.0</v>
      </c>
      <c r="M1054" s="258">
        <v>6.0</v>
      </c>
      <c r="N1054" s="258">
        <v>6.0</v>
      </c>
      <c r="O1054" s="258">
        <v>7.0</v>
      </c>
      <c r="P1054" s="258">
        <v>6.0</v>
      </c>
      <c r="Q1054" s="258">
        <v>6.0</v>
      </c>
      <c r="R1054" s="261">
        <f t="shared" si="1"/>
        <v>72</v>
      </c>
      <c r="S1054" s="261">
        <f t="shared" ref="S1054:S1061" si="7">SUM(F1054:K1054)</f>
        <v>34</v>
      </c>
    </row>
    <row r="1055" ht="15.75" customHeight="1">
      <c r="B1055" s="258" t="s">
        <v>34</v>
      </c>
      <c r="C1055" s="259" t="s">
        <v>59</v>
      </c>
      <c r="D1055" s="260" t="s">
        <v>61</v>
      </c>
      <c r="E1055" s="258" t="s">
        <v>63</v>
      </c>
      <c r="F1055" s="258">
        <v>6.0</v>
      </c>
      <c r="G1055" s="258">
        <v>6.0</v>
      </c>
      <c r="H1055" s="258">
        <v>5.0</v>
      </c>
      <c r="I1055" s="258">
        <v>5.0</v>
      </c>
      <c r="J1055" s="258">
        <v>5.0</v>
      </c>
      <c r="K1055" s="258">
        <v>5.0</v>
      </c>
      <c r="L1055" s="258">
        <v>6.0</v>
      </c>
      <c r="M1055" s="258">
        <v>6.0</v>
      </c>
      <c r="N1055" s="258">
        <v>6.0</v>
      </c>
      <c r="O1055" s="258">
        <v>6.0</v>
      </c>
      <c r="P1055" s="258">
        <v>6.0</v>
      </c>
      <c r="Q1055" s="258">
        <v>6.0</v>
      </c>
      <c r="R1055" s="261">
        <f t="shared" si="1"/>
        <v>68</v>
      </c>
      <c r="S1055" s="261">
        <f t="shared" si="7"/>
        <v>32</v>
      </c>
    </row>
    <row r="1056" ht="15.75" customHeight="1">
      <c r="B1056" s="258" t="s">
        <v>34</v>
      </c>
      <c r="C1056" s="259" t="s">
        <v>59</v>
      </c>
      <c r="D1056" s="260" t="s">
        <v>61</v>
      </c>
      <c r="E1056" s="258" t="s">
        <v>64</v>
      </c>
      <c r="F1056" s="258">
        <v>2.0</v>
      </c>
      <c r="G1056" s="258">
        <v>2.0</v>
      </c>
      <c r="H1056" s="258">
        <v>1.0</v>
      </c>
      <c r="I1056" s="258">
        <v>1.0</v>
      </c>
      <c r="J1056" s="258">
        <v>1.0</v>
      </c>
      <c r="K1056" s="258">
        <v>1.0</v>
      </c>
      <c r="L1056" s="258">
        <v>2.0</v>
      </c>
      <c r="M1056" s="258">
        <v>2.0</v>
      </c>
      <c r="N1056" s="258">
        <v>2.0</v>
      </c>
      <c r="O1056" s="258">
        <v>2.0</v>
      </c>
      <c r="P1056" s="258">
        <v>2.0</v>
      </c>
      <c r="Q1056" s="258">
        <v>2.0</v>
      </c>
      <c r="R1056" s="261">
        <f t="shared" si="1"/>
        <v>20</v>
      </c>
      <c r="S1056" s="261">
        <f t="shared" si="7"/>
        <v>8</v>
      </c>
    </row>
    <row r="1057" ht="15.75" customHeight="1">
      <c r="B1057" s="258" t="s">
        <v>34</v>
      </c>
      <c r="C1057" s="259" t="s">
        <v>59</v>
      </c>
      <c r="D1057" s="260" t="s">
        <v>61</v>
      </c>
      <c r="E1057" s="258" t="s">
        <v>65</v>
      </c>
      <c r="F1057" s="258">
        <v>4.0</v>
      </c>
      <c r="G1057" s="258">
        <v>4.0</v>
      </c>
      <c r="H1057" s="258">
        <v>4.0</v>
      </c>
      <c r="I1057" s="258">
        <v>4.0</v>
      </c>
      <c r="J1057" s="258">
        <v>4.0</v>
      </c>
      <c r="K1057" s="258">
        <v>4.0</v>
      </c>
      <c r="L1057" s="258">
        <v>4.0</v>
      </c>
      <c r="M1057" s="258">
        <v>4.0</v>
      </c>
      <c r="N1057" s="258">
        <v>4.0</v>
      </c>
      <c r="O1057" s="258">
        <v>4.0</v>
      </c>
      <c r="P1057" s="258">
        <v>4.0</v>
      </c>
      <c r="Q1057" s="258">
        <v>4.0</v>
      </c>
      <c r="R1057" s="261">
        <f t="shared" si="1"/>
        <v>48</v>
      </c>
      <c r="S1057" s="261">
        <f t="shared" si="7"/>
        <v>24</v>
      </c>
    </row>
    <row r="1058" ht="15.75" customHeight="1">
      <c r="B1058" s="258" t="s">
        <v>34</v>
      </c>
      <c r="C1058" s="259" t="s">
        <v>59</v>
      </c>
      <c r="D1058" s="260" t="s">
        <v>61</v>
      </c>
      <c r="E1058" s="258" t="s">
        <v>66</v>
      </c>
      <c r="F1058" s="258">
        <v>5.0</v>
      </c>
      <c r="G1058" s="258">
        <v>5.0</v>
      </c>
      <c r="H1058" s="258">
        <v>4.0</v>
      </c>
      <c r="I1058" s="258">
        <v>4.0</v>
      </c>
      <c r="J1058" s="258">
        <v>5.0</v>
      </c>
      <c r="K1058" s="258">
        <v>5.0</v>
      </c>
      <c r="L1058" s="258">
        <v>5.0</v>
      </c>
      <c r="M1058" s="258">
        <v>5.0</v>
      </c>
      <c r="N1058" s="258">
        <v>5.0</v>
      </c>
      <c r="O1058" s="258">
        <v>5.0</v>
      </c>
      <c r="P1058" s="258">
        <v>5.0</v>
      </c>
      <c r="Q1058" s="258">
        <v>5.0</v>
      </c>
      <c r="R1058" s="261">
        <f t="shared" si="1"/>
        <v>58</v>
      </c>
      <c r="S1058" s="261">
        <f t="shared" si="7"/>
        <v>28</v>
      </c>
    </row>
    <row r="1059" ht="15.75" customHeight="1">
      <c r="B1059" s="258" t="s">
        <v>34</v>
      </c>
      <c r="C1059" s="259" t="s">
        <v>59</v>
      </c>
      <c r="D1059" s="260" t="s">
        <v>61</v>
      </c>
      <c r="E1059" s="258" t="s">
        <v>67</v>
      </c>
      <c r="F1059" s="258">
        <v>4.0</v>
      </c>
      <c r="G1059" s="258">
        <v>4.0</v>
      </c>
      <c r="H1059" s="258">
        <v>4.0</v>
      </c>
      <c r="I1059" s="258">
        <v>4.0</v>
      </c>
      <c r="J1059" s="258">
        <v>4.0</v>
      </c>
      <c r="K1059" s="258">
        <v>4.0</v>
      </c>
      <c r="L1059" s="258">
        <v>5.0</v>
      </c>
      <c r="M1059" s="258">
        <v>4.0</v>
      </c>
      <c r="N1059" s="258">
        <v>4.0</v>
      </c>
      <c r="O1059" s="258">
        <v>5.0</v>
      </c>
      <c r="P1059" s="258">
        <v>4.0</v>
      </c>
      <c r="Q1059" s="258">
        <v>4.0</v>
      </c>
      <c r="R1059" s="261">
        <f t="shared" si="1"/>
        <v>50</v>
      </c>
      <c r="S1059" s="261">
        <f t="shared" si="7"/>
        <v>24</v>
      </c>
    </row>
    <row r="1060" ht="15.75" customHeight="1">
      <c r="B1060" s="258" t="s">
        <v>34</v>
      </c>
      <c r="C1060" s="259" t="s">
        <v>59</v>
      </c>
      <c r="D1060" s="260" t="s">
        <v>61</v>
      </c>
      <c r="E1060" s="258" t="s">
        <v>68</v>
      </c>
      <c r="F1060" s="258">
        <v>2.0</v>
      </c>
      <c r="G1060" s="258">
        <v>2.0</v>
      </c>
      <c r="H1060" s="258">
        <v>2.0</v>
      </c>
      <c r="I1060" s="258">
        <v>2.0</v>
      </c>
      <c r="J1060" s="258">
        <v>2.0</v>
      </c>
      <c r="K1060" s="258">
        <v>2.0</v>
      </c>
      <c r="L1060" s="258">
        <v>3.0</v>
      </c>
      <c r="M1060" s="258">
        <v>2.0</v>
      </c>
      <c r="N1060" s="258">
        <v>2.0</v>
      </c>
      <c r="O1060" s="258">
        <v>3.0</v>
      </c>
      <c r="P1060" s="258">
        <v>2.0</v>
      </c>
      <c r="Q1060" s="258">
        <v>2.0</v>
      </c>
      <c r="R1060" s="261">
        <f t="shared" si="1"/>
        <v>26</v>
      </c>
      <c r="S1060" s="261">
        <f t="shared" si="7"/>
        <v>12</v>
      </c>
    </row>
    <row r="1061" ht="15.75" customHeight="1">
      <c r="B1061" s="258" t="s">
        <v>34</v>
      </c>
      <c r="C1061" s="259" t="s">
        <v>59</v>
      </c>
      <c r="D1061" s="262" t="s">
        <v>61</v>
      </c>
      <c r="E1061" s="258" t="s">
        <v>69</v>
      </c>
      <c r="F1061" s="258">
        <v>3.0</v>
      </c>
      <c r="G1061" s="258">
        <v>3.0</v>
      </c>
      <c r="H1061" s="258">
        <v>3.0</v>
      </c>
      <c r="I1061" s="258">
        <v>3.0</v>
      </c>
      <c r="J1061" s="258">
        <v>3.0</v>
      </c>
      <c r="K1061" s="258">
        <v>3.0</v>
      </c>
      <c r="L1061" s="258">
        <v>4.0</v>
      </c>
      <c r="M1061" s="258">
        <v>3.0</v>
      </c>
      <c r="N1061" s="258">
        <v>3.0</v>
      </c>
      <c r="O1061" s="258">
        <v>4.0</v>
      </c>
      <c r="P1061" s="258">
        <v>3.0</v>
      </c>
      <c r="Q1061" s="258">
        <v>3.0</v>
      </c>
      <c r="R1061" s="261">
        <f t="shared" si="1"/>
        <v>38</v>
      </c>
      <c r="S1061" s="261">
        <f t="shared" si="7"/>
        <v>18</v>
      </c>
    </row>
    <row r="1062" ht="15.75" hidden="1" customHeight="1">
      <c r="B1062" s="258" t="s">
        <v>34</v>
      </c>
      <c r="C1062" s="259" t="s">
        <v>59</v>
      </c>
      <c r="D1062" s="260" t="s">
        <v>159</v>
      </c>
      <c r="E1062" s="258" t="s">
        <v>414</v>
      </c>
      <c r="F1062" s="258">
        <v>5.0</v>
      </c>
      <c r="G1062" s="258">
        <v>5.0</v>
      </c>
      <c r="H1062" s="258">
        <v>5.0</v>
      </c>
      <c r="I1062" s="258">
        <v>5.0</v>
      </c>
      <c r="J1062" s="258">
        <v>5.0</v>
      </c>
      <c r="K1062" s="258">
        <v>5.0</v>
      </c>
      <c r="L1062" s="258">
        <v>6.0</v>
      </c>
      <c r="M1062" s="258">
        <v>6.0</v>
      </c>
      <c r="N1062" s="258">
        <v>5.0</v>
      </c>
      <c r="O1062" s="258">
        <v>6.0</v>
      </c>
      <c r="P1062" s="258">
        <v>5.0</v>
      </c>
      <c r="Q1062" s="258">
        <v>5.0</v>
      </c>
      <c r="R1062" s="261">
        <f t="shared" si="1"/>
        <v>63</v>
      </c>
      <c r="S1062" s="261"/>
    </row>
    <row r="1063" ht="15.75" hidden="1" customHeight="1">
      <c r="B1063" s="258" t="s">
        <v>34</v>
      </c>
      <c r="C1063" s="259" t="s">
        <v>59</v>
      </c>
      <c r="D1063" s="260" t="s">
        <v>159</v>
      </c>
      <c r="E1063" s="258" t="s">
        <v>415</v>
      </c>
      <c r="F1063" s="258">
        <v>3.0</v>
      </c>
      <c r="G1063" s="258">
        <v>3.0</v>
      </c>
      <c r="H1063" s="258">
        <v>2.0</v>
      </c>
      <c r="I1063" s="258">
        <v>2.0</v>
      </c>
      <c r="J1063" s="258">
        <v>2.0</v>
      </c>
      <c r="K1063" s="258">
        <v>3.0</v>
      </c>
      <c r="L1063" s="258">
        <v>3.0</v>
      </c>
      <c r="M1063" s="258">
        <v>3.0</v>
      </c>
      <c r="N1063" s="258">
        <v>3.0</v>
      </c>
      <c r="O1063" s="258">
        <v>3.0</v>
      </c>
      <c r="P1063" s="258">
        <v>3.0</v>
      </c>
      <c r="Q1063" s="258">
        <v>3.0</v>
      </c>
      <c r="R1063" s="261">
        <f t="shared" si="1"/>
        <v>33</v>
      </c>
      <c r="S1063" s="261"/>
    </row>
    <row r="1064" ht="15.75" hidden="1" customHeight="1">
      <c r="B1064" s="258" t="s">
        <v>34</v>
      </c>
      <c r="C1064" s="259" t="s">
        <v>59</v>
      </c>
      <c r="D1064" s="260" t="s">
        <v>159</v>
      </c>
      <c r="E1064" s="258" t="s">
        <v>416</v>
      </c>
      <c r="F1064" s="258">
        <v>2.0</v>
      </c>
      <c r="G1064" s="258">
        <v>2.0</v>
      </c>
      <c r="H1064" s="258">
        <v>1.0</v>
      </c>
      <c r="I1064" s="258">
        <v>1.0</v>
      </c>
      <c r="J1064" s="258">
        <v>1.0</v>
      </c>
      <c r="K1064" s="258">
        <v>1.0</v>
      </c>
      <c r="L1064" s="258">
        <v>2.0</v>
      </c>
      <c r="M1064" s="258">
        <v>2.0</v>
      </c>
      <c r="N1064" s="258">
        <v>2.0</v>
      </c>
      <c r="O1064" s="258">
        <v>2.0</v>
      </c>
      <c r="P1064" s="258">
        <v>2.0</v>
      </c>
      <c r="Q1064" s="258">
        <v>2.0</v>
      </c>
      <c r="R1064" s="261">
        <f t="shared" si="1"/>
        <v>20</v>
      </c>
      <c r="S1064" s="261"/>
    </row>
    <row r="1065" ht="15.75" hidden="1" customHeight="1">
      <c r="B1065" s="258" t="s">
        <v>34</v>
      </c>
      <c r="C1065" s="259" t="s">
        <v>59</v>
      </c>
      <c r="D1065" s="260" t="s">
        <v>159</v>
      </c>
      <c r="E1065" s="258" t="s">
        <v>417</v>
      </c>
      <c r="F1065" s="258">
        <v>7.0</v>
      </c>
      <c r="G1065" s="258">
        <v>7.0</v>
      </c>
      <c r="H1065" s="258">
        <v>6.0</v>
      </c>
      <c r="I1065" s="258">
        <v>6.0</v>
      </c>
      <c r="J1065" s="258">
        <v>7.0</v>
      </c>
      <c r="K1065" s="258">
        <v>7.0</v>
      </c>
      <c r="L1065" s="258">
        <v>8.0</v>
      </c>
      <c r="M1065" s="258">
        <v>7.0</v>
      </c>
      <c r="N1065" s="258">
        <v>7.0</v>
      </c>
      <c r="O1065" s="258">
        <v>8.0</v>
      </c>
      <c r="P1065" s="258">
        <v>7.0</v>
      </c>
      <c r="Q1065" s="258">
        <v>7.0</v>
      </c>
      <c r="R1065" s="261">
        <f t="shared" si="1"/>
        <v>84</v>
      </c>
      <c r="S1065" s="261"/>
    </row>
    <row r="1066" ht="15.75" hidden="1" customHeight="1">
      <c r="B1066" s="258" t="s">
        <v>34</v>
      </c>
      <c r="C1066" s="259" t="s">
        <v>59</v>
      </c>
      <c r="D1066" s="260" t="s">
        <v>159</v>
      </c>
      <c r="E1066" s="258" t="s">
        <v>418</v>
      </c>
      <c r="F1066" s="258">
        <v>3.0</v>
      </c>
      <c r="G1066" s="258">
        <v>3.0</v>
      </c>
      <c r="H1066" s="258">
        <v>3.0</v>
      </c>
      <c r="I1066" s="258">
        <v>3.0</v>
      </c>
      <c r="J1066" s="258">
        <v>3.0</v>
      </c>
      <c r="K1066" s="258">
        <v>3.0</v>
      </c>
      <c r="L1066" s="258">
        <v>4.0</v>
      </c>
      <c r="M1066" s="258">
        <v>3.0</v>
      </c>
      <c r="N1066" s="258">
        <v>3.0</v>
      </c>
      <c r="O1066" s="258">
        <v>4.0</v>
      </c>
      <c r="P1066" s="258">
        <v>3.0</v>
      </c>
      <c r="Q1066" s="258">
        <v>3.0</v>
      </c>
      <c r="R1066" s="261">
        <f t="shared" si="1"/>
        <v>38</v>
      </c>
      <c r="S1066" s="261"/>
    </row>
    <row r="1067" ht="15.75" hidden="1" customHeight="1">
      <c r="B1067" s="258" t="s">
        <v>34</v>
      </c>
      <c r="C1067" s="259" t="s">
        <v>59</v>
      </c>
      <c r="D1067" s="260" t="s">
        <v>159</v>
      </c>
      <c r="E1067" s="258" t="s">
        <v>419</v>
      </c>
      <c r="F1067" s="258">
        <v>1.0</v>
      </c>
      <c r="G1067" s="258">
        <v>1.0</v>
      </c>
      <c r="H1067" s="258">
        <v>1.0</v>
      </c>
      <c r="I1067" s="258">
        <v>1.0</v>
      </c>
      <c r="J1067" s="258">
        <v>1.0</v>
      </c>
      <c r="K1067" s="258">
        <v>1.0</v>
      </c>
      <c r="L1067" s="258">
        <v>1.0</v>
      </c>
      <c r="M1067" s="258">
        <v>1.0</v>
      </c>
      <c r="N1067" s="258">
        <v>1.0</v>
      </c>
      <c r="O1067" s="258">
        <v>1.0</v>
      </c>
      <c r="P1067" s="258">
        <v>1.0</v>
      </c>
      <c r="Q1067" s="258">
        <v>1.0</v>
      </c>
      <c r="R1067" s="261">
        <f t="shared" si="1"/>
        <v>12</v>
      </c>
      <c r="S1067" s="261"/>
    </row>
    <row r="1068" ht="15.75" hidden="1" customHeight="1">
      <c r="B1068" s="258" t="s">
        <v>34</v>
      </c>
      <c r="C1068" s="259" t="s">
        <v>59</v>
      </c>
      <c r="D1068" s="260" t="s">
        <v>159</v>
      </c>
      <c r="E1068" s="258" t="s">
        <v>420</v>
      </c>
      <c r="F1068" s="258">
        <v>2.0</v>
      </c>
      <c r="G1068" s="258">
        <v>2.0</v>
      </c>
      <c r="H1068" s="258">
        <v>1.0</v>
      </c>
      <c r="I1068" s="258">
        <v>1.0</v>
      </c>
      <c r="J1068" s="258">
        <v>2.0</v>
      </c>
      <c r="K1068" s="258">
        <v>2.0</v>
      </c>
      <c r="L1068" s="258">
        <v>2.0</v>
      </c>
      <c r="M1068" s="258">
        <v>2.0</v>
      </c>
      <c r="N1068" s="258">
        <v>2.0</v>
      </c>
      <c r="O1068" s="258">
        <v>2.0</v>
      </c>
      <c r="P1068" s="258">
        <v>2.0</v>
      </c>
      <c r="Q1068" s="258">
        <v>2.0</v>
      </c>
      <c r="R1068" s="261">
        <f t="shared" si="1"/>
        <v>22</v>
      </c>
      <c r="S1068" s="261"/>
    </row>
    <row r="1069" ht="15.75" hidden="1" customHeight="1">
      <c r="B1069" s="258" t="s">
        <v>34</v>
      </c>
      <c r="C1069" s="259" t="s">
        <v>59</v>
      </c>
      <c r="D1069" s="260" t="s">
        <v>159</v>
      </c>
      <c r="E1069" s="258" t="s">
        <v>421</v>
      </c>
      <c r="F1069" s="258">
        <v>2.0</v>
      </c>
      <c r="G1069" s="258">
        <v>2.0</v>
      </c>
      <c r="H1069" s="258">
        <v>2.0</v>
      </c>
      <c r="I1069" s="258">
        <v>2.0</v>
      </c>
      <c r="J1069" s="258">
        <v>2.0</v>
      </c>
      <c r="K1069" s="258">
        <v>2.0</v>
      </c>
      <c r="L1069" s="258">
        <v>2.0</v>
      </c>
      <c r="M1069" s="258">
        <v>2.0</v>
      </c>
      <c r="N1069" s="258">
        <v>2.0</v>
      </c>
      <c r="O1069" s="258">
        <v>2.0</v>
      </c>
      <c r="P1069" s="258">
        <v>2.0</v>
      </c>
      <c r="Q1069" s="258">
        <v>2.0</v>
      </c>
      <c r="R1069" s="261">
        <f t="shared" si="1"/>
        <v>24</v>
      </c>
      <c r="S1069" s="261"/>
    </row>
    <row r="1070" ht="15.75" hidden="1" customHeight="1">
      <c r="B1070" s="258" t="s">
        <v>34</v>
      </c>
      <c r="C1070" s="259" t="s">
        <v>59</v>
      </c>
      <c r="D1070" s="260" t="s">
        <v>159</v>
      </c>
      <c r="E1070" s="258" t="s">
        <v>422</v>
      </c>
      <c r="F1070" s="258">
        <v>2.0</v>
      </c>
      <c r="G1070" s="258">
        <v>2.0</v>
      </c>
      <c r="H1070" s="258">
        <v>2.0</v>
      </c>
      <c r="I1070" s="258">
        <v>2.0</v>
      </c>
      <c r="J1070" s="258">
        <v>2.0</v>
      </c>
      <c r="K1070" s="258">
        <v>2.0</v>
      </c>
      <c r="L1070" s="258">
        <v>3.0</v>
      </c>
      <c r="M1070" s="258">
        <v>2.0</v>
      </c>
      <c r="N1070" s="258">
        <v>2.0</v>
      </c>
      <c r="O1070" s="258">
        <v>3.0</v>
      </c>
      <c r="P1070" s="258">
        <v>2.0</v>
      </c>
      <c r="Q1070" s="258">
        <v>2.0</v>
      </c>
      <c r="R1070" s="261">
        <f t="shared" si="1"/>
        <v>26</v>
      </c>
      <c r="S1070" s="261"/>
    </row>
    <row r="1071" ht="15.75" hidden="1" customHeight="1">
      <c r="B1071" s="258" t="s">
        <v>34</v>
      </c>
      <c r="C1071" s="259" t="s">
        <v>59</v>
      </c>
      <c r="D1071" s="260" t="s">
        <v>159</v>
      </c>
      <c r="E1071" s="258" t="s">
        <v>423</v>
      </c>
      <c r="F1071" s="258">
        <v>1.0</v>
      </c>
      <c r="G1071" s="258">
        <v>1.0</v>
      </c>
      <c r="H1071" s="258">
        <v>1.0</v>
      </c>
      <c r="I1071" s="258">
        <v>1.0</v>
      </c>
      <c r="J1071" s="258">
        <v>1.0</v>
      </c>
      <c r="K1071" s="258">
        <v>1.0</v>
      </c>
      <c r="L1071" s="258">
        <v>1.0</v>
      </c>
      <c r="M1071" s="258">
        <v>1.0</v>
      </c>
      <c r="N1071" s="258">
        <v>1.0</v>
      </c>
      <c r="O1071" s="258">
        <v>1.0</v>
      </c>
      <c r="P1071" s="258">
        <v>1.0</v>
      </c>
      <c r="Q1071" s="258">
        <v>1.0</v>
      </c>
      <c r="R1071" s="261">
        <f t="shared" si="1"/>
        <v>12</v>
      </c>
      <c r="S1071" s="261"/>
    </row>
    <row r="1072" ht="15.75" hidden="1" customHeight="1">
      <c r="B1072" s="258" t="s">
        <v>34</v>
      </c>
      <c r="C1072" s="259" t="s">
        <v>59</v>
      </c>
      <c r="D1072" s="260" t="s">
        <v>159</v>
      </c>
      <c r="E1072" s="258" t="s">
        <v>424</v>
      </c>
      <c r="F1072" s="258">
        <v>3.0</v>
      </c>
      <c r="G1072" s="258">
        <v>3.0</v>
      </c>
      <c r="H1072" s="258">
        <v>3.0</v>
      </c>
      <c r="I1072" s="258">
        <v>3.0</v>
      </c>
      <c r="J1072" s="258">
        <v>3.0</v>
      </c>
      <c r="K1072" s="258">
        <v>3.0</v>
      </c>
      <c r="L1072" s="258">
        <v>3.0</v>
      </c>
      <c r="M1072" s="258">
        <v>3.0</v>
      </c>
      <c r="N1072" s="258">
        <v>3.0</v>
      </c>
      <c r="O1072" s="258">
        <v>3.0</v>
      </c>
      <c r="P1072" s="258">
        <v>3.0</v>
      </c>
      <c r="Q1072" s="258">
        <v>3.0</v>
      </c>
      <c r="R1072" s="261">
        <f t="shared" si="1"/>
        <v>36</v>
      </c>
      <c r="S1072" s="261"/>
    </row>
    <row r="1073" ht="15.75" hidden="1" customHeight="1">
      <c r="B1073" s="258" t="s">
        <v>34</v>
      </c>
      <c r="C1073" s="259" t="s">
        <v>59</v>
      </c>
      <c r="D1073" s="262" t="s">
        <v>159</v>
      </c>
      <c r="E1073" s="258" t="s">
        <v>425</v>
      </c>
      <c r="F1073" s="258">
        <v>2.0</v>
      </c>
      <c r="G1073" s="258">
        <v>2.0</v>
      </c>
      <c r="H1073" s="258">
        <v>2.0</v>
      </c>
      <c r="I1073" s="258">
        <v>2.0</v>
      </c>
      <c r="J1073" s="258">
        <v>2.0</v>
      </c>
      <c r="K1073" s="258">
        <v>2.0</v>
      </c>
      <c r="L1073" s="258">
        <v>2.0</v>
      </c>
      <c r="M1073" s="258">
        <v>2.0</v>
      </c>
      <c r="N1073" s="258">
        <v>2.0</v>
      </c>
      <c r="O1073" s="258">
        <v>2.0</v>
      </c>
      <c r="P1073" s="258">
        <v>2.0</v>
      </c>
      <c r="Q1073" s="258">
        <v>2.0</v>
      </c>
      <c r="R1073" s="261">
        <f t="shared" si="1"/>
        <v>24</v>
      </c>
      <c r="S1073" s="261"/>
    </row>
    <row r="1074" ht="15.75" hidden="1" customHeight="1">
      <c r="B1074" s="258" t="s">
        <v>34</v>
      </c>
      <c r="C1074" s="259" t="s">
        <v>70</v>
      </c>
      <c r="D1074" s="260" t="s">
        <v>116</v>
      </c>
      <c r="E1074" s="258" t="s">
        <v>383</v>
      </c>
      <c r="F1074" s="258">
        <v>1.0</v>
      </c>
      <c r="G1074" s="258">
        <v>1.0</v>
      </c>
      <c r="H1074" s="258">
        <v>0.0</v>
      </c>
      <c r="I1074" s="258">
        <v>0.0</v>
      </c>
      <c r="J1074" s="258">
        <v>1.0</v>
      </c>
      <c r="K1074" s="258">
        <v>1.0</v>
      </c>
      <c r="L1074" s="258">
        <v>1.0</v>
      </c>
      <c r="M1074" s="258">
        <v>0.0</v>
      </c>
      <c r="N1074" s="258">
        <v>0.0</v>
      </c>
      <c r="O1074" s="258">
        <v>0.0</v>
      </c>
      <c r="P1074" s="258">
        <v>0.0</v>
      </c>
      <c r="Q1074" s="258">
        <v>0.0</v>
      </c>
      <c r="R1074" s="261">
        <f t="shared" si="1"/>
        <v>5</v>
      </c>
      <c r="S1074" s="261"/>
    </row>
    <row r="1075" ht="15.75" hidden="1" customHeight="1">
      <c r="B1075" s="258" t="s">
        <v>34</v>
      </c>
      <c r="C1075" s="259" t="s">
        <v>70</v>
      </c>
      <c r="D1075" s="260" t="s">
        <v>116</v>
      </c>
      <c r="E1075" s="258" t="s">
        <v>384</v>
      </c>
      <c r="F1075" s="258">
        <v>1.0</v>
      </c>
      <c r="G1075" s="258">
        <v>0.0</v>
      </c>
      <c r="H1075" s="258">
        <v>0.0</v>
      </c>
      <c r="I1075" s="258">
        <v>1.0</v>
      </c>
      <c r="J1075" s="258">
        <v>0.0</v>
      </c>
      <c r="K1075" s="258">
        <v>0.0</v>
      </c>
      <c r="L1075" s="258">
        <v>1.0</v>
      </c>
      <c r="M1075" s="258">
        <v>1.0</v>
      </c>
      <c r="N1075" s="258">
        <v>0.0</v>
      </c>
      <c r="O1075" s="258">
        <v>0.0</v>
      </c>
      <c r="P1075" s="258">
        <v>0.0</v>
      </c>
      <c r="Q1075" s="258">
        <v>0.0</v>
      </c>
      <c r="R1075" s="261">
        <f t="shared" si="1"/>
        <v>4</v>
      </c>
      <c r="S1075" s="261"/>
    </row>
    <row r="1076" ht="15.75" hidden="1" customHeight="1">
      <c r="B1076" s="258" t="s">
        <v>34</v>
      </c>
      <c r="C1076" s="259" t="s">
        <v>70</v>
      </c>
      <c r="D1076" s="260" t="s">
        <v>116</v>
      </c>
      <c r="E1076" s="258" t="s">
        <v>385</v>
      </c>
      <c r="F1076" s="258">
        <v>1.0</v>
      </c>
      <c r="G1076" s="258">
        <v>0.0</v>
      </c>
      <c r="H1076" s="258">
        <v>1.0</v>
      </c>
      <c r="I1076" s="258">
        <v>1.0</v>
      </c>
      <c r="J1076" s="258">
        <v>1.0</v>
      </c>
      <c r="K1076" s="258">
        <v>1.0</v>
      </c>
      <c r="L1076" s="258">
        <v>1.0</v>
      </c>
      <c r="M1076" s="258">
        <v>1.0</v>
      </c>
      <c r="N1076" s="258">
        <v>1.0</v>
      </c>
      <c r="O1076" s="258">
        <v>1.0</v>
      </c>
      <c r="P1076" s="258">
        <v>0.0</v>
      </c>
      <c r="Q1076" s="258">
        <v>0.0</v>
      </c>
      <c r="R1076" s="261">
        <f t="shared" si="1"/>
        <v>9</v>
      </c>
      <c r="S1076" s="261"/>
    </row>
    <row r="1077" ht="15.75" hidden="1" customHeight="1">
      <c r="B1077" s="258" t="s">
        <v>34</v>
      </c>
      <c r="C1077" s="259" t="s">
        <v>70</v>
      </c>
      <c r="D1077" s="260" t="s">
        <v>116</v>
      </c>
      <c r="E1077" s="258" t="s">
        <v>386</v>
      </c>
      <c r="F1077" s="258">
        <v>1.0</v>
      </c>
      <c r="G1077" s="258">
        <v>0.0</v>
      </c>
      <c r="H1077" s="258">
        <v>1.0</v>
      </c>
      <c r="I1077" s="258">
        <v>0.0</v>
      </c>
      <c r="J1077" s="258">
        <v>0.0</v>
      </c>
      <c r="K1077" s="258">
        <v>0.0</v>
      </c>
      <c r="L1077" s="258">
        <v>1.0</v>
      </c>
      <c r="M1077" s="258">
        <v>1.0</v>
      </c>
      <c r="N1077" s="258">
        <v>0.0</v>
      </c>
      <c r="O1077" s="258">
        <v>0.0</v>
      </c>
      <c r="P1077" s="258">
        <v>0.0</v>
      </c>
      <c r="Q1077" s="258">
        <v>0.0</v>
      </c>
      <c r="R1077" s="261">
        <f t="shared" si="1"/>
        <v>4</v>
      </c>
      <c r="S1077" s="261"/>
    </row>
    <row r="1078" ht="15.75" hidden="1" customHeight="1">
      <c r="B1078" s="258" t="s">
        <v>34</v>
      </c>
      <c r="C1078" s="259" t="s">
        <v>70</v>
      </c>
      <c r="D1078" s="260" t="s">
        <v>116</v>
      </c>
      <c r="E1078" s="258" t="s">
        <v>387</v>
      </c>
      <c r="F1078" s="258">
        <v>1.0</v>
      </c>
      <c r="G1078" s="258">
        <v>0.0</v>
      </c>
      <c r="H1078" s="258">
        <v>0.0</v>
      </c>
      <c r="I1078" s="258">
        <v>0.0</v>
      </c>
      <c r="J1078" s="258">
        <v>0.0</v>
      </c>
      <c r="K1078" s="258">
        <v>0.0</v>
      </c>
      <c r="L1078" s="258">
        <v>1.0</v>
      </c>
      <c r="M1078" s="258">
        <v>0.0</v>
      </c>
      <c r="N1078" s="258">
        <v>0.0</v>
      </c>
      <c r="O1078" s="258">
        <v>0.0</v>
      </c>
      <c r="P1078" s="258">
        <v>0.0</v>
      </c>
      <c r="Q1078" s="258">
        <v>0.0</v>
      </c>
      <c r="R1078" s="261">
        <f t="shared" si="1"/>
        <v>2</v>
      </c>
      <c r="S1078" s="261"/>
    </row>
    <row r="1079" ht="15.75" hidden="1" customHeight="1">
      <c r="B1079" s="258" t="s">
        <v>34</v>
      </c>
      <c r="C1079" s="259" t="s">
        <v>70</v>
      </c>
      <c r="D1079" s="260" t="s">
        <v>116</v>
      </c>
      <c r="E1079" s="258" t="s">
        <v>388</v>
      </c>
      <c r="F1079" s="258">
        <v>1.0</v>
      </c>
      <c r="G1079" s="258">
        <v>0.0</v>
      </c>
      <c r="H1079" s="258">
        <v>0.0</v>
      </c>
      <c r="I1079" s="258">
        <v>0.0</v>
      </c>
      <c r="J1079" s="258">
        <v>0.0</v>
      </c>
      <c r="K1079" s="258">
        <v>0.0</v>
      </c>
      <c r="L1079" s="258">
        <v>1.0</v>
      </c>
      <c r="M1079" s="258">
        <v>0.0</v>
      </c>
      <c r="N1079" s="258">
        <v>0.0</v>
      </c>
      <c r="O1079" s="258">
        <v>0.0</v>
      </c>
      <c r="P1079" s="258">
        <v>0.0</v>
      </c>
      <c r="Q1079" s="258">
        <v>0.0</v>
      </c>
      <c r="R1079" s="261">
        <f t="shared" si="1"/>
        <v>2</v>
      </c>
      <c r="S1079" s="261"/>
    </row>
    <row r="1080" ht="15.75" hidden="1" customHeight="1">
      <c r="B1080" s="258" t="s">
        <v>34</v>
      </c>
      <c r="C1080" s="259" t="s">
        <v>70</v>
      </c>
      <c r="D1080" s="262" t="s">
        <v>116</v>
      </c>
      <c r="E1080" s="258" t="s">
        <v>389</v>
      </c>
      <c r="F1080" s="258">
        <v>1.0</v>
      </c>
      <c r="G1080" s="258">
        <v>0.0</v>
      </c>
      <c r="H1080" s="258">
        <v>0.0</v>
      </c>
      <c r="I1080" s="258">
        <v>0.0</v>
      </c>
      <c r="J1080" s="258">
        <v>0.0</v>
      </c>
      <c r="K1080" s="258">
        <v>0.0</v>
      </c>
      <c r="L1080" s="258">
        <v>1.0</v>
      </c>
      <c r="M1080" s="258">
        <v>0.0</v>
      </c>
      <c r="N1080" s="258">
        <v>0.0</v>
      </c>
      <c r="O1080" s="258">
        <v>0.0</v>
      </c>
      <c r="P1080" s="258">
        <v>0.0</v>
      </c>
      <c r="Q1080" s="258">
        <v>0.0</v>
      </c>
      <c r="R1080" s="261">
        <f t="shared" si="1"/>
        <v>2</v>
      </c>
      <c r="S1080" s="261"/>
    </row>
    <row r="1081" ht="15.75" hidden="1" customHeight="1">
      <c r="B1081" s="258" t="s">
        <v>34</v>
      </c>
      <c r="C1081" s="259" t="s">
        <v>70</v>
      </c>
      <c r="D1081" s="260" t="s">
        <v>131</v>
      </c>
      <c r="E1081" s="258" t="s">
        <v>390</v>
      </c>
      <c r="F1081" s="258">
        <v>1.0</v>
      </c>
      <c r="G1081" s="258">
        <v>0.0</v>
      </c>
      <c r="H1081" s="258">
        <v>0.0</v>
      </c>
      <c r="I1081" s="258">
        <v>0.0</v>
      </c>
      <c r="J1081" s="258">
        <v>0.0</v>
      </c>
      <c r="K1081" s="258">
        <v>0.0</v>
      </c>
      <c r="L1081" s="258">
        <v>1.0</v>
      </c>
      <c r="M1081" s="258">
        <v>0.0</v>
      </c>
      <c r="N1081" s="258">
        <v>0.0</v>
      </c>
      <c r="O1081" s="258">
        <v>0.0</v>
      </c>
      <c r="P1081" s="258">
        <v>0.0</v>
      </c>
      <c r="Q1081" s="258">
        <v>0.0</v>
      </c>
      <c r="R1081" s="261">
        <f t="shared" si="1"/>
        <v>2</v>
      </c>
      <c r="S1081" s="261"/>
    </row>
    <row r="1082" ht="15.75" hidden="1" customHeight="1">
      <c r="B1082" s="258" t="s">
        <v>34</v>
      </c>
      <c r="C1082" s="259" t="s">
        <v>70</v>
      </c>
      <c r="D1082" s="260" t="s">
        <v>131</v>
      </c>
      <c r="E1082" s="258" t="s">
        <v>391</v>
      </c>
      <c r="F1082" s="258">
        <v>1.0</v>
      </c>
      <c r="G1082" s="258">
        <v>0.0</v>
      </c>
      <c r="H1082" s="258">
        <v>0.0</v>
      </c>
      <c r="I1082" s="258">
        <v>0.0</v>
      </c>
      <c r="J1082" s="258">
        <v>0.0</v>
      </c>
      <c r="K1082" s="258">
        <v>0.0</v>
      </c>
      <c r="L1082" s="258">
        <v>1.0</v>
      </c>
      <c r="M1082" s="258">
        <v>0.0</v>
      </c>
      <c r="N1082" s="258">
        <v>0.0</v>
      </c>
      <c r="O1082" s="258">
        <v>0.0</v>
      </c>
      <c r="P1082" s="258">
        <v>0.0</v>
      </c>
      <c r="Q1082" s="258">
        <v>0.0</v>
      </c>
      <c r="R1082" s="261">
        <f t="shared" si="1"/>
        <v>2</v>
      </c>
      <c r="S1082" s="261"/>
    </row>
    <row r="1083" ht="15.75" hidden="1" customHeight="1">
      <c r="B1083" s="258" t="s">
        <v>34</v>
      </c>
      <c r="C1083" s="259" t="s">
        <v>70</v>
      </c>
      <c r="D1083" s="260" t="s">
        <v>131</v>
      </c>
      <c r="E1083" s="258" t="s">
        <v>392</v>
      </c>
      <c r="F1083" s="258">
        <v>1.0</v>
      </c>
      <c r="G1083" s="258">
        <v>0.0</v>
      </c>
      <c r="H1083" s="258">
        <v>0.0</v>
      </c>
      <c r="I1083" s="258">
        <v>1.0</v>
      </c>
      <c r="J1083" s="258">
        <v>1.0</v>
      </c>
      <c r="K1083" s="258">
        <v>1.0</v>
      </c>
      <c r="L1083" s="258">
        <v>1.0</v>
      </c>
      <c r="M1083" s="258">
        <v>1.0</v>
      </c>
      <c r="N1083" s="258">
        <v>0.0</v>
      </c>
      <c r="O1083" s="258">
        <v>0.0</v>
      </c>
      <c r="P1083" s="258">
        <v>0.0</v>
      </c>
      <c r="Q1083" s="258">
        <v>0.0</v>
      </c>
      <c r="R1083" s="261">
        <f t="shared" si="1"/>
        <v>6</v>
      </c>
      <c r="S1083" s="261"/>
    </row>
    <row r="1084" ht="15.75" hidden="1" customHeight="1">
      <c r="B1084" s="258" t="s">
        <v>34</v>
      </c>
      <c r="C1084" s="259" t="s">
        <v>70</v>
      </c>
      <c r="D1084" s="260" t="s">
        <v>131</v>
      </c>
      <c r="E1084" s="258" t="s">
        <v>393</v>
      </c>
      <c r="F1084" s="258">
        <v>1.0</v>
      </c>
      <c r="G1084" s="258">
        <v>1.0</v>
      </c>
      <c r="H1084" s="258">
        <v>1.0</v>
      </c>
      <c r="I1084" s="258">
        <v>1.0</v>
      </c>
      <c r="J1084" s="258">
        <v>1.0</v>
      </c>
      <c r="K1084" s="258">
        <v>1.0</v>
      </c>
      <c r="L1084" s="258">
        <v>1.0</v>
      </c>
      <c r="M1084" s="258">
        <v>1.0</v>
      </c>
      <c r="N1084" s="258">
        <v>0.0</v>
      </c>
      <c r="O1084" s="258">
        <v>1.0</v>
      </c>
      <c r="P1084" s="258">
        <v>0.0</v>
      </c>
      <c r="Q1084" s="258">
        <v>0.0</v>
      </c>
      <c r="R1084" s="261">
        <f t="shared" si="1"/>
        <v>9</v>
      </c>
      <c r="S1084" s="261"/>
    </row>
    <row r="1085" ht="15.75" hidden="1" customHeight="1">
      <c r="B1085" s="258" t="s">
        <v>34</v>
      </c>
      <c r="C1085" s="259" t="s">
        <v>70</v>
      </c>
      <c r="D1085" s="260" t="s">
        <v>131</v>
      </c>
      <c r="E1085" s="258" t="s">
        <v>394</v>
      </c>
      <c r="F1085" s="258">
        <v>1.0</v>
      </c>
      <c r="G1085" s="258">
        <v>0.0</v>
      </c>
      <c r="H1085" s="258">
        <v>0.0</v>
      </c>
      <c r="I1085" s="258">
        <v>0.0</v>
      </c>
      <c r="J1085" s="258">
        <v>0.0</v>
      </c>
      <c r="K1085" s="258">
        <v>1.0</v>
      </c>
      <c r="L1085" s="258">
        <v>1.0</v>
      </c>
      <c r="M1085" s="258">
        <v>1.0</v>
      </c>
      <c r="N1085" s="258">
        <v>0.0</v>
      </c>
      <c r="O1085" s="258">
        <v>0.0</v>
      </c>
      <c r="P1085" s="258">
        <v>0.0</v>
      </c>
      <c r="Q1085" s="258">
        <v>0.0</v>
      </c>
      <c r="R1085" s="261">
        <f t="shared" si="1"/>
        <v>4</v>
      </c>
      <c r="S1085" s="261"/>
    </row>
    <row r="1086" ht="15.75" hidden="1" customHeight="1">
      <c r="B1086" s="258" t="s">
        <v>34</v>
      </c>
      <c r="C1086" s="259" t="s">
        <v>70</v>
      </c>
      <c r="D1086" s="260" t="s">
        <v>131</v>
      </c>
      <c r="E1086" s="258" t="s">
        <v>395</v>
      </c>
      <c r="F1086" s="258">
        <v>1.0</v>
      </c>
      <c r="G1086" s="258">
        <v>0.0</v>
      </c>
      <c r="H1086" s="258">
        <v>0.0</v>
      </c>
      <c r="I1086" s="258">
        <v>0.0</v>
      </c>
      <c r="J1086" s="258">
        <v>0.0</v>
      </c>
      <c r="K1086" s="258">
        <v>0.0</v>
      </c>
      <c r="L1086" s="258">
        <v>1.0</v>
      </c>
      <c r="M1086" s="258">
        <v>0.0</v>
      </c>
      <c r="N1086" s="258">
        <v>0.0</v>
      </c>
      <c r="O1086" s="258">
        <v>0.0</v>
      </c>
      <c r="P1086" s="258">
        <v>0.0</v>
      </c>
      <c r="Q1086" s="258">
        <v>0.0</v>
      </c>
      <c r="R1086" s="261">
        <f t="shared" si="1"/>
        <v>2</v>
      </c>
      <c r="S1086" s="261"/>
    </row>
    <row r="1087" ht="15.75" hidden="1" customHeight="1">
      <c r="B1087" s="258" t="s">
        <v>34</v>
      </c>
      <c r="C1087" s="259" t="s">
        <v>70</v>
      </c>
      <c r="D1087" s="262" t="s">
        <v>131</v>
      </c>
      <c r="E1087" s="258" t="s">
        <v>396</v>
      </c>
      <c r="F1087" s="258">
        <v>1.0</v>
      </c>
      <c r="G1087" s="258">
        <v>0.0</v>
      </c>
      <c r="H1087" s="258">
        <v>0.0</v>
      </c>
      <c r="I1087" s="258">
        <v>1.0</v>
      </c>
      <c r="J1087" s="258">
        <v>0.0</v>
      </c>
      <c r="K1087" s="258">
        <v>0.0</v>
      </c>
      <c r="L1087" s="258">
        <v>1.0</v>
      </c>
      <c r="M1087" s="258">
        <v>0.0</v>
      </c>
      <c r="N1087" s="258">
        <v>0.0</v>
      </c>
      <c r="O1087" s="258">
        <v>0.0</v>
      </c>
      <c r="P1087" s="258">
        <v>0.0</v>
      </c>
      <c r="Q1087" s="258">
        <v>0.0</v>
      </c>
      <c r="R1087" s="261">
        <f t="shared" si="1"/>
        <v>3</v>
      </c>
      <c r="S1087" s="261"/>
    </row>
    <row r="1088" ht="15.75" hidden="1" customHeight="1">
      <c r="B1088" s="258" t="s">
        <v>34</v>
      </c>
      <c r="C1088" s="259" t="s">
        <v>70</v>
      </c>
      <c r="D1088" s="260" t="s">
        <v>145</v>
      </c>
      <c r="E1088" s="258" t="s">
        <v>397</v>
      </c>
      <c r="F1088" s="258">
        <v>1.0</v>
      </c>
      <c r="G1088" s="258">
        <v>0.0</v>
      </c>
      <c r="H1088" s="258">
        <v>0.0</v>
      </c>
      <c r="I1088" s="258">
        <v>0.0</v>
      </c>
      <c r="J1088" s="258">
        <v>0.0</v>
      </c>
      <c r="K1088" s="258">
        <v>0.0</v>
      </c>
      <c r="L1088" s="258">
        <v>1.0</v>
      </c>
      <c r="M1088" s="258">
        <v>0.0</v>
      </c>
      <c r="N1088" s="258">
        <v>0.0</v>
      </c>
      <c r="O1088" s="258">
        <v>0.0</v>
      </c>
      <c r="P1088" s="258">
        <v>0.0</v>
      </c>
      <c r="Q1088" s="258">
        <v>0.0</v>
      </c>
      <c r="R1088" s="261">
        <f t="shared" si="1"/>
        <v>2</v>
      </c>
      <c r="S1088" s="261"/>
    </row>
    <row r="1089" ht="15.75" hidden="1" customHeight="1">
      <c r="B1089" s="258" t="s">
        <v>34</v>
      </c>
      <c r="C1089" s="259" t="s">
        <v>70</v>
      </c>
      <c r="D1089" s="260" t="s">
        <v>145</v>
      </c>
      <c r="E1089" s="258" t="s">
        <v>398</v>
      </c>
      <c r="F1089" s="258">
        <v>1.0</v>
      </c>
      <c r="G1089" s="258">
        <v>0.0</v>
      </c>
      <c r="H1089" s="258">
        <v>0.0</v>
      </c>
      <c r="I1089" s="258">
        <v>0.0</v>
      </c>
      <c r="J1089" s="258">
        <v>0.0</v>
      </c>
      <c r="K1089" s="258">
        <v>0.0</v>
      </c>
      <c r="L1089" s="258">
        <v>1.0</v>
      </c>
      <c r="M1089" s="258">
        <v>0.0</v>
      </c>
      <c r="N1089" s="258">
        <v>0.0</v>
      </c>
      <c r="O1089" s="258">
        <v>0.0</v>
      </c>
      <c r="P1089" s="258">
        <v>0.0</v>
      </c>
      <c r="Q1089" s="258">
        <v>0.0</v>
      </c>
      <c r="R1089" s="261">
        <f t="shared" si="1"/>
        <v>2</v>
      </c>
      <c r="S1089" s="261"/>
    </row>
    <row r="1090" ht="15.75" hidden="1" customHeight="1">
      <c r="B1090" s="258" t="s">
        <v>34</v>
      </c>
      <c r="C1090" s="259" t="s">
        <v>70</v>
      </c>
      <c r="D1090" s="260" t="s">
        <v>145</v>
      </c>
      <c r="E1090" s="258" t="s">
        <v>399</v>
      </c>
      <c r="F1090" s="258">
        <v>1.0</v>
      </c>
      <c r="G1090" s="258">
        <v>1.0</v>
      </c>
      <c r="H1090" s="258">
        <v>1.0</v>
      </c>
      <c r="I1090" s="258">
        <v>1.0</v>
      </c>
      <c r="J1090" s="258">
        <v>1.0</v>
      </c>
      <c r="K1090" s="258">
        <v>1.0</v>
      </c>
      <c r="L1090" s="258">
        <v>1.0</v>
      </c>
      <c r="M1090" s="258">
        <v>1.0</v>
      </c>
      <c r="N1090" s="258">
        <v>1.0</v>
      </c>
      <c r="O1090" s="258">
        <v>1.0</v>
      </c>
      <c r="P1090" s="258">
        <v>1.0</v>
      </c>
      <c r="Q1090" s="258">
        <v>1.0</v>
      </c>
      <c r="R1090" s="261">
        <f t="shared" si="1"/>
        <v>12</v>
      </c>
      <c r="S1090" s="261"/>
    </row>
    <row r="1091" ht="15.75" hidden="1" customHeight="1">
      <c r="B1091" s="258" t="s">
        <v>34</v>
      </c>
      <c r="C1091" s="259" t="s">
        <v>70</v>
      </c>
      <c r="D1091" s="260" t="s">
        <v>145</v>
      </c>
      <c r="E1091" s="258" t="s">
        <v>400</v>
      </c>
      <c r="F1091" s="258">
        <v>1.0</v>
      </c>
      <c r="G1091" s="258">
        <v>0.0</v>
      </c>
      <c r="H1091" s="258">
        <v>0.0</v>
      </c>
      <c r="I1091" s="258">
        <v>0.0</v>
      </c>
      <c r="J1091" s="258">
        <v>0.0</v>
      </c>
      <c r="K1091" s="258">
        <v>0.0</v>
      </c>
      <c r="L1091" s="258">
        <v>1.0</v>
      </c>
      <c r="M1091" s="258">
        <v>0.0</v>
      </c>
      <c r="N1091" s="258">
        <v>0.0</v>
      </c>
      <c r="O1091" s="258">
        <v>0.0</v>
      </c>
      <c r="P1091" s="258">
        <v>0.0</v>
      </c>
      <c r="Q1091" s="258">
        <v>0.0</v>
      </c>
      <c r="R1091" s="261">
        <f t="shared" si="1"/>
        <v>2</v>
      </c>
      <c r="S1091" s="261"/>
    </row>
    <row r="1092" ht="15.75" hidden="1" customHeight="1">
      <c r="B1092" s="258" t="s">
        <v>34</v>
      </c>
      <c r="C1092" s="259" t="s">
        <v>70</v>
      </c>
      <c r="D1092" s="260" t="s">
        <v>145</v>
      </c>
      <c r="E1092" s="258" t="s">
        <v>401</v>
      </c>
      <c r="F1092" s="258">
        <v>1.0</v>
      </c>
      <c r="G1092" s="258">
        <v>0.0</v>
      </c>
      <c r="H1092" s="258">
        <v>0.0</v>
      </c>
      <c r="I1092" s="258">
        <v>0.0</v>
      </c>
      <c r="J1092" s="258">
        <v>0.0</v>
      </c>
      <c r="K1092" s="258">
        <v>0.0</v>
      </c>
      <c r="L1092" s="258">
        <v>1.0</v>
      </c>
      <c r="M1092" s="258">
        <v>0.0</v>
      </c>
      <c r="N1092" s="258">
        <v>0.0</v>
      </c>
      <c r="O1092" s="258">
        <v>0.0</v>
      </c>
      <c r="P1092" s="258">
        <v>0.0</v>
      </c>
      <c r="Q1092" s="258">
        <v>0.0</v>
      </c>
      <c r="R1092" s="261">
        <f t="shared" si="1"/>
        <v>2</v>
      </c>
      <c r="S1092" s="261"/>
    </row>
    <row r="1093" ht="15.75" hidden="1" customHeight="1">
      <c r="B1093" s="258" t="s">
        <v>34</v>
      </c>
      <c r="C1093" s="259" t="s">
        <v>70</v>
      </c>
      <c r="D1093" s="260" t="s">
        <v>145</v>
      </c>
      <c r="E1093" s="258" t="s">
        <v>402</v>
      </c>
      <c r="F1093" s="258">
        <v>3.0</v>
      </c>
      <c r="G1093" s="258">
        <v>1.0</v>
      </c>
      <c r="H1093" s="258">
        <v>1.0</v>
      </c>
      <c r="I1093" s="258">
        <v>2.0</v>
      </c>
      <c r="J1093" s="258">
        <v>1.0</v>
      </c>
      <c r="K1093" s="258">
        <v>2.0</v>
      </c>
      <c r="L1093" s="258">
        <v>2.0</v>
      </c>
      <c r="M1093" s="258">
        <v>2.0</v>
      </c>
      <c r="N1093" s="258">
        <v>0.0</v>
      </c>
      <c r="O1093" s="258">
        <v>1.0</v>
      </c>
      <c r="P1093" s="258">
        <v>0.0</v>
      </c>
      <c r="Q1093" s="258">
        <v>0.0</v>
      </c>
      <c r="R1093" s="261">
        <f t="shared" si="1"/>
        <v>15</v>
      </c>
      <c r="S1093" s="261"/>
    </row>
    <row r="1094" ht="15.75" hidden="1" customHeight="1">
      <c r="B1094" s="258" t="s">
        <v>34</v>
      </c>
      <c r="C1094" s="259" t="s">
        <v>70</v>
      </c>
      <c r="D1094" s="260" t="s">
        <v>145</v>
      </c>
      <c r="E1094" s="258" t="s">
        <v>403</v>
      </c>
      <c r="F1094" s="258">
        <v>1.0</v>
      </c>
      <c r="G1094" s="258">
        <v>1.0</v>
      </c>
      <c r="H1094" s="258">
        <v>1.0</v>
      </c>
      <c r="I1094" s="258">
        <v>1.0</v>
      </c>
      <c r="J1094" s="258">
        <v>1.0</v>
      </c>
      <c r="K1094" s="258">
        <v>1.0</v>
      </c>
      <c r="L1094" s="258">
        <v>2.0</v>
      </c>
      <c r="M1094" s="258">
        <v>2.0</v>
      </c>
      <c r="N1094" s="258">
        <v>1.0</v>
      </c>
      <c r="O1094" s="258">
        <v>2.0</v>
      </c>
      <c r="P1094" s="258">
        <v>0.0</v>
      </c>
      <c r="Q1094" s="258">
        <v>0.0</v>
      </c>
      <c r="R1094" s="261">
        <f t="shared" si="1"/>
        <v>13</v>
      </c>
      <c r="S1094" s="261"/>
    </row>
    <row r="1095" ht="15.75" hidden="1" customHeight="1">
      <c r="B1095" s="258" t="s">
        <v>34</v>
      </c>
      <c r="C1095" s="259" t="s">
        <v>70</v>
      </c>
      <c r="D1095" s="260" t="s">
        <v>145</v>
      </c>
      <c r="E1095" s="258" t="s">
        <v>404</v>
      </c>
      <c r="F1095" s="258">
        <v>1.0</v>
      </c>
      <c r="G1095" s="258">
        <v>0.0</v>
      </c>
      <c r="H1095" s="258">
        <v>0.0</v>
      </c>
      <c r="I1095" s="258">
        <v>0.0</v>
      </c>
      <c r="J1095" s="258">
        <v>0.0</v>
      </c>
      <c r="K1095" s="258">
        <v>0.0</v>
      </c>
      <c r="L1095" s="258">
        <v>1.0</v>
      </c>
      <c r="M1095" s="258">
        <v>0.0</v>
      </c>
      <c r="N1095" s="258">
        <v>0.0</v>
      </c>
      <c r="O1095" s="258">
        <v>0.0</v>
      </c>
      <c r="P1095" s="258">
        <v>0.0</v>
      </c>
      <c r="Q1095" s="258">
        <v>0.0</v>
      </c>
      <c r="R1095" s="261">
        <f t="shared" si="1"/>
        <v>2</v>
      </c>
      <c r="S1095" s="261"/>
    </row>
    <row r="1096" ht="15.75" hidden="1" customHeight="1">
      <c r="B1096" s="258" t="s">
        <v>34</v>
      </c>
      <c r="C1096" s="259" t="s">
        <v>70</v>
      </c>
      <c r="D1096" s="260" t="s">
        <v>145</v>
      </c>
      <c r="E1096" s="258" t="s">
        <v>405</v>
      </c>
      <c r="F1096" s="258">
        <v>1.0</v>
      </c>
      <c r="G1096" s="258">
        <v>0.0</v>
      </c>
      <c r="H1096" s="258">
        <v>0.0</v>
      </c>
      <c r="I1096" s="258">
        <v>0.0</v>
      </c>
      <c r="J1096" s="258">
        <v>0.0</v>
      </c>
      <c r="K1096" s="258">
        <v>0.0</v>
      </c>
      <c r="L1096" s="258">
        <v>1.0</v>
      </c>
      <c r="M1096" s="258">
        <v>0.0</v>
      </c>
      <c r="N1096" s="258">
        <v>0.0</v>
      </c>
      <c r="O1096" s="258">
        <v>0.0</v>
      </c>
      <c r="P1096" s="258">
        <v>0.0</v>
      </c>
      <c r="Q1096" s="258">
        <v>0.0</v>
      </c>
      <c r="R1096" s="261">
        <f t="shared" si="1"/>
        <v>2</v>
      </c>
      <c r="S1096" s="261"/>
    </row>
    <row r="1097" ht="15.75" hidden="1" customHeight="1">
      <c r="B1097" s="258" t="s">
        <v>34</v>
      </c>
      <c r="C1097" s="259" t="s">
        <v>70</v>
      </c>
      <c r="D1097" s="260" t="s">
        <v>145</v>
      </c>
      <c r="E1097" s="258" t="s">
        <v>406</v>
      </c>
      <c r="F1097" s="258">
        <v>1.0</v>
      </c>
      <c r="G1097" s="258">
        <v>0.0</v>
      </c>
      <c r="H1097" s="258">
        <v>0.0</v>
      </c>
      <c r="I1097" s="258">
        <v>0.0</v>
      </c>
      <c r="J1097" s="258">
        <v>0.0</v>
      </c>
      <c r="K1097" s="258">
        <v>0.0</v>
      </c>
      <c r="L1097" s="258">
        <v>1.0</v>
      </c>
      <c r="M1097" s="258">
        <v>0.0</v>
      </c>
      <c r="N1097" s="258">
        <v>0.0</v>
      </c>
      <c r="O1097" s="258">
        <v>0.0</v>
      </c>
      <c r="P1097" s="258">
        <v>0.0</v>
      </c>
      <c r="Q1097" s="258">
        <v>0.0</v>
      </c>
      <c r="R1097" s="261">
        <f t="shared" si="1"/>
        <v>2</v>
      </c>
      <c r="S1097" s="261"/>
    </row>
    <row r="1098" ht="15.75" hidden="1" customHeight="1">
      <c r="B1098" s="258" t="s">
        <v>34</v>
      </c>
      <c r="C1098" s="259" t="s">
        <v>70</v>
      </c>
      <c r="D1098" s="260" t="s">
        <v>145</v>
      </c>
      <c r="E1098" s="258" t="s">
        <v>407</v>
      </c>
      <c r="F1098" s="258">
        <v>1.0</v>
      </c>
      <c r="G1098" s="258">
        <v>1.0</v>
      </c>
      <c r="H1098" s="258">
        <v>1.0</v>
      </c>
      <c r="I1098" s="258">
        <v>0.0</v>
      </c>
      <c r="J1098" s="258">
        <v>1.0</v>
      </c>
      <c r="K1098" s="258">
        <v>1.0</v>
      </c>
      <c r="L1098" s="258">
        <v>1.0</v>
      </c>
      <c r="M1098" s="258">
        <v>1.0</v>
      </c>
      <c r="N1098" s="258">
        <v>0.0</v>
      </c>
      <c r="O1098" s="258">
        <v>0.0</v>
      </c>
      <c r="P1098" s="258">
        <v>0.0</v>
      </c>
      <c r="Q1098" s="258">
        <v>0.0</v>
      </c>
      <c r="R1098" s="261">
        <f t="shared" si="1"/>
        <v>7</v>
      </c>
      <c r="S1098" s="261"/>
    </row>
    <row r="1099" ht="15.75" hidden="1" customHeight="1">
      <c r="B1099" s="258" t="s">
        <v>34</v>
      </c>
      <c r="C1099" s="259" t="s">
        <v>70</v>
      </c>
      <c r="D1099" s="260" t="s">
        <v>145</v>
      </c>
      <c r="E1099" s="258" t="s">
        <v>408</v>
      </c>
      <c r="F1099" s="258">
        <v>1.0</v>
      </c>
      <c r="G1099" s="258">
        <v>0.0</v>
      </c>
      <c r="H1099" s="258">
        <v>0.0</v>
      </c>
      <c r="I1099" s="258">
        <v>0.0</v>
      </c>
      <c r="J1099" s="258">
        <v>0.0</v>
      </c>
      <c r="K1099" s="258">
        <v>0.0</v>
      </c>
      <c r="L1099" s="258">
        <v>1.0</v>
      </c>
      <c r="M1099" s="258">
        <v>0.0</v>
      </c>
      <c r="N1099" s="258">
        <v>0.0</v>
      </c>
      <c r="O1099" s="258">
        <v>0.0</v>
      </c>
      <c r="P1099" s="258">
        <v>0.0</v>
      </c>
      <c r="Q1099" s="258">
        <v>0.0</v>
      </c>
      <c r="R1099" s="261">
        <f t="shared" si="1"/>
        <v>2</v>
      </c>
      <c r="S1099" s="261"/>
    </row>
    <row r="1100" ht="15.75" hidden="1" customHeight="1">
      <c r="B1100" s="258" t="s">
        <v>34</v>
      </c>
      <c r="C1100" s="259" t="s">
        <v>70</v>
      </c>
      <c r="D1100" s="260" t="s">
        <v>145</v>
      </c>
      <c r="E1100" s="258" t="s">
        <v>409</v>
      </c>
      <c r="F1100" s="258">
        <v>1.0</v>
      </c>
      <c r="G1100" s="258">
        <v>0.0</v>
      </c>
      <c r="H1100" s="258">
        <v>0.0</v>
      </c>
      <c r="I1100" s="258">
        <v>0.0</v>
      </c>
      <c r="J1100" s="258">
        <v>0.0</v>
      </c>
      <c r="K1100" s="258">
        <v>0.0</v>
      </c>
      <c r="L1100" s="258">
        <v>1.0</v>
      </c>
      <c r="M1100" s="258">
        <v>0.0</v>
      </c>
      <c r="N1100" s="258">
        <v>0.0</v>
      </c>
      <c r="O1100" s="258">
        <v>0.0</v>
      </c>
      <c r="P1100" s="258">
        <v>0.0</v>
      </c>
      <c r="Q1100" s="258">
        <v>0.0</v>
      </c>
      <c r="R1100" s="261">
        <f t="shared" si="1"/>
        <v>2</v>
      </c>
      <c r="S1100" s="261"/>
    </row>
    <row r="1101" ht="15.75" hidden="1" customHeight="1">
      <c r="B1101" s="258" t="s">
        <v>34</v>
      </c>
      <c r="C1101" s="259" t="s">
        <v>70</v>
      </c>
      <c r="D1101" s="260" t="s">
        <v>145</v>
      </c>
      <c r="E1101" s="258" t="s">
        <v>410</v>
      </c>
      <c r="F1101" s="258">
        <v>1.0</v>
      </c>
      <c r="G1101" s="258">
        <v>1.0</v>
      </c>
      <c r="H1101" s="258">
        <v>1.0</v>
      </c>
      <c r="I1101" s="258">
        <v>0.0</v>
      </c>
      <c r="J1101" s="258">
        <v>1.0</v>
      </c>
      <c r="K1101" s="258">
        <v>1.0</v>
      </c>
      <c r="L1101" s="258">
        <v>1.0</v>
      </c>
      <c r="M1101" s="258">
        <v>1.0</v>
      </c>
      <c r="N1101" s="258">
        <v>1.0</v>
      </c>
      <c r="O1101" s="258">
        <v>0.0</v>
      </c>
      <c r="P1101" s="258">
        <v>1.0</v>
      </c>
      <c r="Q1101" s="258">
        <v>0.0</v>
      </c>
      <c r="R1101" s="261">
        <f t="shared" si="1"/>
        <v>9</v>
      </c>
      <c r="S1101" s="261"/>
    </row>
    <row r="1102" ht="15.75" hidden="1" customHeight="1">
      <c r="B1102" s="258" t="s">
        <v>34</v>
      </c>
      <c r="C1102" s="259" t="s">
        <v>70</v>
      </c>
      <c r="D1102" s="260" t="s">
        <v>145</v>
      </c>
      <c r="E1102" s="258" t="s">
        <v>411</v>
      </c>
      <c r="F1102" s="258">
        <v>1.0</v>
      </c>
      <c r="G1102" s="258">
        <v>0.0</v>
      </c>
      <c r="H1102" s="258">
        <v>0.0</v>
      </c>
      <c r="I1102" s="258">
        <v>0.0</v>
      </c>
      <c r="J1102" s="258">
        <v>0.0</v>
      </c>
      <c r="K1102" s="258">
        <v>0.0</v>
      </c>
      <c r="L1102" s="258">
        <v>1.0</v>
      </c>
      <c r="M1102" s="258">
        <v>0.0</v>
      </c>
      <c r="N1102" s="258">
        <v>0.0</v>
      </c>
      <c r="O1102" s="258">
        <v>0.0</v>
      </c>
      <c r="P1102" s="258">
        <v>0.0</v>
      </c>
      <c r="Q1102" s="258">
        <v>0.0</v>
      </c>
      <c r="R1102" s="261">
        <f t="shared" si="1"/>
        <v>2</v>
      </c>
      <c r="S1102" s="261"/>
    </row>
    <row r="1103" ht="15.75" hidden="1" customHeight="1">
      <c r="B1103" s="258" t="s">
        <v>34</v>
      </c>
      <c r="C1103" s="259" t="s">
        <v>70</v>
      </c>
      <c r="D1103" s="260" t="s">
        <v>145</v>
      </c>
      <c r="E1103" s="258" t="s">
        <v>412</v>
      </c>
      <c r="F1103" s="258">
        <v>1.0</v>
      </c>
      <c r="G1103" s="258">
        <v>0.0</v>
      </c>
      <c r="H1103" s="258">
        <v>0.0</v>
      </c>
      <c r="I1103" s="258">
        <v>0.0</v>
      </c>
      <c r="J1103" s="258">
        <v>0.0</v>
      </c>
      <c r="K1103" s="258">
        <v>0.0</v>
      </c>
      <c r="L1103" s="258">
        <v>1.0</v>
      </c>
      <c r="M1103" s="258">
        <v>0.0</v>
      </c>
      <c r="N1103" s="258">
        <v>0.0</v>
      </c>
      <c r="O1103" s="258">
        <v>0.0</v>
      </c>
      <c r="P1103" s="258">
        <v>0.0</v>
      </c>
      <c r="Q1103" s="258">
        <v>0.0</v>
      </c>
      <c r="R1103" s="261">
        <f t="shared" si="1"/>
        <v>2</v>
      </c>
      <c r="S1103" s="261"/>
    </row>
    <row r="1104" ht="15.75" hidden="1" customHeight="1">
      <c r="B1104" s="258" t="s">
        <v>34</v>
      </c>
      <c r="C1104" s="259" t="s">
        <v>70</v>
      </c>
      <c r="D1104" s="262" t="s">
        <v>145</v>
      </c>
      <c r="E1104" s="258" t="s">
        <v>413</v>
      </c>
      <c r="F1104" s="258">
        <v>1.0</v>
      </c>
      <c r="G1104" s="258">
        <v>0.0</v>
      </c>
      <c r="H1104" s="258">
        <v>0.0</v>
      </c>
      <c r="I1104" s="258">
        <v>0.0</v>
      </c>
      <c r="J1104" s="258">
        <v>0.0</v>
      </c>
      <c r="K1104" s="258">
        <v>0.0</v>
      </c>
      <c r="L1104" s="258">
        <v>1.0</v>
      </c>
      <c r="M1104" s="258">
        <v>0.0</v>
      </c>
      <c r="N1104" s="258">
        <v>0.0</v>
      </c>
      <c r="O1104" s="258">
        <v>0.0</v>
      </c>
      <c r="P1104" s="258">
        <v>0.0</v>
      </c>
      <c r="Q1104" s="258">
        <v>0.0</v>
      </c>
      <c r="R1104" s="261">
        <f t="shared" si="1"/>
        <v>2</v>
      </c>
      <c r="S1104" s="261"/>
    </row>
    <row r="1105" ht="15.75" hidden="1" customHeight="1">
      <c r="B1105" s="258" t="s">
        <v>34</v>
      </c>
      <c r="C1105" s="259" t="s">
        <v>70</v>
      </c>
      <c r="D1105" s="260" t="s">
        <v>61</v>
      </c>
      <c r="E1105" s="258" t="s">
        <v>62</v>
      </c>
      <c r="F1105" s="258">
        <v>1.0</v>
      </c>
      <c r="G1105" s="258">
        <v>0.0</v>
      </c>
      <c r="H1105" s="258">
        <v>0.0</v>
      </c>
      <c r="I1105" s="258">
        <v>0.0</v>
      </c>
      <c r="J1105" s="258">
        <v>0.0</v>
      </c>
      <c r="K1105" s="258">
        <v>1.0</v>
      </c>
      <c r="L1105" s="258">
        <v>1.0</v>
      </c>
      <c r="M1105" s="258">
        <v>1.0</v>
      </c>
      <c r="N1105" s="258">
        <v>0.0</v>
      </c>
      <c r="O1105" s="258">
        <v>0.0</v>
      </c>
      <c r="P1105" s="258">
        <v>0.0</v>
      </c>
      <c r="Q1105" s="258">
        <v>0.0</v>
      </c>
      <c r="R1105" s="261">
        <f t="shared" si="1"/>
        <v>4</v>
      </c>
      <c r="S1105" s="261"/>
    </row>
    <row r="1106" ht="15.75" hidden="1" customHeight="1">
      <c r="B1106" s="258" t="s">
        <v>34</v>
      </c>
      <c r="C1106" s="259" t="s">
        <v>70</v>
      </c>
      <c r="D1106" s="260" t="s">
        <v>61</v>
      </c>
      <c r="E1106" s="258" t="s">
        <v>63</v>
      </c>
      <c r="F1106" s="258">
        <v>1.0</v>
      </c>
      <c r="G1106" s="258">
        <v>1.0</v>
      </c>
      <c r="H1106" s="258">
        <v>1.0</v>
      </c>
      <c r="I1106" s="258">
        <v>1.0</v>
      </c>
      <c r="J1106" s="258">
        <v>1.0</v>
      </c>
      <c r="K1106" s="258">
        <v>1.0</v>
      </c>
      <c r="L1106" s="258">
        <v>1.0</v>
      </c>
      <c r="M1106" s="258">
        <v>2.0</v>
      </c>
      <c r="N1106" s="258">
        <v>1.0</v>
      </c>
      <c r="O1106" s="258">
        <v>1.0</v>
      </c>
      <c r="P1106" s="258">
        <v>1.0</v>
      </c>
      <c r="Q1106" s="258">
        <v>0.0</v>
      </c>
      <c r="R1106" s="261">
        <f t="shared" si="1"/>
        <v>12</v>
      </c>
      <c r="S1106" s="261"/>
    </row>
    <row r="1107" ht="15.75" hidden="1" customHeight="1">
      <c r="B1107" s="258" t="s">
        <v>34</v>
      </c>
      <c r="C1107" s="259" t="s">
        <v>70</v>
      </c>
      <c r="D1107" s="260" t="s">
        <v>61</v>
      </c>
      <c r="E1107" s="258" t="s">
        <v>64</v>
      </c>
      <c r="F1107" s="258">
        <v>1.0</v>
      </c>
      <c r="G1107" s="258">
        <v>0.0</v>
      </c>
      <c r="H1107" s="258">
        <v>0.0</v>
      </c>
      <c r="I1107" s="258">
        <v>0.0</v>
      </c>
      <c r="J1107" s="258">
        <v>0.0</v>
      </c>
      <c r="K1107" s="258">
        <v>0.0</v>
      </c>
      <c r="L1107" s="258">
        <v>1.0</v>
      </c>
      <c r="M1107" s="258">
        <v>0.0</v>
      </c>
      <c r="N1107" s="258">
        <v>0.0</v>
      </c>
      <c r="O1107" s="258">
        <v>0.0</v>
      </c>
      <c r="P1107" s="258">
        <v>0.0</v>
      </c>
      <c r="Q1107" s="258">
        <v>0.0</v>
      </c>
      <c r="R1107" s="261">
        <f t="shared" si="1"/>
        <v>2</v>
      </c>
      <c r="S1107" s="261"/>
    </row>
    <row r="1108" ht="15.75" hidden="1" customHeight="1">
      <c r="B1108" s="258" t="s">
        <v>34</v>
      </c>
      <c r="C1108" s="259" t="s">
        <v>70</v>
      </c>
      <c r="D1108" s="260" t="s">
        <v>61</v>
      </c>
      <c r="E1108" s="258" t="s">
        <v>65</v>
      </c>
      <c r="F1108" s="258">
        <v>1.0</v>
      </c>
      <c r="G1108" s="258">
        <v>0.0</v>
      </c>
      <c r="H1108" s="258">
        <v>0.0</v>
      </c>
      <c r="I1108" s="258">
        <v>0.0</v>
      </c>
      <c r="J1108" s="258">
        <v>0.0</v>
      </c>
      <c r="K1108" s="258">
        <v>0.0</v>
      </c>
      <c r="L1108" s="258">
        <v>1.0</v>
      </c>
      <c r="M1108" s="258">
        <v>0.0</v>
      </c>
      <c r="N1108" s="258">
        <v>0.0</v>
      </c>
      <c r="O1108" s="258">
        <v>0.0</v>
      </c>
      <c r="P1108" s="258">
        <v>0.0</v>
      </c>
      <c r="Q1108" s="258">
        <v>0.0</v>
      </c>
      <c r="R1108" s="261">
        <f t="shared" si="1"/>
        <v>2</v>
      </c>
      <c r="S1108" s="261"/>
    </row>
    <row r="1109" ht="15.75" hidden="1" customHeight="1">
      <c r="B1109" s="258" t="s">
        <v>34</v>
      </c>
      <c r="C1109" s="259" t="s">
        <v>70</v>
      </c>
      <c r="D1109" s="260" t="s">
        <v>61</v>
      </c>
      <c r="E1109" s="258" t="s">
        <v>66</v>
      </c>
      <c r="F1109" s="258">
        <v>1.0</v>
      </c>
      <c r="G1109" s="258">
        <v>0.0</v>
      </c>
      <c r="H1109" s="258">
        <v>0.0</v>
      </c>
      <c r="I1109" s="258">
        <v>0.0</v>
      </c>
      <c r="J1109" s="258">
        <v>0.0</v>
      </c>
      <c r="K1109" s="258">
        <v>0.0</v>
      </c>
      <c r="L1109" s="258">
        <v>1.0</v>
      </c>
      <c r="M1109" s="258">
        <v>0.0</v>
      </c>
      <c r="N1109" s="258">
        <v>0.0</v>
      </c>
      <c r="O1109" s="258">
        <v>0.0</v>
      </c>
      <c r="P1109" s="258">
        <v>0.0</v>
      </c>
      <c r="Q1109" s="258">
        <v>0.0</v>
      </c>
      <c r="R1109" s="261">
        <f t="shared" si="1"/>
        <v>2</v>
      </c>
      <c r="S1109" s="261"/>
    </row>
    <row r="1110" ht="15.75" hidden="1" customHeight="1">
      <c r="B1110" s="258" t="s">
        <v>34</v>
      </c>
      <c r="C1110" s="259" t="s">
        <v>70</v>
      </c>
      <c r="D1110" s="260" t="s">
        <v>61</v>
      </c>
      <c r="E1110" s="258" t="s">
        <v>67</v>
      </c>
      <c r="F1110" s="258">
        <v>1.0</v>
      </c>
      <c r="G1110" s="258">
        <v>0.0</v>
      </c>
      <c r="H1110" s="258">
        <v>0.0</v>
      </c>
      <c r="I1110" s="258">
        <v>0.0</v>
      </c>
      <c r="J1110" s="258">
        <v>0.0</v>
      </c>
      <c r="K1110" s="258">
        <v>0.0</v>
      </c>
      <c r="L1110" s="258">
        <v>1.0</v>
      </c>
      <c r="M1110" s="258">
        <v>0.0</v>
      </c>
      <c r="N1110" s="258">
        <v>0.0</v>
      </c>
      <c r="O1110" s="258">
        <v>0.0</v>
      </c>
      <c r="P1110" s="258">
        <v>0.0</v>
      </c>
      <c r="Q1110" s="258">
        <v>0.0</v>
      </c>
      <c r="R1110" s="261">
        <f t="shared" si="1"/>
        <v>2</v>
      </c>
      <c r="S1110" s="261"/>
    </row>
    <row r="1111" ht="15.75" hidden="1" customHeight="1">
      <c r="B1111" s="258" t="s">
        <v>34</v>
      </c>
      <c r="C1111" s="259" t="s">
        <v>70</v>
      </c>
      <c r="D1111" s="260" t="s">
        <v>61</v>
      </c>
      <c r="E1111" s="258" t="s">
        <v>68</v>
      </c>
      <c r="F1111" s="258">
        <v>1.0</v>
      </c>
      <c r="G1111" s="258">
        <v>0.0</v>
      </c>
      <c r="H1111" s="258">
        <v>0.0</v>
      </c>
      <c r="I1111" s="258">
        <v>0.0</v>
      </c>
      <c r="J1111" s="258">
        <v>0.0</v>
      </c>
      <c r="K1111" s="258">
        <v>0.0</v>
      </c>
      <c r="L1111" s="258">
        <v>1.0</v>
      </c>
      <c r="M1111" s="258">
        <v>0.0</v>
      </c>
      <c r="N1111" s="258">
        <v>0.0</v>
      </c>
      <c r="O1111" s="258">
        <v>0.0</v>
      </c>
      <c r="P1111" s="258">
        <v>0.0</v>
      </c>
      <c r="Q1111" s="258">
        <v>0.0</v>
      </c>
      <c r="R1111" s="261">
        <f t="shared" si="1"/>
        <v>2</v>
      </c>
      <c r="S1111" s="261"/>
    </row>
    <row r="1112" ht="15.75" hidden="1" customHeight="1">
      <c r="B1112" s="258" t="s">
        <v>34</v>
      </c>
      <c r="C1112" s="259" t="s">
        <v>70</v>
      </c>
      <c r="D1112" s="262" t="s">
        <v>61</v>
      </c>
      <c r="E1112" s="258" t="s">
        <v>69</v>
      </c>
      <c r="F1112" s="258">
        <v>1.0</v>
      </c>
      <c r="G1112" s="258">
        <v>0.0</v>
      </c>
      <c r="H1112" s="258">
        <v>0.0</v>
      </c>
      <c r="I1112" s="258">
        <v>0.0</v>
      </c>
      <c r="J1112" s="258">
        <v>0.0</v>
      </c>
      <c r="K1112" s="258">
        <v>0.0</v>
      </c>
      <c r="L1112" s="258">
        <v>1.0</v>
      </c>
      <c r="M1112" s="258">
        <v>0.0</v>
      </c>
      <c r="N1112" s="258">
        <v>0.0</v>
      </c>
      <c r="O1112" s="258">
        <v>0.0</v>
      </c>
      <c r="P1112" s="258">
        <v>0.0</v>
      </c>
      <c r="Q1112" s="258">
        <v>0.0</v>
      </c>
      <c r="R1112" s="261">
        <f t="shared" si="1"/>
        <v>2</v>
      </c>
      <c r="S1112" s="261"/>
    </row>
    <row r="1113" ht="15.75" hidden="1" customHeight="1">
      <c r="B1113" s="258" t="s">
        <v>34</v>
      </c>
      <c r="C1113" s="259" t="s">
        <v>70</v>
      </c>
      <c r="D1113" s="260" t="s">
        <v>159</v>
      </c>
      <c r="E1113" s="258" t="s">
        <v>414</v>
      </c>
      <c r="F1113" s="258">
        <v>1.0</v>
      </c>
      <c r="G1113" s="258">
        <v>1.0</v>
      </c>
      <c r="H1113" s="258">
        <v>1.0</v>
      </c>
      <c r="I1113" s="258">
        <v>1.0</v>
      </c>
      <c r="J1113" s="258">
        <v>1.0</v>
      </c>
      <c r="K1113" s="258">
        <v>2.0</v>
      </c>
      <c r="L1113" s="258">
        <v>1.0</v>
      </c>
      <c r="M1113" s="258">
        <v>1.0</v>
      </c>
      <c r="N1113" s="258">
        <v>0.0</v>
      </c>
      <c r="O1113" s="258">
        <v>1.0</v>
      </c>
      <c r="P1113" s="258">
        <v>0.0</v>
      </c>
      <c r="Q1113" s="258">
        <v>0.0</v>
      </c>
      <c r="R1113" s="261">
        <f t="shared" si="1"/>
        <v>10</v>
      </c>
      <c r="S1113" s="261"/>
    </row>
    <row r="1114" ht="15.75" hidden="1" customHeight="1">
      <c r="B1114" s="258" t="s">
        <v>34</v>
      </c>
      <c r="C1114" s="259" t="s">
        <v>70</v>
      </c>
      <c r="D1114" s="260" t="s">
        <v>159</v>
      </c>
      <c r="E1114" s="258" t="s">
        <v>415</v>
      </c>
      <c r="F1114" s="258">
        <v>1.0</v>
      </c>
      <c r="G1114" s="258">
        <v>0.0</v>
      </c>
      <c r="H1114" s="258">
        <v>0.0</v>
      </c>
      <c r="I1114" s="258">
        <v>0.0</v>
      </c>
      <c r="J1114" s="258">
        <v>0.0</v>
      </c>
      <c r="K1114" s="258">
        <v>0.0</v>
      </c>
      <c r="L1114" s="258">
        <v>1.0</v>
      </c>
      <c r="M1114" s="258">
        <v>0.0</v>
      </c>
      <c r="N1114" s="258">
        <v>0.0</v>
      </c>
      <c r="O1114" s="258">
        <v>0.0</v>
      </c>
      <c r="P1114" s="258">
        <v>0.0</v>
      </c>
      <c r="Q1114" s="258">
        <v>0.0</v>
      </c>
      <c r="R1114" s="261">
        <f t="shared" si="1"/>
        <v>2</v>
      </c>
      <c r="S1114" s="261"/>
    </row>
    <row r="1115" ht="15.75" hidden="1" customHeight="1">
      <c r="B1115" s="258" t="s">
        <v>34</v>
      </c>
      <c r="C1115" s="259" t="s">
        <v>70</v>
      </c>
      <c r="D1115" s="260" t="s">
        <v>159</v>
      </c>
      <c r="E1115" s="258" t="s">
        <v>416</v>
      </c>
      <c r="F1115" s="258">
        <v>1.0</v>
      </c>
      <c r="G1115" s="258">
        <v>0.0</v>
      </c>
      <c r="H1115" s="258">
        <v>0.0</v>
      </c>
      <c r="I1115" s="258">
        <v>0.0</v>
      </c>
      <c r="J1115" s="258">
        <v>0.0</v>
      </c>
      <c r="K1115" s="258">
        <v>0.0</v>
      </c>
      <c r="L1115" s="258">
        <v>1.0</v>
      </c>
      <c r="M1115" s="258">
        <v>0.0</v>
      </c>
      <c r="N1115" s="258">
        <v>0.0</v>
      </c>
      <c r="O1115" s="258">
        <v>0.0</v>
      </c>
      <c r="P1115" s="258">
        <v>0.0</v>
      </c>
      <c r="Q1115" s="258">
        <v>0.0</v>
      </c>
      <c r="R1115" s="261">
        <f t="shared" si="1"/>
        <v>2</v>
      </c>
      <c r="S1115" s="261"/>
    </row>
    <row r="1116" ht="15.75" hidden="1" customHeight="1">
      <c r="B1116" s="258" t="s">
        <v>34</v>
      </c>
      <c r="C1116" s="259" t="s">
        <v>70</v>
      </c>
      <c r="D1116" s="260" t="s">
        <v>159</v>
      </c>
      <c r="E1116" s="258" t="s">
        <v>417</v>
      </c>
      <c r="F1116" s="258">
        <v>1.0</v>
      </c>
      <c r="G1116" s="258">
        <v>1.0</v>
      </c>
      <c r="H1116" s="258">
        <v>1.0</v>
      </c>
      <c r="I1116" s="258">
        <v>1.0</v>
      </c>
      <c r="J1116" s="258">
        <v>1.0</v>
      </c>
      <c r="K1116" s="258">
        <v>1.0</v>
      </c>
      <c r="L1116" s="258">
        <v>1.0</v>
      </c>
      <c r="M1116" s="258">
        <v>1.0</v>
      </c>
      <c r="N1116" s="258">
        <v>0.0</v>
      </c>
      <c r="O1116" s="258">
        <v>0.0</v>
      </c>
      <c r="P1116" s="258">
        <v>0.0</v>
      </c>
      <c r="Q1116" s="258">
        <v>0.0</v>
      </c>
      <c r="R1116" s="261">
        <f t="shared" si="1"/>
        <v>8</v>
      </c>
      <c r="S1116" s="261"/>
    </row>
    <row r="1117" ht="15.75" hidden="1" customHeight="1">
      <c r="B1117" s="258" t="s">
        <v>34</v>
      </c>
      <c r="C1117" s="259" t="s">
        <v>70</v>
      </c>
      <c r="D1117" s="260" t="s">
        <v>159</v>
      </c>
      <c r="E1117" s="258" t="s">
        <v>418</v>
      </c>
      <c r="F1117" s="258">
        <v>1.0</v>
      </c>
      <c r="G1117" s="258">
        <v>0.0</v>
      </c>
      <c r="H1117" s="258">
        <v>0.0</v>
      </c>
      <c r="I1117" s="258">
        <v>0.0</v>
      </c>
      <c r="J1117" s="258">
        <v>0.0</v>
      </c>
      <c r="K1117" s="258">
        <v>0.0</v>
      </c>
      <c r="L1117" s="258">
        <v>1.0</v>
      </c>
      <c r="M1117" s="258">
        <v>0.0</v>
      </c>
      <c r="N1117" s="258">
        <v>0.0</v>
      </c>
      <c r="O1117" s="258">
        <v>0.0</v>
      </c>
      <c r="P1117" s="258">
        <v>0.0</v>
      </c>
      <c r="Q1117" s="258">
        <v>0.0</v>
      </c>
      <c r="R1117" s="261">
        <f t="shared" si="1"/>
        <v>2</v>
      </c>
      <c r="S1117" s="261"/>
    </row>
    <row r="1118" ht="15.75" hidden="1" customHeight="1">
      <c r="B1118" s="258" t="s">
        <v>34</v>
      </c>
      <c r="C1118" s="259" t="s">
        <v>70</v>
      </c>
      <c r="D1118" s="260" t="s">
        <v>159</v>
      </c>
      <c r="E1118" s="258" t="s">
        <v>419</v>
      </c>
      <c r="F1118" s="258">
        <v>1.0</v>
      </c>
      <c r="G1118" s="258">
        <v>0.0</v>
      </c>
      <c r="H1118" s="258">
        <v>0.0</v>
      </c>
      <c r="I1118" s="258">
        <v>0.0</v>
      </c>
      <c r="J1118" s="258">
        <v>0.0</v>
      </c>
      <c r="K1118" s="258">
        <v>0.0</v>
      </c>
      <c r="L1118" s="258">
        <v>1.0</v>
      </c>
      <c r="M1118" s="258">
        <v>0.0</v>
      </c>
      <c r="N1118" s="258">
        <v>0.0</v>
      </c>
      <c r="O1118" s="258">
        <v>0.0</v>
      </c>
      <c r="P1118" s="258">
        <v>0.0</v>
      </c>
      <c r="Q1118" s="258">
        <v>0.0</v>
      </c>
      <c r="R1118" s="261">
        <f t="shared" si="1"/>
        <v>2</v>
      </c>
      <c r="S1118" s="261"/>
    </row>
    <row r="1119" ht="15.75" hidden="1" customHeight="1">
      <c r="B1119" s="258" t="s">
        <v>34</v>
      </c>
      <c r="C1119" s="259" t="s">
        <v>70</v>
      </c>
      <c r="D1119" s="260" t="s">
        <v>159</v>
      </c>
      <c r="E1119" s="258" t="s">
        <v>420</v>
      </c>
      <c r="F1119" s="258">
        <v>1.0</v>
      </c>
      <c r="G1119" s="258">
        <v>0.0</v>
      </c>
      <c r="H1119" s="258">
        <v>0.0</v>
      </c>
      <c r="I1119" s="258">
        <v>0.0</v>
      </c>
      <c r="J1119" s="258">
        <v>0.0</v>
      </c>
      <c r="K1119" s="258">
        <v>0.0</v>
      </c>
      <c r="L1119" s="258">
        <v>1.0</v>
      </c>
      <c r="M1119" s="258">
        <v>0.0</v>
      </c>
      <c r="N1119" s="258">
        <v>0.0</v>
      </c>
      <c r="O1119" s="258">
        <v>0.0</v>
      </c>
      <c r="P1119" s="258">
        <v>0.0</v>
      </c>
      <c r="Q1119" s="258">
        <v>0.0</v>
      </c>
      <c r="R1119" s="261">
        <f t="shared" si="1"/>
        <v>2</v>
      </c>
      <c r="S1119" s="261"/>
    </row>
    <row r="1120" ht="15.75" hidden="1" customHeight="1">
      <c r="B1120" s="258" t="s">
        <v>34</v>
      </c>
      <c r="C1120" s="259" t="s">
        <v>70</v>
      </c>
      <c r="D1120" s="260" t="s">
        <v>159</v>
      </c>
      <c r="E1120" s="258" t="s">
        <v>421</v>
      </c>
      <c r="F1120" s="258">
        <v>1.0</v>
      </c>
      <c r="G1120" s="258">
        <v>0.0</v>
      </c>
      <c r="H1120" s="258">
        <v>0.0</v>
      </c>
      <c r="I1120" s="258">
        <v>0.0</v>
      </c>
      <c r="J1120" s="258">
        <v>0.0</v>
      </c>
      <c r="K1120" s="258">
        <v>0.0</v>
      </c>
      <c r="L1120" s="258">
        <v>1.0</v>
      </c>
      <c r="M1120" s="258">
        <v>0.0</v>
      </c>
      <c r="N1120" s="258">
        <v>0.0</v>
      </c>
      <c r="O1120" s="258">
        <v>0.0</v>
      </c>
      <c r="P1120" s="258">
        <v>0.0</v>
      </c>
      <c r="Q1120" s="258">
        <v>0.0</v>
      </c>
      <c r="R1120" s="261">
        <f t="shared" si="1"/>
        <v>2</v>
      </c>
      <c r="S1120" s="261"/>
    </row>
    <row r="1121" ht="15.75" hidden="1" customHeight="1">
      <c r="B1121" s="258" t="s">
        <v>34</v>
      </c>
      <c r="C1121" s="259" t="s">
        <v>70</v>
      </c>
      <c r="D1121" s="260" t="s">
        <v>159</v>
      </c>
      <c r="E1121" s="258" t="s">
        <v>422</v>
      </c>
      <c r="F1121" s="258">
        <v>1.0</v>
      </c>
      <c r="G1121" s="258">
        <v>1.0</v>
      </c>
      <c r="H1121" s="258">
        <v>0.0</v>
      </c>
      <c r="I1121" s="258">
        <v>0.0</v>
      </c>
      <c r="J1121" s="258">
        <v>1.0</v>
      </c>
      <c r="K1121" s="258">
        <v>0.0</v>
      </c>
      <c r="L1121" s="258">
        <v>1.0</v>
      </c>
      <c r="M1121" s="258">
        <v>1.0</v>
      </c>
      <c r="N1121" s="258">
        <v>0.0</v>
      </c>
      <c r="O1121" s="258">
        <v>0.0</v>
      </c>
      <c r="P1121" s="258">
        <v>0.0</v>
      </c>
      <c r="Q1121" s="258">
        <v>0.0</v>
      </c>
      <c r="R1121" s="261">
        <f t="shared" si="1"/>
        <v>5</v>
      </c>
      <c r="S1121" s="261"/>
    </row>
    <row r="1122" ht="15.75" hidden="1" customHeight="1">
      <c r="B1122" s="258" t="s">
        <v>34</v>
      </c>
      <c r="C1122" s="259" t="s">
        <v>70</v>
      </c>
      <c r="D1122" s="260" t="s">
        <v>159</v>
      </c>
      <c r="E1122" s="258" t="s">
        <v>423</v>
      </c>
      <c r="F1122" s="258">
        <v>1.0</v>
      </c>
      <c r="G1122" s="258">
        <v>0.0</v>
      </c>
      <c r="H1122" s="258">
        <v>0.0</v>
      </c>
      <c r="I1122" s="258">
        <v>0.0</v>
      </c>
      <c r="J1122" s="258">
        <v>0.0</v>
      </c>
      <c r="K1122" s="258">
        <v>0.0</v>
      </c>
      <c r="L1122" s="258">
        <v>1.0</v>
      </c>
      <c r="M1122" s="258">
        <v>0.0</v>
      </c>
      <c r="N1122" s="258">
        <v>0.0</v>
      </c>
      <c r="O1122" s="258">
        <v>0.0</v>
      </c>
      <c r="P1122" s="258">
        <v>0.0</v>
      </c>
      <c r="Q1122" s="258">
        <v>0.0</v>
      </c>
      <c r="R1122" s="261">
        <f t="shared" si="1"/>
        <v>2</v>
      </c>
      <c r="S1122" s="261"/>
    </row>
    <row r="1123" ht="15.75" hidden="1" customHeight="1">
      <c r="B1123" s="258" t="s">
        <v>34</v>
      </c>
      <c r="C1123" s="259" t="s">
        <v>70</v>
      </c>
      <c r="D1123" s="260" t="s">
        <v>159</v>
      </c>
      <c r="E1123" s="258" t="s">
        <v>424</v>
      </c>
      <c r="F1123" s="258">
        <v>1.0</v>
      </c>
      <c r="G1123" s="258">
        <v>1.0</v>
      </c>
      <c r="H1123" s="258">
        <v>1.0</v>
      </c>
      <c r="I1123" s="258">
        <v>1.0</v>
      </c>
      <c r="J1123" s="258">
        <v>1.0</v>
      </c>
      <c r="K1123" s="258">
        <v>1.0</v>
      </c>
      <c r="L1123" s="258">
        <v>1.0</v>
      </c>
      <c r="M1123" s="258">
        <v>1.0</v>
      </c>
      <c r="N1123" s="258">
        <v>0.0</v>
      </c>
      <c r="O1123" s="258">
        <v>0.0</v>
      </c>
      <c r="P1123" s="258">
        <v>0.0</v>
      </c>
      <c r="Q1123" s="258">
        <v>0.0</v>
      </c>
      <c r="R1123" s="261">
        <f t="shared" si="1"/>
        <v>8</v>
      </c>
      <c r="S1123" s="261"/>
    </row>
    <row r="1124" ht="15.75" hidden="1" customHeight="1">
      <c r="B1124" s="258" t="s">
        <v>34</v>
      </c>
      <c r="C1124" s="259" t="s">
        <v>70</v>
      </c>
      <c r="D1124" s="262" t="s">
        <v>159</v>
      </c>
      <c r="E1124" s="258" t="s">
        <v>425</v>
      </c>
      <c r="F1124" s="258">
        <v>1.0</v>
      </c>
      <c r="G1124" s="258">
        <v>0.0</v>
      </c>
      <c r="H1124" s="258">
        <v>0.0</v>
      </c>
      <c r="I1124" s="258">
        <v>0.0</v>
      </c>
      <c r="J1124" s="258">
        <v>0.0</v>
      </c>
      <c r="K1124" s="258">
        <v>0.0</v>
      </c>
      <c r="L1124" s="258">
        <v>1.0</v>
      </c>
      <c r="M1124" s="258">
        <v>0.0</v>
      </c>
      <c r="N1124" s="258">
        <v>0.0</v>
      </c>
      <c r="O1124" s="258">
        <v>0.0</v>
      </c>
      <c r="P1124" s="258">
        <v>0.0</v>
      </c>
      <c r="Q1124" s="258">
        <v>0.0</v>
      </c>
      <c r="R1124" s="261">
        <f t="shared" si="1"/>
        <v>2</v>
      </c>
      <c r="S1124" s="261"/>
    </row>
    <row r="1125" ht="15.75" hidden="1" customHeight="1">
      <c r="B1125" s="258" t="s">
        <v>34</v>
      </c>
      <c r="C1125" s="259" t="s">
        <v>71</v>
      </c>
      <c r="D1125" s="260" t="s">
        <v>116</v>
      </c>
      <c r="E1125" s="258" t="s">
        <v>383</v>
      </c>
      <c r="F1125" s="258">
        <v>1.0</v>
      </c>
      <c r="G1125" s="258">
        <v>0.0</v>
      </c>
      <c r="H1125" s="258">
        <v>0.0</v>
      </c>
      <c r="I1125" s="258">
        <v>0.0</v>
      </c>
      <c r="J1125" s="258">
        <v>0.0</v>
      </c>
      <c r="K1125" s="258">
        <v>0.0</v>
      </c>
      <c r="L1125" s="258">
        <v>1.0</v>
      </c>
      <c r="M1125" s="258">
        <v>0.0</v>
      </c>
      <c r="N1125" s="258">
        <v>0.0</v>
      </c>
      <c r="O1125" s="258">
        <v>0.0</v>
      </c>
      <c r="P1125" s="258">
        <v>0.0</v>
      </c>
      <c r="Q1125" s="258">
        <v>0.0</v>
      </c>
      <c r="R1125" s="261">
        <f t="shared" si="1"/>
        <v>2</v>
      </c>
      <c r="S1125" s="261"/>
    </row>
    <row r="1126" ht="15.75" hidden="1" customHeight="1">
      <c r="B1126" s="258" t="s">
        <v>34</v>
      </c>
      <c r="C1126" s="259" t="s">
        <v>71</v>
      </c>
      <c r="D1126" s="260" t="s">
        <v>116</v>
      </c>
      <c r="E1126" s="258" t="s">
        <v>384</v>
      </c>
      <c r="F1126" s="258">
        <v>1.0</v>
      </c>
      <c r="G1126" s="258">
        <v>0.0</v>
      </c>
      <c r="H1126" s="258">
        <v>0.0</v>
      </c>
      <c r="I1126" s="258">
        <v>0.0</v>
      </c>
      <c r="J1126" s="258">
        <v>0.0</v>
      </c>
      <c r="K1126" s="258">
        <v>0.0</v>
      </c>
      <c r="L1126" s="258">
        <v>1.0</v>
      </c>
      <c r="M1126" s="258">
        <v>0.0</v>
      </c>
      <c r="N1126" s="258">
        <v>0.0</v>
      </c>
      <c r="O1126" s="258">
        <v>0.0</v>
      </c>
      <c r="P1126" s="258">
        <v>0.0</v>
      </c>
      <c r="Q1126" s="258">
        <v>0.0</v>
      </c>
      <c r="R1126" s="261">
        <f t="shared" si="1"/>
        <v>2</v>
      </c>
      <c r="S1126" s="261"/>
    </row>
    <row r="1127" ht="15.75" hidden="1" customHeight="1">
      <c r="B1127" s="258" t="s">
        <v>34</v>
      </c>
      <c r="C1127" s="259" t="s">
        <v>71</v>
      </c>
      <c r="D1127" s="260" t="s">
        <v>116</v>
      </c>
      <c r="E1127" s="258" t="s">
        <v>385</v>
      </c>
      <c r="F1127" s="258">
        <v>1.0</v>
      </c>
      <c r="G1127" s="258">
        <v>0.0</v>
      </c>
      <c r="H1127" s="258">
        <v>0.0</v>
      </c>
      <c r="I1127" s="258">
        <v>0.0</v>
      </c>
      <c r="J1127" s="258">
        <v>0.0</v>
      </c>
      <c r="K1127" s="258">
        <v>0.0</v>
      </c>
      <c r="L1127" s="258">
        <v>1.0</v>
      </c>
      <c r="M1127" s="258">
        <v>0.0</v>
      </c>
      <c r="N1127" s="258">
        <v>0.0</v>
      </c>
      <c r="O1127" s="258">
        <v>0.0</v>
      </c>
      <c r="P1127" s="258">
        <v>0.0</v>
      </c>
      <c r="Q1127" s="258">
        <v>0.0</v>
      </c>
      <c r="R1127" s="261">
        <f t="shared" si="1"/>
        <v>2</v>
      </c>
      <c r="S1127" s="261"/>
    </row>
    <row r="1128" ht="15.75" hidden="1" customHeight="1">
      <c r="B1128" s="258" t="s">
        <v>34</v>
      </c>
      <c r="C1128" s="259" t="s">
        <v>71</v>
      </c>
      <c r="D1128" s="260" t="s">
        <v>116</v>
      </c>
      <c r="E1128" s="258" t="s">
        <v>386</v>
      </c>
      <c r="F1128" s="258">
        <v>1.0</v>
      </c>
      <c r="G1128" s="258">
        <v>0.0</v>
      </c>
      <c r="H1128" s="258">
        <v>0.0</v>
      </c>
      <c r="I1128" s="258">
        <v>0.0</v>
      </c>
      <c r="J1128" s="258">
        <v>0.0</v>
      </c>
      <c r="K1128" s="258">
        <v>0.0</v>
      </c>
      <c r="L1128" s="258">
        <v>1.0</v>
      </c>
      <c r="M1128" s="258">
        <v>0.0</v>
      </c>
      <c r="N1128" s="258">
        <v>0.0</v>
      </c>
      <c r="O1128" s="258">
        <v>0.0</v>
      </c>
      <c r="P1128" s="258">
        <v>0.0</v>
      </c>
      <c r="Q1128" s="258">
        <v>0.0</v>
      </c>
      <c r="R1128" s="261">
        <f t="shared" si="1"/>
        <v>2</v>
      </c>
      <c r="S1128" s="261"/>
    </row>
    <row r="1129" ht="15.75" hidden="1" customHeight="1">
      <c r="B1129" s="258" t="s">
        <v>34</v>
      </c>
      <c r="C1129" s="259" t="s">
        <v>71</v>
      </c>
      <c r="D1129" s="260" t="s">
        <v>116</v>
      </c>
      <c r="E1129" s="258" t="s">
        <v>387</v>
      </c>
      <c r="F1129" s="258">
        <v>1.0</v>
      </c>
      <c r="G1129" s="258">
        <v>0.0</v>
      </c>
      <c r="H1129" s="258">
        <v>0.0</v>
      </c>
      <c r="I1129" s="258">
        <v>0.0</v>
      </c>
      <c r="J1129" s="258">
        <v>0.0</v>
      </c>
      <c r="K1129" s="258">
        <v>0.0</v>
      </c>
      <c r="L1129" s="258">
        <v>1.0</v>
      </c>
      <c r="M1129" s="258">
        <v>0.0</v>
      </c>
      <c r="N1129" s="258">
        <v>0.0</v>
      </c>
      <c r="O1129" s="258">
        <v>0.0</v>
      </c>
      <c r="P1129" s="258">
        <v>0.0</v>
      </c>
      <c r="Q1129" s="258">
        <v>0.0</v>
      </c>
      <c r="R1129" s="261">
        <f t="shared" si="1"/>
        <v>2</v>
      </c>
      <c r="S1129" s="261"/>
    </row>
    <row r="1130" ht="15.75" hidden="1" customHeight="1">
      <c r="B1130" s="258" t="s">
        <v>34</v>
      </c>
      <c r="C1130" s="259" t="s">
        <v>71</v>
      </c>
      <c r="D1130" s="260" t="s">
        <v>116</v>
      </c>
      <c r="E1130" s="258" t="s">
        <v>388</v>
      </c>
      <c r="F1130" s="258">
        <v>1.0</v>
      </c>
      <c r="G1130" s="258">
        <v>0.0</v>
      </c>
      <c r="H1130" s="258">
        <v>0.0</v>
      </c>
      <c r="I1130" s="258">
        <v>0.0</v>
      </c>
      <c r="J1130" s="258">
        <v>0.0</v>
      </c>
      <c r="K1130" s="258">
        <v>0.0</v>
      </c>
      <c r="L1130" s="258">
        <v>1.0</v>
      </c>
      <c r="M1130" s="258">
        <v>0.0</v>
      </c>
      <c r="N1130" s="258">
        <v>0.0</v>
      </c>
      <c r="O1130" s="258">
        <v>0.0</v>
      </c>
      <c r="P1130" s="258">
        <v>0.0</v>
      </c>
      <c r="Q1130" s="258">
        <v>0.0</v>
      </c>
      <c r="R1130" s="261">
        <f t="shared" si="1"/>
        <v>2</v>
      </c>
      <c r="S1130" s="261"/>
    </row>
    <row r="1131" ht="15.75" hidden="1" customHeight="1">
      <c r="B1131" s="258" t="s">
        <v>34</v>
      </c>
      <c r="C1131" s="259" t="s">
        <v>71</v>
      </c>
      <c r="D1131" s="262" t="s">
        <v>116</v>
      </c>
      <c r="E1131" s="258" t="s">
        <v>389</v>
      </c>
      <c r="F1131" s="258">
        <v>1.0</v>
      </c>
      <c r="G1131" s="258">
        <v>0.0</v>
      </c>
      <c r="H1131" s="258">
        <v>0.0</v>
      </c>
      <c r="I1131" s="258">
        <v>0.0</v>
      </c>
      <c r="J1131" s="258">
        <v>0.0</v>
      </c>
      <c r="K1131" s="258">
        <v>0.0</v>
      </c>
      <c r="L1131" s="258">
        <v>1.0</v>
      </c>
      <c r="M1131" s="258">
        <v>0.0</v>
      </c>
      <c r="N1131" s="258">
        <v>0.0</v>
      </c>
      <c r="O1131" s="258">
        <v>0.0</v>
      </c>
      <c r="P1131" s="258">
        <v>0.0</v>
      </c>
      <c r="Q1131" s="258">
        <v>0.0</v>
      </c>
      <c r="R1131" s="261">
        <f t="shared" si="1"/>
        <v>2</v>
      </c>
      <c r="S1131" s="261"/>
    </row>
    <row r="1132" ht="15.75" hidden="1" customHeight="1">
      <c r="B1132" s="258" t="s">
        <v>34</v>
      </c>
      <c r="C1132" s="259" t="s">
        <v>71</v>
      </c>
      <c r="D1132" s="260" t="s">
        <v>131</v>
      </c>
      <c r="E1132" s="258" t="s">
        <v>390</v>
      </c>
      <c r="F1132" s="258">
        <v>1.0</v>
      </c>
      <c r="G1132" s="258">
        <v>0.0</v>
      </c>
      <c r="H1132" s="258">
        <v>0.0</v>
      </c>
      <c r="I1132" s="258">
        <v>0.0</v>
      </c>
      <c r="J1132" s="258">
        <v>0.0</v>
      </c>
      <c r="K1132" s="258">
        <v>0.0</v>
      </c>
      <c r="L1132" s="258">
        <v>1.0</v>
      </c>
      <c r="M1132" s="258">
        <v>0.0</v>
      </c>
      <c r="N1132" s="258">
        <v>0.0</v>
      </c>
      <c r="O1132" s="258">
        <v>0.0</v>
      </c>
      <c r="P1132" s="258">
        <v>0.0</v>
      </c>
      <c r="Q1132" s="258">
        <v>0.0</v>
      </c>
      <c r="R1132" s="261">
        <f t="shared" si="1"/>
        <v>2</v>
      </c>
      <c r="S1132" s="261"/>
    </row>
    <row r="1133" ht="15.75" hidden="1" customHeight="1">
      <c r="B1133" s="258" t="s">
        <v>34</v>
      </c>
      <c r="C1133" s="259" t="s">
        <v>71</v>
      </c>
      <c r="D1133" s="260" t="s">
        <v>131</v>
      </c>
      <c r="E1133" s="258" t="s">
        <v>391</v>
      </c>
      <c r="F1133" s="258">
        <v>1.0</v>
      </c>
      <c r="G1133" s="258">
        <v>0.0</v>
      </c>
      <c r="H1133" s="258">
        <v>0.0</v>
      </c>
      <c r="I1133" s="258">
        <v>0.0</v>
      </c>
      <c r="J1133" s="258">
        <v>0.0</v>
      </c>
      <c r="K1133" s="258">
        <v>0.0</v>
      </c>
      <c r="L1133" s="258">
        <v>1.0</v>
      </c>
      <c r="M1133" s="258">
        <v>0.0</v>
      </c>
      <c r="N1133" s="258">
        <v>0.0</v>
      </c>
      <c r="O1133" s="258">
        <v>0.0</v>
      </c>
      <c r="P1133" s="258">
        <v>0.0</v>
      </c>
      <c r="Q1133" s="258">
        <v>0.0</v>
      </c>
      <c r="R1133" s="261">
        <f t="shared" si="1"/>
        <v>2</v>
      </c>
      <c r="S1133" s="261"/>
    </row>
    <row r="1134" ht="15.75" hidden="1" customHeight="1">
      <c r="B1134" s="258" t="s">
        <v>34</v>
      </c>
      <c r="C1134" s="259" t="s">
        <v>71</v>
      </c>
      <c r="D1134" s="260" t="s">
        <v>131</v>
      </c>
      <c r="E1134" s="258" t="s">
        <v>392</v>
      </c>
      <c r="F1134" s="258">
        <v>1.0</v>
      </c>
      <c r="G1134" s="258">
        <v>0.0</v>
      </c>
      <c r="H1134" s="258">
        <v>0.0</v>
      </c>
      <c r="I1134" s="258">
        <v>0.0</v>
      </c>
      <c r="J1134" s="258">
        <v>0.0</v>
      </c>
      <c r="K1134" s="258">
        <v>0.0</v>
      </c>
      <c r="L1134" s="258">
        <v>1.0</v>
      </c>
      <c r="M1134" s="258">
        <v>0.0</v>
      </c>
      <c r="N1134" s="258">
        <v>0.0</v>
      </c>
      <c r="O1134" s="258">
        <v>0.0</v>
      </c>
      <c r="P1134" s="258">
        <v>0.0</v>
      </c>
      <c r="Q1134" s="258">
        <v>0.0</v>
      </c>
      <c r="R1134" s="261">
        <f t="shared" si="1"/>
        <v>2</v>
      </c>
      <c r="S1134" s="261"/>
    </row>
    <row r="1135" ht="15.75" hidden="1" customHeight="1">
      <c r="B1135" s="258" t="s">
        <v>34</v>
      </c>
      <c r="C1135" s="259" t="s">
        <v>71</v>
      </c>
      <c r="D1135" s="260" t="s">
        <v>131</v>
      </c>
      <c r="E1135" s="258" t="s">
        <v>393</v>
      </c>
      <c r="F1135" s="258">
        <v>1.0</v>
      </c>
      <c r="G1135" s="258">
        <v>0.0</v>
      </c>
      <c r="H1135" s="258">
        <v>0.0</v>
      </c>
      <c r="I1135" s="258">
        <v>0.0</v>
      </c>
      <c r="J1135" s="258">
        <v>0.0</v>
      </c>
      <c r="K1135" s="258">
        <v>0.0</v>
      </c>
      <c r="L1135" s="258">
        <v>1.0</v>
      </c>
      <c r="M1135" s="258">
        <v>0.0</v>
      </c>
      <c r="N1135" s="258">
        <v>0.0</v>
      </c>
      <c r="O1135" s="258">
        <v>0.0</v>
      </c>
      <c r="P1135" s="258">
        <v>0.0</v>
      </c>
      <c r="Q1135" s="258">
        <v>0.0</v>
      </c>
      <c r="R1135" s="261">
        <f t="shared" si="1"/>
        <v>2</v>
      </c>
      <c r="S1135" s="261"/>
    </row>
    <row r="1136" ht="15.75" hidden="1" customHeight="1">
      <c r="B1136" s="258" t="s">
        <v>34</v>
      </c>
      <c r="C1136" s="259" t="s">
        <v>71</v>
      </c>
      <c r="D1136" s="260" t="s">
        <v>131</v>
      </c>
      <c r="E1136" s="258" t="s">
        <v>394</v>
      </c>
      <c r="F1136" s="258">
        <v>1.0</v>
      </c>
      <c r="G1136" s="258">
        <v>0.0</v>
      </c>
      <c r="H1136" s="258">
        <v>0.0</v>
      </c>
      <c r="I1136" s="258">
        <v>0.0</v>
      </c>
      <c r="J1136" s="258">
        <v>0.0</v>
      </c>
      <c r="K1136" s="258">
        <v>0.0</v>
      </c>
      <c r="L1136" s="258">
        <v>1.0</v>
      </c>
      <c r="M1136" s="258">
        <v>0.0</v>
      </c>
      <c r="N1136" s="258">
        <v>0.0</v>
      </c>
      <c r="O1136" s="258">
        <v>0.0</v>
      </c>
      <c r="P1136" s="258">
        <v>0.0</v>
      </c>
      <c r="Q1136" s="258">
        <v>0.0</v>
      </c>
      <c r="R1136" s="261">
        <f t="shared" si="1"/>
        <v>2</v>
      </c>
      <c r="S1136" s="261"/>
    </row>
    <row r="1137" ht="15.75" hidden="1" customHeight="1">
      <c r="B1137" s="258" t="s">
        <v>34</v>
      </c>
      <c r="C1137" s="259" t="s">
        <v>71</v>
      </c>
      <c r="D1137" s="260" t="s">
        <v>131</v>
      </c>
      <c r="E1137" s="258" t="s">
        <v>395</v>
      </c>
      <c r="F1137" s="258">
        <v>1.0</v>
      </c>
      <c r="G1137" s="258">
        <v>0.0</v>
      </c>
      <c r="H1137" s="258">
        <v>0.0</v>
      </c>
      <c r="I1137" s="258">
        <v>0.0</v>
      </c>
      <c r="J1137" s="258">
        <v>0.0</v>
      </c>
      <c r="K1137" s="258">
        <v>0.0</v>
      </c>
      <c r="L1137" s="258">
        <v>1.0</v>
      </c>
      <c r="M1137" s="258">
        <v>0.0</v>
      </c>
      <c r="N1137" s="258">
        <v>0.0</v>
      </c>
      <c r="O1137" s="258">
        <v>0.0</v>
      </c>
      <c r="P1137" s="258">
        <v>0.0</v>
      </c>
      <c r="Q1137" s="258">
        <v>0.0</v>
      </c>
      <c r="R1137" s="261">
        <f t="shared" si="1"/>
        <v>2</v>
      </c>
      <c r="S1137" s="261"/>
    </row>
    <row r="1138" ht="15.75" hidden="1" customHeight="1">
      <c r="B1138" s="258" t="s">
        <v>34</v>
      </c>
      <c r="C1138" s="259" t="s">
        <v>71</v>
      </c>
      <c r="D1138" s="262" t="s">
        <v>131</v>
      </c>
      <c r="E1138" s="258" t="s">
        <v>396</v>
      </c>
      <c r="F1138" s="258">
        <v>1.0</v>
      </c>
      <c r="G1138" s="258">
        <v>0.0</v>
      </c>
      <c r="H1138" s="258">
        <v>0.0</v>
      </c>
      <c r="I1138" s="258">
        <v>0.0</v>
      </c>
      <c r="J1138" s="258">
        <v>0.0</v>
      </c>
      <c r="K1138" s="258">
        <v>0.0</v>
      </c>
      <c r="L1138" s="258">
        <v>1.0</v>
      </c>
      <c r="M1138" s="258">
        <v>0.0</v>
      </c>
      <c r="N1138" s="258">
        <v>0.0</v>
      </c>
      <c r="O1138" s="258">
        <v>0.0</v>
      </c>
      <c r="P1138" s="258">
        <v>0.0</v>
      </c>
      <c r="Q1138" s="258">
        <v>0.0</v>
      </c>
      <c r="R1138" s="261">
        <f t="shared" si="1"/>
        <v>2</v>
      </c>
      <c r="S1138" s="261"/>
    </row>
    <row r="1139" ht="15.75" hidden="1" customHeight="1">
      <c r="B1139" s="258" t="s">
        <v>34</v>
      </c>
      <c r="C1139" s="259" t="s">
        <v>71</v>
      </c>
      <c r="D1139" s="260" t="s">
        <v>145</v>
      </c>
      <c r="E1139" s="258" t="s">
        <v>397</v>
      </c>
      <c r="F1139" s="258">
        <v>1.0</v>
      </c>
      <c r="G1139" s="258">
        <v>0.0</v>
      </c>
      <c r="H1139" s="258">
        <v>0.0</v>
      </c>
      <c r="I1139" s="258">
        <v>0.0</v>
      </c>
      <c r="J1139" s="258">
        <v>0.0</v>
      </c>
      <c r="K1139" s="258">
        <v>0.0</v>
      </c>
      <c r="L1139" s="258">
        <v>1.0</v>
      </c>
      <c r="M1139" s="258">
        <v>0.0</v>
      </c>
      <c r="N1139" s="258">
        <v>0.0</v>
      </c>
      <c r="O1139" s="258">
        <v>0.0</v>
      </c>
      <c r="P1139" s="258">
        <v>0.0</v>
      </c>
      <c r="Q1139" s="258">
        <v>0.0</v>
      </c>
      <c r="R1139" s="261">
        <f t="shared" si="1"/>
        <v>2</v>
      </c>
      <c r="S1139" s="261"/>
    </row>
    <row r="1140" ht="15.75" hidden="1" customHeight="1">
      <c r="B1140" s="258" t="s">
        <v>34</v>
      </c>
      <c r="C1140" s="259" t="s">
        <v>71</v>
      </c>
      <c r="D1140" s="260" t="s">
        <v>145</v>
      </c>
      <c r="E1140" s="258" t="s">
        <v>398</v>
      </c>
      <c r="F1140" s="258">
        <v>1.0</v>
      </c>
      <c r="G1140" s="258">
        <v>0.0</v>
      </c>
      <c r="H1140" s="258">
        <v>0.0</v>
      </c>
      <c r="I1140" s="258">
        <v>0.0</v>
      </c>
      <c r="J1140" s="258">
        <v>0.0</v>
      </c>
      <c r="K1140" s="258">
        <v>0.0</v>
      </c>
      <c r="L1140" s="258">
        <v>1.0</v>
      </c>
      <c r="M1140" s="258">
        <v>0.0</v>
      </c>
      <c r="N1140" s="258">
        <v>0.0</v>
      </c>
      <c r="O1140" s="258">
        <v>0.0</v>
      </c>
      <c r="P1140" s="258">
        <v>0.0</v>
      </c>
      <c r="Q1140" s="258">
        <v>0.0</v>
      </c>
      <c r="R1140" s="261">
        <f t="shared" si="1"/>
        <v>2</v>
      </c>
      <c r="S1140" s="261"/>
    </row>
    <row r="1141" ht="15.75" hidden="1" customHeight="1">
      <c r="B1141" s="258" t="s">
        <v>34</v>
      </c>
      <c r="C1141" s="259" t="s">
        <v>71</v>
      </c>
      <c r="D1141" s="260" t="s">
        <v>145</v>
      </c>
      <c r="E1141" s="258" t="s">
        <v>399</v>
      </c>
      <c r="F1141" s="258">
        <v>1.0</v>
      </c>
      <c r="G1141" s="258">
        <v>0.0</v>
      </c>
      <c r="H1141" s="258">
        <v>0.0</v>
      </c>
      <c r="I1141" s="258">
        <v>0.0</v>
      </c>
      <c r="J1141" s="258">
        <v>0.0</v>
      </c>
      <c r="K1141" s="258">
        <v>0.0</v>
      </c>
      <c r="L1141" s="258">
        <v>1.0</v>
      </c>
      <c r="M1141" s="258">
        <v>0.0</v>
      </c>
      <c r="N1141" s="258">
        <v>0.0</v>
      </c>
      <c r="O1141" s="258">
        <v>0.0</v>
      </c>
      <c r="P1141" s="258">
        <v>0.0</v>
      </c>
      <c r="Q1141" s="258">
        <v>0.0</v>
      </c>
      <c r="R1141" s="261">
        <f t="shared" si="1"/>
        <v>2</v>
      </c>
      <c r="S1141" s="261"/>
    </row>
    <row r="1142" ht="15.75" hidden="1" customHeight="1">
      <c r="B1142" s="258" t="s">
        <v>34</v>
      </c>
      <c r="C1142" s="259" t="s">
        <v>71</v>
      </c>
      <c r="D1142" s="260" t="s">
        <v>145</v>
      </c>
      <c r="E1142" s="258" t="s">
        <v>400</v>
      </c>
      <c r="F1142" s="258">
        <v>1.0</v>
      </c>
      <c r="G1142" s="258">
        <v>0.0</v>
      </c>
      <c r="H1142" s="258">
        <v>0.0</v>
      </c>
      <c r="I1142" s="258">
        <v>0.0</v>
      </c>
      <c r="J1142" s="258">
        <v>0.0</v>
      </c>
      <c r="K1142" s="258">
        <v>0.0</v>
      </c>
      <c r="L1142" s="258">
        <v>1.0</v>
      </c>
      <c r="M1142" s="258">
        <v>0.0</v>
      </c>
      <c r="N1142" s="258">
        <v>0.0</v>
      </c>
      <c r="O1142" s="258">
        <v>0.0</v>
      </c>
      <c r="P1142" s="258">
        <v>0.0</v>
      </c>
      <c r="Q1142" s="258">
        <v>0.0</v>
      </c>
      <c r="R1142" s="261">
        <f t="shared" si="1"/>
        <v>2</v>
      </c>
      <c r="S1142" s="261"/>
    </row>
    <row r="1143" ht="15.75" hidden="1" customHeight="1">
      <c r="B1143" s="258" t="s">
        <v>34</v>
      </c>
      <c r="C1143" s="259" t="s">
        <v>71</v>
      </c>
      <c r="D1143" s="260" t="s">
        <v>145</v>
      </c>
      <c r="E1143" s="258" t="s">
        <v>401</v>
      </c>
      <c r="F1143" s="258">
        <v>1.0</v>
      </c>
      <c r="G1143" s="258">
        <v>0.0</v>
      </c>
      <c r="H1143" s="258">
        <v>0.0</v>
      </c>
      <c r="I1143" s="258">
        <v>0.0</v>
      </c>
      <c r="J1143" s="258">
        <v>0.0</v>
      </c>
      <c r="K1143" s="258">
        <v>0.0</v>
      </c>
      <c r="L1143" s="258">
        <v>1.0</v>
      </c>
      <c r="M1143" s="258">
        <v>0.0</v>
      </c>
      <c r="N1143" s="258">
        <v>0.0</v>
      </c>
      <c r="O1143" s="258">
        <v>0.0</v>
      </c>
      <c r="P1143" s="258">
        <v>0.0</v>
      </c>
      <c r="Q1143" s="258">
        <v>0.0</v>
      </c>
      <c r="R1143" s="261">
        <f t="shared" si="1"/>
        <v>2</v>
      </c>
      <c r="S1143" s="261"/>
    </row>
    <row r="1144" ht="15.75" hidden="1" customHeight="1">
      <c r="B1144" s="258" t="s">
        <v>34</v>
      </c>
      <c r="C1144" s="259" t="s">
        <v>71</v>
      </c>
      <c r="D1144" s="260" t="s">
        <v>145</v>
      </c>
      <c r="E1144" s="258" t="s">
        <v>402</v>
      </c>
      <c r="F1144" s="258">
        <v>1.0</v>
      </c>
      <c r="G1144" s="258">
        <v>0.0</v>
      </c>
      <c r="H1144" s="258">
        <v>0.0</v>
      </c>
      <c r="I1144" s="258">
        <v>0.0</v>
      </c>
      <c r="J1144" s="258">
        <v>0.0</v>
      </c>
      <c r="K1144" s="258">
        <v>0.0</v>
      </c>
      <c r="L1144" s="258">
        <v>1.0</v>
      </c>
      <c r="M1144" s="258">
        <v>0.0</v>
      </c>
      <c r="N1144" s="258">
        <v>0.0</v>
      </c>
      <c r="O1144" s="258">
        <v>0.0</v>
      </c>
      <c r="P1144" s="258">
        <v>0.0</v>
      </c>
      <c r="Q1144" s="258">
        <v>0.0</v>
      </c>
      <c r="R1144" s="261">
        <f t="shared" si="1"/>
        <v>2</v>
      </c>
      <c r="S1144" s="261"/>
    </row>
    <row r="1145" ht="15.75" hidden="1" customHeight="1">
      <c r="B1145" s="258" t="s">
        <v>34</v>
      </c>
      <c r="C1145" s="259" t="s">
        <v>71</v>
      </c>
      <c r="D1145" s="260" t="s">
        <v>145</v>
      </c>
      <c r="E1145" s="258" t="s">
        <v>403</v>
      </c>
      <c r="F1145" s="258">
        <v>1.0</v>
      </c>
      <c r="G1145" s="258">
        <v>0.0</v>
      </c>
      <c r="H1145" s="258">
        <v>0.0</v>
      </c>
      <c r="I1145" s="258">
        <v>0.0</v>
      </c>
      <c r="J1145" s="258">
        <v>0.0</v>
      </c>
      <c r="K1145" s="258">
        <v>0.0</v>
      </c>
      <c r="L1145" s="258">
        <v>1.0</v>
      </c>
      <c r="M1145" s="258">
        <v>0.0</v>
      </c>
      <c r="N1145" s="258">
        <v>0.0</v>
      </c>
      <c r="O1145" s="258">
        <v>0.0</v>
      </c>
      <c r="P1145" s="258">
        <v>0.0</v>
      </c>
      <c r="Q1145" s="258">
        <v>0.0</v>
      </c>
      <c r="R1145" s="261">
        <f t="shared" si="1"/>
        <v>2</v>
      </c>
      <c r="S1145" s="261"/>
    </row>
    <row r="1146" ht="15.75" hidden="1" customHeight="1">
      <c r="B1146" s="258" t="s">
        <v>34</v>
      </c>
      <c r="C1146" s="259" t="s">
        <v>71</v>
      </c>
      <c r="D1146" s="260" t="s">
        <v>145</v>
      </c>
      <c r="E1146" s="258" t="s">
        <v>404</v>
      </c>
      <c r="F1146" s="258">
        <v>1.0</v>
      </c>
      <c r="G1146" s="258">
        <v>0.0</v>
      </c>
      <c r="H1146" s="258">
        <v>0.0</v>
      </c>
      <c r="I1146" s="258">
        <v>0.0</v>
      </c>
      <c r="J1146" s="258">
        <v>0.0</v>
      </c>
      <c r="K1146" s="258">
        <v>0.0</v>
      </c>
      <c r="L1146" s="258">
        <v>1.0</v>
      </c>
      <c r="M1146" s="258">
        <v>0.0</v>
      </c>
      <c r="N1146" s="258">
        <v>0.0</v>
      </c>
      <c r="O1146" s="258">
        <v>0.0</v>
      </c>
      <c r="P1146" s="258">
        <v>0.0</v>
      </c>
      <c r="Q1146" s="258">
        <v>0.0</v>
      </c>
      <c r="R1146" s="261">
        <f t="shared" si="1"/>
        <v>2</v>
      </c>
      <c r="S1146" s="261"/>
    </row>
    <row r="1147" ht="15.75" hidden="1" customHeight="1">
      <c r="B1147" s="258" t="s">
        <v>34</v>
      </c>
      <c r="C1147" s="259" t="s">
        <v>71</v>
      </c>
      <c r="D1147" s="260" t="s">
        <v>145</v>
      </c>
      <c r="E1147" s="258" t="s">
        <v>405</v>
      </c>
      <c r="F1147" s="258">
        <v>1.0</v>
      </c>
      <c r="G1147" s="258">
        <v>0.0</v>
      </c>
      <c r="H1147" s="258">
        <v>0.0</v>
      </c>
      <c r="I1147" s="258">
        <v>0.0</v>
      </c>
      <c r="J1147" s="258">
        <v>0.0</v>
      </c>
      <c r="K1147" s="258">
        <v>0.0</v>
      </c>
      <c r="L1147" s="258">
        <v>1.0</v>
      </c>
      <c r="M1147" s="258">
        <v>0.0</v>
      </c>
      <c r="N1147" s="258">
        <v>0.0</v>
      </c>
      <c r="O1147" s="258">
        <v>0.0</v>
      </c>
      <c r="P1147" s="258">
        <v>0.0</v>
      </c>
      <c r="Q1147" s="258">
        <v>0.0</v>
      </c>
      <c r="R1147" s="261">
        <f t="shared" si="1"/>
        <v>2</v>
      </c>
      <c r="S1147" s="261"/>
    </row>
    <row r="1148" ht="15.75" hidden="1" customHeight="1">
      <c r="B1148" s="258" t="s">
        <v>34</v>
      </c>
      <c r="C1148" s="259" t="s">
        <v>71</v>
      </c>
      <c r="D1148" s="260" t="s">
        <v>145</v>
      </c>
      <c r="E1148" s="258" t="s">
        <v>406</v>
      </c>
      <c r="F1148" s="258">
        <v>1.0</v>
      </c>
      <c r="G1148" s="258">
        <v>0.0</v>
      </c>
      <c r="H1148" s="258">
        <v>0.0</v>
      </c>
      <c r="I1148" s="258">
        <v>0.0</v>
      </c>
      <c r="J1148" s="258">
        <v>0.0</v>
      </c>
      <c r="K1148" s="258">
        <v>0.0</v>
      </c>
      <c r="L1148" s="258">
        <v>1.0</v>
      </c>
      <c r="M1148" s="258">
        <v>0.0</v>
      </c>
      <c r="N1148" s="258">
        <v>0.0</v>
      </c>
      <c r="O1148" s="258">
        <v>0.0</v>
      </c>
      <c r="P1148" s="258">
        <v>0.0</v>
      </c>
      <c r="Q1148" s="258">
        <v>0.0</v>
      </c>
      <c r="R1148" s="261">
        <f t="shared" si="1"/>
        <v>2</v>
      </c>
      <c r="S1148" s="261"/>
    </row>
    <row r="1149" ht="15.75" hidden="1" customHeight="1">
      <c r="B1149" s="258" t="s">
        <v>34</v>
      </c>
      <c r="C1149" s="259" t="s">
        <v>71</v>
      </c>
      <c r="D1149" s="260" t="s">
        <v>145</v>
      </c>
      <c r="E1149" s="258" t="s">
        <v>407</v>
      </c>
      <c r="F1149" s="258">
        <v>1.0</v>
      </c>
      <c r="G1149" s="258">
        <v>0.0</v>
      </c>
      <c r="H1149" s="258">
        <v>0.0</v>
      </c>
      <c r="I1149" s="258">
        <v>0.0</v>
      </c>
      <c r="J1149" s="258">
        <v>0.0</v>
      </c>
      <c r="K1149" s="258">
        <v>0.0</v>
      </c>
      <c r="L1149" s="258">
        <v>1.0</v>
      </c>
      <c r="M1149" s="258">
        <v>0.0</v>
      </c>
      <c r="N1149" s="258">
        <v>0.0</v>
      </c>
      <c r="O1149" s="258">
        <v>0.0</v>
      </c>
      <c r="P1149" s="258">
        <v>0.0</v>
      </c>
      <c r="Q1149" s="258">
        <v>0.0</v>
      </c>
      <c r="R1149" s="261">
        <f t="shared" si="1"/>
        <v>2</v>
      </c>
      <c r="S1149" s="261"/>
    </row>
    <row r="1150" ht="15.75" hidden="1" customHeight="1">
      <c r="B1150" s="258" t="s">
        <v>34</v>
      </c>
      <c r="C1150" s="259" t="s">
        <v>71</v>
      </c>
      <c r="D1150" s="260" t="s">
        <v>145</v>
      </c>
      <c r="E1150" s="258" t="s">
        <v>408</v>
      </c>
      <c r="F1150" s="258">
        <v>1.0</v>
      </c>
      <c r="G1150" s="258">
        <v>0.0</v>
      </c>
      <c r="H1150" s="258">
        <v>0.0</v>
      </c>
      <c r="I1150" s="258">
        <v>0.0</v>
      </c>
      <c r="J1150" s="258">
        <v>0.0</v>
      </c>
      <c r="K1150" s="258">
        <v>0.0</v>
      </c>
      <c r="L1150" s="258">
        <v>1.0</v>
      </c>
      <c r="M1150" s="258">
        <v>0.0</v>
      </c>
      <c r="N1150" s="258">
        <v>0.0</v>
      </c>
      <c r="O1150" s="258">
        <v>0.0</v>
      </c>
      <c r="P1150" s="258">
        <v>0.0</v>
      </c>
      <c r="Q1150" s="258">
        <v>0.0</v>
      </c>
      <c r="R1150" s="261">
        <f t="shared" si="1"/>
        <v>2</v>
      </c>
      <c r="S1150" s="261"/>
    </row>
    <row r="1151" ht="15.75" hidden="1" customHeight="1">
      <c r="B1151" s="258" t="s">
        <v>34</v>
      </c>
      <c r="C1151" s="259" t="s">
        <v>71</v>
      </c>
      <c r="D1151" s="260" t="s">
        <v>145</v>
      </c>
      <c r="E1151" s="258" t="s">
        <v>409</v>
      </c>
      <c r="F1151" s="258">
        <v>1.0</v>
      </c>
      <c r="G1151" s="258">
        <v>0.0</v>
      </c>
      <c r="H1151" s="258">
        <v>0.0</v>
      </c>
      <c r="I1151" s="258">
        <v>0.0</v>
      </c>
      <c r="J1151" s="258">
        <v>0.0</v>
      </c>
      <c r="K1151" s="258">
        <v>0.0</v>
      </c>
      <c r="L1151" s="258">
        <v>1.0</v>
      </c>
      <c r="M1151" s="258">
        <v>0.0</v>
      </c>
      <c r="N1151" s="258">
        <v>0.0</v>
      </c>
      <c r="O1151" s="258">
        <v>0.0</v>
      </c>
      <c r="P1151" s="258">
        <v>0.0</v>
      </c>
      <c r="Q1151" s="258">
        <v>0.0</v>
      </c>
      <c r="R1151" s="261">
        <f t="shared" si="1"/>
        <v>2</v>
      </c>
      <c r="S1151" s="261"/>
    </row>
    <row r="1152" ht="15.75" hidden="1" customHeight="1">
      <c r="B1152" s="258" t="s">
        <v>34</v>
      </c>
      <c r="C1152" s="259" t="s">
        <v>71</v>
      </c>
      <c r="D1152" s="260" t="s">
        <v>145</v>
      </c>
      <c r="E1152" s="258" t="s">
        <v>410</v>
      </c>
      <c r="F1152" s="258">
        <v>1.0</v>
      </c>
      <c r="G1152" s="258">
        <v>0.0</v>
      </c>
      <c r="H1152" s="258">
        <v>0.0</v>
      </c>
      <c r="I1152" s="258">
        <v>0.0</v>
      </c>
      <c r="J1152" s="258">
        <v>0.0</v>
      </c>
      <c r="K1152" s="258">
        <v>0.0</v>
      </c>
      <c r="L1152" s="258">
        <v>1.0</v>
      </c>
      <c r="M1152" s="258">
        <v>0.0</v>
      </c>
      <c r="N1152" s="258">
        <v>0.0</v>
      </c>
      <c r="O1152" s="258">
        <v>0.0</v>
      </c>
      <c r="P1152" s="258">
        <v>0.0</v>
      </c>
      <c r="Q1152" s="258">
        <v>0.0</v>
      </c>
      <c r="R1152" s="261">
        <f t="shared" si="1"/>
        <v>2</v>
      </c>
      <c r="S1152" s="261"/>
    </row>
    <row r="1153" ht="15.75" hidden="1" customHeight="1">
      <c r="B1153" s="258" t="s">
        <v>34</v>
      </c>
      <c r="C1153" s="259" t="s">
        <v>71</v>
      </c>
      <c r="D1153" s="260" t="s">
        <v>145</v>
      </c>
      <c r="E1153" s="258" t="s">
        <v>411</v>
      </c>
      <c r="F1153" s="258">
        <v>1.0</v>
      </c>
      <c r="G1153" s="258">
        <v>0.0</v>
      </c>
      <c r="H1153" s="258">
        <v>0.0</v>
      </c>
      <c r="I1153" s="258">
        <v>0.0</v>
      </c>
      <c r="J1153" s="258">
        <v>0.0</v>
      </c>
      <c r="K1153" s="258">
        <v>0.0</v>
      </c>
      <c r="L1153" s="258">
        <v>1.0</v>
      </c>
      <c r="M1153" s="258">
        <v>0.0</v>
      </c>
      <c r="N1153" s="258">
        <v>0.0</v>
      </c>
      <c r="O1153" s="258">
        <v>0.0</v>
      </c>
      <c r="P1153" s="258">
        <v>0.0</v>
      </c>
      <c r="Q1153" s="258">
        <v>0.0</v>
      </c>
      <c r="R1153" s="261">
        <f t="shared" si="1"/>
        <v>2</v>
      </c>
      <c r="S1153" s="261"/>
    </row>
    <row r="1154" ht="15.75" hidden="1" customHeight="1">
      <c r="B1154" s="258" t="s">
        <v>34</v>
      </c>
      <c r="C1154" s="259" t="s">
        <v>71</v>
      </c>
      <c r="D1154" s="260" t="s">
        <v>145</v>
      </c>
      <c r="E1154" s="258" t="s">
        <v>412</v>
      </c>
      <c r="F1154" s="258">
        <v>1.0</v>
      </c>
      <c r="G1154" s="258">
        <v>0.0</v>
      </c>
      <c r="H1154" s="258">
        <v>0.0</v>
      </c>
      <c r="I1154" s="258">
        <v>0.0</v>
      </c>
      <c r="J1154" s="258">
        <v>0.0</v>
      </c>
      <c r="K1154" s="258">
        <v>0.0</v>
      </c>
      <c r="L1154" s="258">
        <v>1.0</v>
      </c>
      <c r="M1154" s="258">
        <v>0.0</v>
      </c>
      <c r="N1154" s="258">
        <v>0.0</v>
      </c>
      <c r="O1154" s="258">
        <v>0.0</v>
      </c>
      <c r="P1154" s="258">
        <v>0.0</v>
      </c>
      <c r="Q1154" s="258">
        <v>0.0</v>
      </c>
      <c r="R1154" s="261">
        <f t="shared" si="1"/>
        <v>2</v>
      </c>
      <c r="S1154" s="261"/>
    </row>
    <row r="1155" ht="15.75" hidden="1" customHeight="1">
      <c r="B1155" s="258" t="s">
        <v>34</v>
      </c>
      <c r="C1155" s="259" t="s">
        <v>71</v>
      </c>
      <c r="D1155" s="262" t="s">
        <v>145</v>
      </c>
      <c r="E1155" s="258" t="s">
        <v>413</v>
      </c>
      <c r="F1155" s="258">
        <v>1.0</v>
      </c>
      <c r="G1155" s="258">
        <v>0.0</v>
      </c>
      <c r="H1155" s="258">
        <v>0.0</v>
      </c>
      <c r="I1155" s="258">
        <v>0.0</v>
      </c>
      <c r="J1155" s="258">
        <v>0.0</v>
      </c>
      <c r="K1155" s="258">
        <v>0.0</v>
      </c>
      <c r="L1155" s="258">
        <v>1.0</v>
      </c>
      <c r="M1155" s="258">
        <v>0.0</v>
      </c>
      <c r="N1155" s="258">
        <v>0.0</v>
      </c>
      <c r="O1155" s="258">
        <v>0.0</v>
      </c>
      <c r="P1155" s="258">
        <v>0.0</v>
      </c>
      <c r="Q1155" s="258">
        <v>0.0</v>
      </c>
      <c r="R1155" s="261">
        <f t="shared" si="1"/>
        <v>2</v>
      </c>
      <c r="S1155" s="261"/>
    </row>
    <row r="1156" ht="15.75" hidden="1" customHeight="1">
      <c r="B1156" s="258" t="s">
        <v>34</v>
      </c>
      <c r="C1156" s="259" t="s">
        <v>71</v>
      </c>
      <c r="D1156" s="260" t="s">
        <v>61</v>
      </c>
      <c r="E1156" s="258" t="s">
        <v>62</v>
      </c>
      <c r="F1156" s="258">
        <v>1.0</v>
      </c>
      <c r="G1156" s="258">
        <v>0.0</v>
      </c>
      <c r="H1156" s="258">
        <v>0.0</v>
      </c>
      <c r="I1156" s="258">
        <v>0.0</v>
      </c>
      <c r="J1156" s="258">
        <v>0.0</v>
      </c>
      <c r="K1156" s="258">
        <v>0.0</v>
      </c>
      <c r="L1156" s="258">
        <v>1.0</v>
      </c>
      <c r="M1156" s="258">
        <v>0.0</v>
      </c>
      <c r="N1156" s="258">
        <v>0.0</v>
      </c>
      <c r="O1156" s="258">
        <v>0.0</v>
      </c>
      <c r="P1156" s="258">
        <v>0.0</v>
      </c>
      <c r="Q1156" s="258">
        <v>0.0</v>
      </c>
      <c r="R1156" s="261">
        <f t="shared" si="1"/>
        <v>2</v>
      </c>
      <c r="S1156" s="261"/>
    </row>
    <row r="1157" ht="15.75" hidden="1" customHeight="1">
      <c r="B1157" s="258" t="s">
        <v>34</v>
      </c>
      <c r="C1157" s="259" t="s">
        <v>71</v>
      </c>
      <c r="D1157" s="260" t="s">
        <v>61</v>
      </c>
      <c r="E1157" s="258" t="s">
        <v>63</v>
      </c>
      <c r="F1157" s="258">
        <v>1.0</v>
      </c>
      <c r="G1157" s="258">
        <v>0.0</v>
      </c>
      <c r="H1157" s="258">
        <v>0.0</v>
      </c>
      <c r="I1157" s="258">
        <v>0.0</v>
      </c>
      <c r="J1157" s="258">
        <v>0.0</v>
      </c>
      <c r="K1157" s="258">
        <v>0.0</v>
      </c>
      <c r="L1157" s="258">
        <v>1.0</v>
      </c>
      <c r="M1157" s="258">
        <v>0.0</v>
      </c>
      <c r="N1157" s="258">
        <v>0.0</v>
      </c>
      <c r="O1157" s="258">
        <v>0.0</v>
      </c>
      <c r="P1157" s="258">
        <v>0.0</v>
      </c>
      <c r="Q1157" s="258">
        <v>0.0</v>
      </c>
      <c r="R1157" s="261">
        <f t="shared" si="1"/>
        <v>2</v>
      </c>
      <c r="S1157" s="261"/>
    </row>
    <row r="1158" ht="15.75" hidden="1" customHeight="1">
      <c r="B1158" s="258" t="s">
        <v>34</v>
      </c>
      <c r="C1158" s="259" t="s">
        <v>71</v>
      </c>
      <c r="D1158" s="260" t="s">
        <v>61</v>
      </c>
      <c r="E1158" s="258" t="s">
        <v>64</v>
      </c>
      <c r="F1158" s="258">
        <v>1.0</v>
      </c>
      <c r="G1158" s="258">
        <v>0.0</v>
      </c>
      <c r="H1158" s="258">
        <v>0.0</v>
      </c>
      <c r="I1158" s="258">
        <v>0.0</v>
      </c>
      <c r="J1158" s="258">
        <v>0.0</v>
      </c>
      <c r="K1158" s="258">
        <v>0.0</v>
      </c>
      <c r="L1158" s="258">
        <v>1.0</v>
      </c>
      <c r="M1158" s="258">
        <v>0.0</v>
      </c>
      <c r="N1158" s="258">
        <v>0.0</v>
      </c>
      <c r="O1158" s="258">
        <v>0.0</v>
      </c>
      <c r="P1158" s="258">
        <v>0.0</v>
      </c>
      <c r="Q1158" s="258">
        <v>0.0</v>
      </c>
      <c r="R1158" s="261">
        <f t="shared" si="1"/>
        <v>2</v>
      </c>
      <c r="S1158" s="261"/>
    </row>
    <row r="1159" ht="15.75" hidden="1" customHeight="1">
      <c r="B1159" s="258" t="s">
        <v>34</v>
      </c>
      <c r="C1159" s="259" t="s">
        <v>71</v>
      </c>
      <c r="D1159" s="260" t="s">
        <v>61</v>
      </c>
      <c r="E1159" s="258" t="s">
        <v>65</v>
      </c>
      <c r="F1159" s="258">
        <v>1.0</v>
      </c>
      <c r="G1159" s="258">
        <v>0.0</v>
      </c>
      <c r="H1159" s="258">
        <v>0.0</v>
      </c>
      <c r="I1159" s="258">
        <v>0.0</v>
      </c>
      <c r="J1159" s="258">
        <v>0.0</v>
      </c>
      <c r="K1159" s="258">
        <v>0.0</v>
      </c>
      <c r="L1159" s="258">
        <v>1.0</v>
      </c>
      <c r="M1159" s="258">
        <v>0.0</v>
      </c>
      <c r="N1159" s="258">
        <v>0.0</v>
      </c>
      <c r="O1159" s="258">
        <v>0.0</v>
      </c>
      <c r="P1159" s="258">
        <v>0.0</v>
      </c>
      <c r="Q1159" s="258">
        <v>0.0</v>
      </c>
      <c r="R1159" s="261">
        <f t="shared" si="1"/>
        <v>2</v>
      </c>
      <c r="S1159" s="261"/>
    </row>
    <row r="1160" ht="15.75" hidden="1" customHeight="1">
      <c r="B1160" s="258" t="s">
        <v>34</v>
      </c>
      <c r="C1160" s="259" t="s">
        <v>71</v>
      </c>
      <c r="D1160" s="260" t="s">
        <v>61</v>
      </c>
      <c r="E1160" s="258" t="s">
        <v>66</v>
      </c>
      <c r="F1160" s="258">
        <v>1.0</v>
      </c>
      <c r="G1160" s="258">
        <v>0.0</v>
      </c>
      <c r="H1160" s="258">
        <v>0.0</v>
      </c>
      <c r="I1160" s="258">
        <v>0.0</v>
      </c>
      <c r="J1160" s="258">
        <v>0.0</v>
      </c>
      <c r="K1160" s="258">
        <v>0.0</v>
      </c>
      <c r="L1160" s="258">
        <v>1.0</v>
      </c>
      <c r="M1160" s="258">
        <v>0.0</v>
      </c>
      <c r="N1160" s="258">
        <v>0.0</v>
      </c>
      <c r="O1160" s="258">
        <v>0.0</v>
      </c>
      <c r="P1160" s="258">
        <v>0.0</v>
      </c>
      <c r="Q1160" s="258">
        <v>0.0</v>
      </c>
      <c r="R1160" s="261">
        <f t="shared" si="1"/>
        <v>2</v>
      </c>
      <c r="S1160" s="261"/>
    </row>
    <row r="1161" ht="15.75" hidden="1" customHeight="1">
      <c r="B1161" s="258" t="s">
        <v>34</v>
      </c>
      <c r="C1161" s="259" t="s">
        <v>71</v>
      </c>
      <c r="D1161" s="260" t="s">
        <v>61</v>
      </c>
      <c r="E1161" s="258" t="s">
        <v>67</v>
      </c>
      <c r="F1161" s="258">
        <v>1.0</v>
      </c>
      <c r="G1161" s="258">
        <v>1.0</v>
      </c>
      <c r="H1161" s="258">
        <v>1.0</v>
      </c>
      <c r="I1161" s="258">
        <v>1.0</v>
      </c>
      <c r="J1161" s="258">
        <v>1.0</v>
      </c>
      <c r="K1161" s="258">
        <v>1.0</v>
      </c>
      <c r="L1161" s="258">
        <v>1.0</v>
      </c>
      <c r="M1161" s="258">
        <v>1.0</v>
      </c>
      <c r="N1161" s="258">
        <v>1.0</v>
      </c>
      <c r="O1161" s="258">
        <v>1.0</v>
      </c>
      <c r="P1161" s="258">
        <v>1.0</v>
      </c>
      <c r="Q1161" s="258">
        <v>1.0</v>
      </c>
      <c r="R1161" s="261">
        <f t="shared" si="1"/>
        <v>12</v>
      </c>
      <c r="S1161" s="261"/>
    </row>
    <row r="1162" ht="15.75" hidden="1" customHeight="1">
      <c r="B1162" s="258" t="s">
        <v>34</v>
      </c>
      <c r="C1162" s="259" t="s">
        <v>71</v>
      </c>
      <c r="D1162" s="260" t="s">
        <v>61</v>
      </c>
      <c r="E1162" s="258" t="s">
        <v>68</v>
      </c>
      <c r="F1162" s="258">
        <v>1.0</v>
      </c>
      <c r="G1162" s="258">
        <v>0.0</v>
      </c>
      <c r="H1162" s="258">
        <v>0.0</v>
      </c>
      <c r="I1162" s="258">
        <v>0.0</v>
      </c>
      <c r="J1162" s="258">
        <v>0.0</v>
      </c>
      <c r="K1162" s="258">
        <v>0.0</v>
      </c>
      <c r="L1162" s="258">
        <v>1.0</v>
      </c>
      <c r="M1162" s="258">
        <v>0.0</v>
      </c>
      <c r="N1162" s="258">
        <v>0.0</v>
      </c>
      <c r="O1162" s="258">
        <v>0.0</v>
      </c>
      <c r="P1162" s="258">
        <v>0.0</v>
      </c>
      <c r="Q1162" s="258">
        <v>0.0</v>
      </c>
      <c r="R1162" s="261">
        <f t="shared" si="1"/>
        <v>2</v>
      </c>
      <c r="S1162" s="261"/>
    </row>
    <row r="1163" ht="15.75" hidden="1" customHeight="1">
      <c r="B1163" s="258" t="s">
        <v>34</v>
      </c>
      <c r="C1163" s="259" t="s">
        <v>71</v>
      </c>
      <c r="D1163" s="262" t="s">
        <v>61</v>
      </c>
      <c r="E1163" s="258" t="s">
        <v>69</v>
      </c>
      <c r="F1163" s="258">
        <v>1.0</v>
      </c>
      <c r="G1163" s="258">
        <v>0.0</v>
      </c>
      <c r="H1163" s="258">
        <v>0.0</v>
      </c>
      <c r="I1163" s="258">
        <v>0.0</v>
      </c>
      <c r="J1163" s="258">
        <v>0.0</v>
      </c>
      <c r="K1163" s="258">
        <v>0.0</v>
      </c>
      <c r="L1163" s="258">
        <v>1.0</v>
      </c>
      <c r="M1163" s="258">
        <v>0.0</v>
      </c>
      <c r="N1163" s="258">
        <v>0.0</v>
      </c>
      <c r="O1163" s="258">
        <v>0.0</v>
      </c>
      <c r="P1163" s="258">
        <v>0.0</v>
      </c>
      <c r="Q1163" s="258">
        <v>0.0</v>
      </c>
      <c r="R1163" s="261">
        <f t="shared" si="1"/>
        <v>2</v>
      </c>
      <c r="S1163" s="261"/>
    </row>
    <row r="1164" ht="15.75" hidden="1" customHeight="1">
      <c r="B1164" s="258" t="s">
        <v>34</v>
      </c>
      <c r="C1164" s="259" t="s">
        <v>71</v>
      </c>
      <c r="D1164" s="260" t="s">
        <v>159</v>
      </c>
      <c r="E1164" s="258" t="s">
        <v>414</v>
      </c>
      <c r="F1164" s="258">
        <v>1.0</v>
      </c>
      <c r="G1164" s="258">
        <v>0.0</v>
      </c>
      <c r="H1164" s="258">
        <v>0.0</v>
      </c>
      <c r="I1164" s="258">
        <v>0.0</v>
      </c>
      <c r="J1164" s="258">
        <v>0.0</v>
      </c>
      <c r="K1164" s="258">
        <v>0.0</v>
      </c>
      <c r="L1164" s="258">
        <v>1.0</v>
      </c>
      <c r="M1164" s="258">
        <v>0.0</v>
      </c>
      <c r="N1164" s="258">
        <v>0.0</v>
      </c>
      <c r="O1164" s="258">
        <v>0.0</v>
      </c>
      <c r="P1164" s="258">
        <v>0.0</v>
      </c>
      <c r="Q1164" s="258">
        <v>0.0</v>
      </c>
      <c r="R1164" s="261">
        <f t="shared" si="1"/>
        <v>2</v>
      </c>
      <c r="S1164" s="261"/>
    </row>
    <row r="1165" ht="15.75" hidden="1" customHeight="1">
      <c r="B1165" s="258" t="s">
        <v>34</v>
      </c>
      <c r="C1165" s="259" t="s">
        <v>71</v>
      </c>
      <c r="D1165" s="260" t="s">
        <v>159</v>
      </c>
      <c r="E1165" s="258" t="s">
        <v>415</v>
      </c>
      <c r="F1165" s="258">
        <v>1.0</v>
      </c>
      <c r="G1165" s="258">
        <v>0.0</v>
      </c>
      <c r="H1165" s="258">
        <v>0.0</v>
      </c>
      <c r="I1165" s="258">
        <v>0.0</v>
      </c>
      <c r="J1165" s="258">
        <v>0.0</v>
      </c>
      <c r="K1165" s="258">
        <v>0.0</v>
      </c>
      <c r="L1165" s="258">
        <v>1.0</v>
      </c>
      <c r="M1165" s="258">
        <v>0.0</v>
      </c>
      <c r="N1165" s="258">
        <v>0.0</v>
      </c>
      <c r="O1165" s="258">
        <v>0.0</v>
      </c>
      <c r="P1165" s="258">
        <v>0.0</v>
      </c>
      <c r="Q1165" s="258">
        <v>0.0</v>
      </c>
      <c r="R1165" s="261">
        <f t="shared" si="1"/>
        <v>2</v>
      </c>
      <c r="S1165" s="261"/>
    </row>
    <row r="1166" ht="15.75" hidden="1" customHeight="1">
      <c r="B1166" s="258" t="s">
        <v>34</v>
      </c>
      <c r="C1166" s="259" t="s">
        <v>71</v>
      </c>
      <c r="D1166" s="260" t="s">
        <v>159</v>
      </c>
      <c r="E1166" s="258" t="s">
        <v>416</v>
      </c>
      <c r="F1166" s="258">
        <v>1.0</v>
      </c>
      <c r="G1166" s="258">
        <v>0.0</v>
      </c>
      <c r="H1166" s="258">
        <v>0.0</v>
      </c>
      <c r="I1166" s="258">
        <v>0.0</v>
      </c>
      <c r="J1166" s="258">
        <v>0.0</v>
      </c>
      <c r="K1166" s="258">
        <v>0.0</v>
      </c>
      <c r="L1166" s="258">
        <v>1.0</v>
      </c>
      <c r="M1166" s="258">
        <v>0.0</v>
      </c>
      <c r="N1166" s="258">
        <v>0.0</v>
      </c>
      <c r="O1166" s="258">
        <v>0.0</v>
      </c>
      <c r="P1166" s="258">
        <v>0.0</v>
      </c>
      <c r="Q1166" s="258">
        <v>0.0</v>
      </c>
      <c r="R1166" s="261">
        <f t="shared" si="1"/>
        <v>2</v>
      </c>
      <c r="S1166" s="261"/>
    </row>
    <row r="1167" ht="15.75" hidden="1" customHeight="1">
      <c r="B1167" s="258" t="s">
        <v>34</v>
      </c>
      <c r="C1167" s="259" t="s">
        <v>71</v>
      </c>
      <c r="D1167" s="260" t="s">
        <v>159</v>
      </c>
      <c r="E1167" s="258" t="s">
        <v>417</v>
      </c>
      <c r="F1167" s="258">
        <v>1.0</v>
      </c>
      <c r="G1167" s="258">
        <v>0.0</v>
      </c>
      <c r="H1167" s="258">
        <v>0.0</v>
      </c>
      <c r="I1167" s="258">
        <v>0.0</v>
      </c>
      <c r="J1167" s="258">
        <v>0.0</v>
      </c>
      <c r="K1167" s="258">
        <v>0.0</v>
      </c>
      <c r="L1167" s="258">
        <v>1.0</v>
      </c>
      <c r="M1167" s="258">
        <v>0.0</v>
      </c>
      <c r="N1167" s="258">
        <v>0.0</v>
      </c>
      <c r="O1167" s="258">
        <v>0.0</v>
      </c>
      <c r="P1167" s="258">
        <v>0.0</v>
      </c>
      <c r="Q1167" s="258">
        <v>0.0</v>
      </c>
      <c r="R1167" s="261">
        <f t="shared" si="1"/>
        <v>2</v>
      </c>
      <c r="S1167" s="261"/>
    </row>
    <row r="1168" ht="15.75" hidden="1" customHeight="1">
      <c r="B1168" s="258" t="s">
        <v>34</v>
      </c>
      <c r="C1168" s="259" t="s">
        <v>71</v>
      </c>
      <c r="D1168" s="260" t="s">
        <v>159</v>
      </c>
      <c r="E1168" s="258" t="s">
        <v>418</v>
      </c>
      <c r="F1168" s="258">
        <v>1.0</v>
      </c>
      <c r="G1168" s="258">
        <v>0.0</v>
      </c>
      <c r="H1168" s="258">
        <v>0.0</v>
      </c>
      <c r="I1168" s="258">
        <v>0.0</v>
      </c>
      <c r="J1168" s="258">
        <v>0.0</v>
      </c>
      <c r="K1168" s="258">
        <v>0.0</v>
      </c>
      <c r="L1168" s="258">
        <v>1.0</v>
      </c>
      <c r="M1168" s="258">
        <v>0.0</v>
      </c>
      <c r="N1168" s="258">
        <v>0.0</v>
      </c>
      <c r="O1168" s="258">
        <v>0.0</v>
      </c>
      <c r="P1168" s="258">
        <v>0.0</v>
      </c>
      <c r="Q1168" s="258">
        <v>0.0</v>
      </c>
      <c r="R1168" s="261">
        <f t="shared" si="1"/>
        <v>2</v>
      </c>
      <c r="S1168" s="261"/>
    </row>
    <row r="1169" ht="15.75" hidden="1" customHeight="1">
      <c r="B1169" s="258" t="s">
        <v>34</v>
      </c>
      <c r="C1169" s="259" t="s">
        <v>71</v>
      </c>
      <c r="D1169" s="260" t="s">
        <v>159</v>
      </c>
      <c r="E1169" s="258" t="s">
        <v>419</v>
      </c>
      <c r="F1169" s="258">
        <v>1.0</v>
      </c>
      <c r="G1169" s="258">
        <v>0.0</v>
      </c>
      <c r="H1169" s="258">
        <v>0.0</v>
      </c>
      <c r="I1169" s="258">
        <v>0.0</v>
      </c>
      <c r="J1169" s="258">
        <v>1.0</v>
      </c>
      <c r="K1169" s="258">
        <v>1.0</v>
      </c>
      <c r="L1169" s="258">
        <v>1.0</v>
      </c>
      <c r="M1169" s="258">
        <v>1.0</v>
      </c>
      <c r="N1169" s="258">
        <v>1.0</v>
      </c>
      <c r="O1169" s="258">
        <v>1.0</v>
      </c>
      <c r="P1169" s="258">
        <v>1.0</v>
      </c>
      <c r="Q1169" s="258">
        <v>1.0</v>
      </c>
      <c r="R1169" s="261">
        <f t="shared" si="1"/>
        <v>9</v>
      </c>
      <c r="S1169" s="261"/>
    </row>
    <row r="1170" ht="15.75" hidden="1" customHeight="1">
      <c r="B1170" s="258" t="s">
        <v>34</v>
      </c>
      <c r="C1170" s="259" t="s">
        <v>71</v>
      </c>
      <c r="D1170" s="260" t="s">
        <v>159</v>
      </c>
      <c r="E1170" s="258" t="s">
        <v>420</v>
      </c>
      <c r="F1170" s="258">
        <v>1.0</v>
      </c>
      <c r="G1170" s="258">
        <v>0.0</v>
      </c>
      <c r="H1170" s="258">
        <v>0.0</v>
      </c>
      <c r="I1170" s="258">
        <v>0.0</v>
      </c>
      <c r="J1170" s="258">
        <v>0.0</v>
      </c>
      <c r="K1170" s="258">
        <v>0.0</v>
      </c>
      <c r="L1170" s="258">
        <v>1.0</v>
      </c>
      <c r="M1170" s="258">
        <v>0.0</v>
      </c>
      <c r="N1170" s="258">
        <v>0.0</v>
      </c>
      <c r="O1170" s="258">
        <v>0.0</v>
      </c>
      <c r="P1170" s="258">
        <v>0.0</v>
      </c>
      <c r="Q1170" s="258">
        <v>0.0</v>
      </c>
      <c r="R1170" s="261">
        <f t="shared" si="1"/>
        <v>2</v>
      </c>
      <c r="S1170" s="261"/>
    </row>
    <row r="1171" ht="15.75" hidden="1" customHeight="1">
      <c r="B1171" s="258" t="s">
        <v>34</v>
      </c>
      <c r="C1171" s="259" t="s">
        <v>71</v>
      </c>
      <c r="D1171" s="260" t="s">
        <v>159</v>
      </c>
      <c r="E1171" s="258" t="s">
        <v>421</v>
      </c>
      <c r="F1171" s="258">
        <v>1.0</v>
      </c>
      <c r="G1171" s="258">
        <v>0.0</v>
      </c>
      <c r="H1171" s="258">
        <v>0.0</v>
      </c>
      <c r="I1171" s="258">
        <v>0.0</v>
      </c>
      <c r="J1171" s="258">
        <v>0.0</v>
      </c>
      <c r="K1171" s="258">
        <v>0.0</v>
      </c>
      <c r="L1171" s="258">
        <v>1.0</v>
      </c>
      <c r="M1171" s="258">
        <v>0.0</v>
      </c>
      <c r="N1171" s="258">
        <v>0.0</v>
      </c>
      <c r="O1171" s="258">
        <v>0.0</v>
      </c>
      <c r="P1171" s="258">
        <v>0.0</v>
      </c>
      <c r="Q1171" s="258">
        <v>0.0</v>
      </c>
      <c r="R1171" s="261">
        <f t="shared" si="1"/>
        <v>2</v>
      </c>
      <c r="S1171" s="261"/>
    </row>
    <row r="1172" ht="15.75" hidden="1" customHeight="1">
      <c r="B1172" s="258" t="s">
        <v>34</v>
      </c>
      <c r="C1172" s="259" t="s">
        <v>71</v>
      </c>
      <c r="D1172" s="260" t="s">
        <v>159</v>
      </c>
      <c r="E1172" s="258" t="s">
        <v>422</v>
      </c>
      <c r="F1172" s="258">
        <v>1.0</v>
      </c>
      <c r="G1172" s="258">
        <v>0.0</v>
      </c>
      <c r="H1172" s="258">
        <v>1.0</v>
      </c>
      <c r="I1172" s="258">
        <v>1.0</v>
      </c>
      <c r="J1172" s="258">
        <v>1.0</v>
      </c>
      <c r="K1172" s="258">
        <v>1.0</v>
      </c>
      <c r="L1172" s="258">
        <v>1.0</v>
      </c>
      <c r="M1172" s="258">
        <v>1.0</v>
      </c>
      <c r="N1172" s="258">
        <v>1.0</v>
      </c>
      <c r="O1172" s="258">
        <v>1.0</v>
      </c>
      <c r="P1172" s="258">
        <v>1.0</v>
      </c>
      <c r="Q1172" s="258">
        <v>1.0</v>
      </c>
      <c r="R1172" s="261">
        <f t="shared" si="1"/>
        <v>11</v>
      </c>
      <c r="S1172" s="261"/>
    </row>
    <row r="1173" ht="15.75" hidden="1" customHeight="1">
      <c r="B1173" s="258" t="s">
        <v>34</v>
      </c>
      <c r="C1173" s="259" t="s">
        <v>71</v>
      </c>
      <c r="D1173" s="260" t="s">
        <v>159</v>
      </c>
      <c r="E1173" s="258" t="s">
        <v>423</v>
      </c>
      <c r="F1173" s="258">
        <v>1.0</v>
      </c>
      <c r="G1173" s="258">
        <v>0.0</v>
      </c>
      <c r="H1173" s="258">
        <v>0.0</v>
      </c>
      <c r="I1173" s="258">
        <v>0.0</v>
      </c>
      <c r="J1173" s="258">
        <v>0.0</v>
      </c>
      <c r="K1173" s="258">
        <v>0.0</v>
      </c>
      <c r="L1173" s="258">
        <v>1.0</v>
      </c>
      <c r="M1173" s="258">
        <v>0.0</v>
      </c>
      <c r="N1173" s="258">
        <v>0.0</v>
      </c>
      <c r="O1173" s="258">
        <v>0.0</v>
      </c>
      <c r="P1173" s="258">
        <v>0.0</v>
      </c>
      <c r="Q1173" s="258">
        <v>0.0</v>
      </c>
      <c r="R1173" s="261">
        <f t="shared" si="1"/>
        <v>2</v>
      </c>
      <c r="S1173" s="261"/>
    </row>
    <row r="1174" ht="15.75" hidden="1" customHeight="1">
      <c r="B1174" s="258" t="s">
        <v>34</v>
      </c>
      <c r="C1174" s="259" t="s">
        <v>71</v>
      </c>
      <c r="D1174" s="260" t="s">
        <v>159</v>
      </c>
      <c r="E1174" s="258" t="s">
        <v>424</v>
      </c>
      <c r="F1174" s="258">
        <v>1.0</v>
      </c>
      <c r="G1174" s="258">
        <v>0.0</v>
      </c>
      <c r="H1174" s="258">
        <v>0.0</v>
      </c>
      <c r="I1174" s="258">
        <v>0.0</v>
      </c>
      <c r="J1174" s="258">
        <v>0.0</v>
      </c>
      <c r="K1174" s="258">
        <v>0.0</v>
      </c>
      <c r="L1174" s="258">
        <v>1.0</v>
      </c>
      <c r="M1174" s="258">
        <v>0.0</v>
      </c>
      <c r="N1174" s="258">
        <v>0.0</v>
      </c>
      <c r="O1174" s="258">
        <v>0.0</v>
      </c>
      <c r="P1174" s="258">
        <v>0.0</v>
      </c>
      <c r="Q1174" s="258">
        <v>0.0</v>
      </c>
      <c r="R1174" s="261">
        <f t="shared" si="1"/>
        <v>2</v>
      </c>
      <c r="S1174" s="261"/>
    </row>
    <row r="1175" ht="15.75" hidden="1" customHeight="1">
      <c r="B1175" s="258" t="s">
        <v>34</v>
      </c>
      <c r="C1175" s="259" t="s">
        <v>71</v>
      </c>
      <c r="D1175" s="262" t="s">
        <v>159</v>
      </c>
      <c r="E1175" s="258" t="s">
        <v>425</v>
      </c>
      <c r="F1175" s="258">
        <v>1.0</v>
      </c>
      <c r="G1175" s="258">
        <v>0.0</v>
      </c>
      <c r="H1175" s="258">
        <v>0.0</v>
      </c>
      <c r="I1175" s="258">
        <v>0.0</v>
      </c>
      <c r="J1175" s="258">
        <v>0.0</v>
      </c>
      <c r="K1175" s="258">
        <v>0.0</v>
      </c>
      <c r="L1175" s="258">
        <v>1.0</v>
      </c>
      <c r="M1175" s="258">
        <v>0.0</v>
      </c>
      <c r="N1175" s="258">
        <v>0.0</v>
      </c>
      <c r="O1175" s="258">
        <v>0.0</v>
      </c>
      <c r="P1175" s="258">
        <v>0.0</v>
      </c>
      <c r="Q1175" s="258">
        <v>0.0</v>
      </c>
      <c r="R1175" s="261">
        <f t="shared" si="1"/>
        <v>2</v>
      </c>
      <c r="S1175" s="261"/>
    </row>
    <row r="1176" ht="15.75" hidden="1" customHeight="1">
      <c r="B1176" s="258" t="s">
        <v>34</v>
      </c>
      <c r="C1176" s="259" t="s">
        <v>72</v>
      </c>
      <c r="D1176" s="260" t="s">
        <v>116</v>
      </c>
      <c r="E1176" s="258" t="s">
        <v>383</v>
      </c>
      <c r="F1176" s="258">
        <v>1.0</v>
      </c>
      <c r="G1176" s="258">
        <v>0.0</v>
      </c>
      <c r="H1176" s="258">
        <v>0.0</v>
      </c>
      <c r="I1176" s="258">
        <v>0.0</v>
      </c>
      <c r="J1176" s="258">
        <v>0.0</v>
      </c>
      <c r="K1176" s="258">
        <v>0.0</v>
      </c>
      <c r="L1176" s="258">
        <v>1.0</v>
      </c>
      <c r="M1176" s="258">
        <v>0.0</v>
      </c>
      <c r="N1176" s="258">
        <v>0.0</v>
      </c>
      <c r="O1176" s="258">
        <v>0.0</v>
      </c>
      <c r="P1176" s="258">
        <v>0.0</v>
      </c>
      <c r="Q1176" s="258">
        <v>0.0</v>
      </c>
      <c r="R1176" s="261">
        <f t="shared" si="1"/>
        <v>2</v>
      </c>
      <c r="S1176" s="261"/>
    </row>
    <row r="1177" ht="15.75" hidden="1" customHeight="1">
      <c r="B1177" s="258" t="s">
        <v>34</v>
      </c>
      <c r="C1177" s="259" t="s">
        <v>72</v>
      </c>
      <c r="D1177" s="260" t="s">
        <v>116</v>
      </c>
      <c r="E1177" s="258" t="s">
        <v>384</v>
      </c>
      <c r="F1177" s="258">
        <v>1.0</v>
      </c>
      <c r="G1177" s="258">
        <v>0.0</v>
      </c>
      <c r="H1177" s="258">
        <v>0.0</v>
      </c>
      <c r="I1177" s="258">
        <v>0.0</v>
      </c>
      <c r="J1177" s="258">
        <v>0.0</v>
      </c>
      <c r="K1177" s="258">
        <v>0.0</v>
      </c>
      <c r="L1177" s="258">
        <v>1.0</v>
      </c>
      <c r="M1177" s="258">
        <v>0.0</v>
      </c>
      <c r="N1177" s="258">
        <v>0.0</v>
      </c>
      <c r="O1177" s="258">
        <v>0.0</v>
      </c>
      <c r="P1177" s="258">
        <v>0.0</v>
      </c>
      <c r="Q1177" s="258">
        <v>0.0</v>
      </c>
      <c r="R1177" s="261">
        <f t="shared" si="1"/>
        <v>2</v>
      </c>
      <c r="S1177" s="261"/>
    </row>
    <row r="1178" ht="15.75" hidden="1" customHeight="1">
      <c r="B1178" s="258" t="s">
        <v>34</v>
      </c>
      <c r="C1178" s="259" t="s">
        <v>72</v>
      </c>
      <c r="D1178" s="260" t="s">
        <v>116</v>
      </c>
      <c r="E1178" s="258" t="s">
        <v>385</v>
      </c>
      <c r="F1178" s="258">
        <v>1.0</v>
      </c>
      <c r="G1178" s="258">
        <v>0.0</v>
      </c>
      <c r="H1178" s="258">
        <v>0.0</v>
      </c>
      <c r="I1178" s="258">
        <v>0.0</v>
      </c>
      <c r="J1178" s="258">
        <v>0.0</v>
      </c>
      <c r="K1178" s="258">
        <v>0.0</v>
      </c>
      <c r="L1178" s="258">
        <v>1.0</v>
      </c>
      <c r="M1178" s="258">
        <v>0.0</v>
      </c>
      <c r="N1178" s="258">
        <v>0.0</v>
      </c>
      <c r="O1178" s="258">
        <v>0.0</v>
      </c>
      <c r="P1178" s="258">
        <v>0.0</v>
      </c>
      <c r="Q1178" s="258">
        <v>0.0</v>
      </c>
      <c r="R1178" s="261">
        <f t="shared" si="1"/>
        <v>2</v>
      </c>
      <c r="S1178" s="261"/>
    </row>
    <row r="1179" ht="15.75" hidden="1" customHeight="1">
      <c r="B1179" s="258" t="s">
        <v>34</v>
      </c>
      <c r="C1179" s="259" t="s">
        <v>72</v>
      </c>
      <c r="D1179" s="260" t="s">
        <v>116</v>
      </c>
      <c r="E1179" s="258" t="s">
        <v>386</v>
      </c>
      <c r="F1179" s="258">
        <v>1.0</v>
      </c>
      <c r="G1179" s="258">
        <v>0.0</v>
      </c>
      <c r="H1179" s="258">
        <v>0.0</v>
      </c>
      <c r="I1179" s="258">
        <v>0.0</v>
      </c>
      <c r="J1179" s="258">
        <v>0.0</v>
      </c>
      <c r="K1179" s="258">
        <v>0.0</v>
      </c>
      <c r="L1179" s="258">
        <v>1.0</v>
      </c>
      <c r="M1179" s="258">
        <v>0.0</v>
      </c>
      <c r="N1179" s="258">
        <v>0.0</v>
      </c>
      <c r="O1179" s="258">
        <v>0.0</v>
      </c>
      <c r="P1179" s="258">
        <v>0.0</v>
      </c>
      <c r="Q1179" s="258">
        <v>0.0</v>
      </c>
      <c r="R1179" s="261">
        <f t="shared" si="1"/>
        <v>2</v>
      </c>
      <c r="S1179" s="261"/>
    </row>
    <row r="1180" ht="15.75" hidden="1" customHeight="1">
      <c r="B1180" s="258" t="s">
        <v>34</v>
      </c>
      <c r="C1180" s="259" t="s">
        <v>72</v>
      </c>
      <c r="D1180" s="260" t="s">
        <v>116</v>
      </c>
      <c r="E1180" s="258" t="s">
        <v>387</v>
      </c>
      <c r="F1180" s="258">
        <v>1.0</v>
      </c>
      <c r="G1180" s="258">
        <v>0.0</v>
      </c>
      <c r="H1180" s="258">
        <v>0.0</v>
      </c>
      <c r="I1180" s="258">
        <v>0.0</v>
      </c>
      <c r="J1180" s="258">
        <v>0.0</v>
      </c>
      <c r="K1180" s="258">
        <v>0.0</v>
      </c>
      <c r="L1180" s="258">
        <v>1.0</v>
      </c>
      <c r="M1180" s="258">
        <v>0.0</v>
      </c>
      <c r="N1180" s="258">
        <v>0.0</v>
      </c>
      <c r="O1180" s="258">
        <v>0.0</v>
      </c>
      <c r="P1180" s="258">
        <v>0.0</v>
      </c>
      <c r="Q1180" s="258">
        <v>0.0</v>
      </c>
      <c r="R1180" s="261">
        <f t="shared" si="1"/>
        <v>2</v>
      </c>
      <c r="S1180" s="261"/>
    </row>
    <row r="1181" ht="15.75" hidden="1" customHeight="1">
      <c r="B1181" s="258" t="s">
        <v>34</v>
      </c>
      <c r="C1181" s="259" t="s">
        <v>72</v>
      </c>
      <c r="D1181" s="260" t="s">
        <v>116</v>
      </c>
      <c r="E1181" s="258" t="s">
        <v>388</v>
      </c>
      <c r="F1181" s="258">
        <v>1.0</v>
      </c>
      <c r="G1181" s="258">
        <v>0.0</v>
      </c>
      <c r="H1181" s="258">
        <v>0.0</v>
      </c>
      <c r="I1181" s="258">
        <v>0.0</v>
      </c>
      <c r="J1181" s="258">
        <v>0.0</v>
      </c>
      <c r="K1181" s="258">
        <v>0.0</v>
      </c>
      <c r="L1181" s="258">
        <v>1.0</v>
      </c>
      <c r="M1181" s="258">
        <v>0.0</v>
      </c>
      <c r="N1181" s="258">
        <v>0.0</v>
      </c>
      <c r="O1181" s="258">
        <v>0.0</v>
      </c>
      <c r="P1181" s="258">
        <v>0.0</v>
      </c>
      <c r="Q1181" s="258">
        <v>0.0</v>
      </c>
      <c r="R1181" s="261">
        <f t="shared" si="1"/>
        <v>2</v>
      </c>
      <c r="S1181" s="261"/>
    </row>
    <row r="1182" ht="15.75" hidden="1" customHeight="1">
      <c r="B1182" s="258" t="s">
        <v>34</v>
      </c>
      <c r="C1182" s="259" t="s">
        <v>72</v>
      </c>
      <c r="D1182" s="262" t="s">
        <v>116</v>
      </c>
      <c r="E1182" s="258" t="s">
        <v>389</v>
      </c>
      <c r="F1182" s="258">
        <v>1.0</v>
      </c>
      <c r="G1182" s="258">
        <v>0.0</v>
      </c>
      <c r="H1182" s="258">
        <v>0.0</v>
      </c>
      <c r="I1182" s="258">
        <v>0.0</v>
      </c>
      <c r="J1182" s="258">
        <v>0.0</v>
      </c>
      <c r="K1182" s="258">
        <v>0.0</v>
      </c>
      <c r="L1182" s="258">
        <v>1.0</v>
      </c>
      <c r="M1182" s="258">
        <v>0.0</v>
      </c>
      <c r="N1182" s="258">
        <v>0.0</v>
      </c>
      <c r="O1182" s="258">
        <v>0.0</v>
      </c>
      <c r="P1182" s="258">
        <v>0.0</v>
      </c>
      <c r="Q1182" s="258">
        <v>0.0</v>
      </c>
      <c r="R1182" s="261">
        <f t="shared" si="1"/>
        <v>2</v>
      </c>
      <c r="S1182" s="261"/>
    </row>
    <row r="1183" ht="15.75" hidden="1" customHeight="1">
      <c r="B1183" s="258" t="s">
        <v>34</v>
      </c>
      <c r="C1183" s="259" t="s">
        <v>72</v>
      </c>
      <c r="D1183" s="260" t="s">
        <v>131</v>
      </c>
      <c r="E1183" s="258" t="s">
        <v>390</v>
      </c>
      <c r="F1183" s="258">
        <v>1.0</v>
      </c>
      <c r="G1183" s="258">
        <v>0.0</v>
      </c>
      <c r="H1183" s="258">
        <v>0.0</v>
      </c>
      <c r="I1183" s="258">
        <v>0.0</v>
      </c>
      <c r="J1183" s="258">
        <v>0.0</v>
      </c>
      <c r="K1183" s="258">
        <v>0.0</v>
      </c>
      <c r="L1183" s="258">
        <v>1.0</v>
      </c>
      <c r="M1183" s="258">
        <v>0.0</v>
      </c>
      <c r="N1183" s="258">
        <v>0.0</v>
      </c>
      <c r="O1183" s="258">
        <v>0.0</v>
      </c>
      <c r="P1183" s="258">
        <v>0.0</v>
      </c>
      <c r="Q1183" s="258">
        <v>0.0</v>
      </c>
      <c r="R1183" s="261">
        <f t="shared" si="1"/>
        <v>2</v>
      </c>
      <c r="S1183" s="261"/>
    </row>
    <row r="1184" ht="15.75" hidden="1" customHeight="1">
      <c r="B1184" s="258" t="s">
        <v>34</v>
      </c>
      <c r="C1184" s="259" t="s">
        <v>72</v>
      </c>
      <c r="D1184" s="260" t="s">
        <v>131</v>
      </c>
      <c r="E1184" s="258" t="s">
        <v>391</v>
      </c>
      <c r="F1184" s="258">
        <v>1.0</v>
      </c>
      <c r="G1184" s="258">
        <v>0.0</v>
      </c>
      <c r="H1184" s="258">
        <v>0.0</v>
      </c>
      <c r="I1184" s="258">
        <v>0.0</v>
      </c>
      <c r="J1184" s="258">
        <v>0.0</v>
      </c>
      <c r="K1184" s="258">
        <v>0.0</v>
      </c>
      <c r="L1184" s="258">
        <v>1.0</v>
      </c>
      <c r="M1184" s="258">
        <v>0.0</v>
      </c>
      <c r="N1184" s="258">
        <v>0.0</v>
      </c>
      <c r="O1184" s="258">
        <v>0.0</v>
      </c>
      <c r="P1184" s="258">
        <v>0.0</v>
      </c>
      <c r="Q1184" s="258">
        <v>0.0</v>
      </c>
      <c r="R1184" s="261">
        <f t="shared" si="1"/>
        <v>2</v>
      </c>
      <c r="S1184" s="261"/>
    </row>
    <row r="1185" ht="15.75" hidden="1" customHeight="1">
      <c r="B1185" s="258" t="s">
        <v>34</v>
      </c>
      <c r="C1185" s="259" t="s">
        <v>72</v>
      </c>
      <c r="D1185" s="260" t="s">
        <v>131</v>
      </c>
      <c r="E1185" s="258" t="s">
        <v>392</v>
      </c>
      <c r="F1185" s="258">
        <v>1.0</v>
      </c>
      <c r="G1185" s="258">
        <v>0.0</v>
      </c>
      <c r="H1185" s="258">
        <v>0.0</v>
      </c>
      <c r="I1185" s="258">
        <v>0.0</v>
      </c>
      <c r="J1185" s="258">
        <v>0.0</v>
      </c>
      <c r="K1185" s="258">
        <v>0.0</v>
      </c>
      <c r="L1185" s="258">
        <v>1.0</v>
      </c>
      <c r="M1185" s="258">
        <v>0.0</v>
      </c>
      <c r="N1185" s="258">
        <v>0.0</v>
      </c>
      <c r="O1185" s="258">
        <v>0.0</v>
      </c>
      <c r="P1185" s="258">
        <v>0.0</v>
      </c>
      <c r="Q1185" s="258">
        <v>0.0</v>
      </c>
      <c r="R1185" s="261">
        <f t="shared" si="1"/>
        <v>2</v>
      </c>
      <c r="S1185" s="261"/>
    </row>
    <row r="1186" ht="15.75" hidden="1" customHeight="1">
      <c r="B1186" s="258" t="s">
        <v>34</v>
      </c>
      <c r="C1186" s="259" t="s">
        <v>72</v>
      </c>
      <c r="D1186" s="260" t="s">
        <v>131</v>
      </c>
      <c r="E1186" s="258" t="s">
        <v>393</v>
      </c>
      <c r="F1186" s="258">
        <v>1.0</v>
      </c>
      <c r="G1186" s="258">
        <v>0.0</v>
      </c>
      <c r="H1186" s="258">
        <v>0.0</v>
      </c>
      <c r="I1186" s="258">
        <v>0.0</v>
      </c>
      <c r="J1186" s="258">
        <v>0.0</v>
      </c>
      <c r="K1186" s="258">
        <v>0.0</v>
      </c>
      <c r="L1186" s="258">
        <v>1.0</v>
      </c>
      <c r="M1186" s="258">
        <v>0.0</v>
      </c>
      <c r="N1186" s="258">
        <v>0.0</v>
      </c>
      <c r="O1186" s="258">
        <v>0.0</v>
      </c>
      <c r="P1186" s="258">
        <v>0.0</v>
      </c>
      <c r="Q1186" s="258">
        <v>0.0</v>
      </c>
      <c r="R1186" s="261">
        <f t="shared" si="1"/>
        <v>2</v>
      </c>
      <c r="S1186" s="261"/>
    </row>
    <row r="1187" ht="15.75" hidden="1" customHeight="1">
      <c r="B1187" s="258" t="s">
        <v>34</v>
      </c>
      <c r="C1187" s="259" t="s">
        <v>72</v>
      </c>
      <c r="D1187" s="260" t="s">
        <v>131</v>
      </c>
      <c r="E1187" s="258" t="s">
        <v>394</v>
      </c>
      <c r="F1187" s="258">
        <v>1.0</v>
      </c>
      <c r="G1187" s="258">
        <v>0.0</v>
      </c>
      <c r="H1187" s="258">
        <v>0.0</v>
      </c>
      <c r="I1187" s="258">
        <v>0.0</v>
      </c>
      <c r="J1187" s="258">
        <v>0.0</v>
      </c>
      <c r="K1187" s="258">
        <v>0.0</v>
      </c>
      <c r="L1187" s="258">
        <v>1.0</v>
      </c>
      <c r="M1187" s="258">
        <v>0.0</v>
      </c>
      <c r="N1187" s="258">
        <v>0.0</v>
      </c>
      <c r="O1187" s="258">
        <v>0.0</v>
      </c>
      <c r="P1187" s="258">
        <v>0.0</v>
      </c>
      <c r="Q1187" s="258">
        <v>0.0</v>
      </c>
      <c r="R1187" s="261">
        <f t="shared" si="1"/>
        <v>2</v>
      </c>
      <c r="S1187" s="261"/>
    </row>
    <row r="1188" ht="15.75" hidden="1" customHeight="1">
      <c r="B1188" s="258" t="s">
        <v>34</v>
      </c>
      <c r="C1188" s="259" t="s">
        <v>72</v>
      </c>
      <c r="D1188" s="260" t="s">
        <v>131</v>
      </c>
      <c r="E1188" s="258" t="s">
        <v>395</v>
      </c>
      <c r="F1188" s="258">
        <v>1.0</v>
      </c>
      <c r="G1188" s="258">
        <v>0.0</v>
      </c>
      <c r="H1188" s="258">
        <v>0.0</v>
      </c>
      <c r="I1188" s="258">
        <v>0.0</v>
      </c>
      <c r="J1188" s="258">
        <v>0.0</v>
      </c>
      <c r="K1188" s="258">
        <v>0.0</v>
      </c>
      <c r="L1188" s="258">
        <v>1.0</v>
      </c>
      <c r="M1188" s="258">
        <v>0.0</v>
      </c>
      <c r="N1188" s="258">
        <v>0.0</v>
      </c>
      <c r="O1188" s="258">
        <v>0.0</v>
      </c>
      <c r="P1188" s="258">
        <v>0.0</v>
      </c>
      <c r="Q1188" s="258">
        <v>0.0</v>
      </c>
      <c r="R1188" s="261">
        <f t="shared" si="1"/>
        <v>2</v>
      </c>
      <c r="S1188" s="261"/>
    </row>
    <row r="1189" ht="15.75" hidden="1" customHeight="1">
      <c r="B1189" s="258" t="s">
        <v>34</v>
      </c>
      <c r="C1189" s="259" t="s">
        <v>72</v>
      </c>
      <c r="D1189" s="262" t="s">
        <v>131</v>
      </c>
      <c r="E1189" s="258" t="s">
        <v>396</v>
      </c>
      <c r="F1189" s="258">
        <v>1.0</v>
      </c>
      <c r="G1189" s="258">
        <v>0.0</v>
      </c>
      <c r="H1189" s="258">
        <v>0.0</v>
      </c>
      <c r="I1189" s="258">
        <v>0.0</v>
      </c>
      <c r="J1189" s="258">
        <v>0.0</v>
      </c>
      <c r="K1189" s="258">
        <v>0.0</v>
      </c>
      <c r="L1189" s="258">
        <v>1.0</v>
      </c>
      <c r="M1189" s="258">
        <v>0.0</v>
      </c>
      <c r="N1189" s="258">
        <v>0.0</v>
      </c>
      <c r="O1189" s="258">
        <v>0.0</v>
      </c>
      <c r="P1189" s="258">
        <v>0.0</v>
      </c>
      <c r="Q1189" s="258">
        <v>0.0</v>
      </c>
      <c r="R1189" s="261">
        <f t="shared" si="1"/>
        <v>2</v>
      </c>
      <c r="S1189" s="261"/>
    </row>
    <row r="1190" ht="15.75" hidden="1" customHeight="1">
      <c r="B1190" s="258" t="s">
        <v>34</v>
      </c>
      <c r="C1190" s="259" t="s">
        <v>72</v>
      </c>
      <c r="D1190" s="260" t="s">
        <v>145</v>
      </c>
      <c r="E1190" s="258" t="s">
        <v>397</v>
      </c>
      <c r="F1190" s="258">
        <v>1.0</v>
      </c>
      <c r="G1190" s="258">
        <v>0.0</v>
      </c>
      <c r="H1190" s="258">
        <v>0.0</v>
      </c>
      <c r="I1190" s="258">
        <v>0.0</v>
      </c>
      <c r="J1190" s="258">
        <v>0.0</v>
      </c>
      <c r="K1190" s="258">
        <v>0.0</v>
      </c>
      <c r="L1190" s="258">
        <v>1.0</v>
      </c>
      <c r="M1190" s="258">
        <v>0.0</v>
      </c>
      <c r="N1190" s="258">
        <v>0.0</v>
      </c>
      <c r="O1190" s="258">
        <v>0.0</v>
      </c>
      <c r="P1190" s="258">
        <v>0.0</v>
      </c>
      <c r="Q1190" s="258">
        <v>0.0</v>
      </c>
      <c r="R1190" s="261">
        <f t="shared" si="1"/>
        <v>2</v>
      </c>
      <c r="S1190" s="261"/>
    </row>
    <row r="1191" ht="15.75" hidden="1" customHeight="1">
      <c r="B1191" s="258" t="s">
        <v>34</v>
      </c>
      <c r="C1191" s="259" t="s">
        <v>72</v>
      </c>
      <c r="D1191" s="260" t="s">
        <v>145</v>
      </c>
      <c r="E1191" s="258" t="s">
        <v>398</v>
      </c>
      <c r="F1191" s="258">
        <v>1.0</v>
      </c>
      <c r="G1191" s="258">
        <v>0.0</v>
      </c>
      <c r="H1191" s="258">
        <v>0.0</v>
      </c>
      <c r="I1191" s="258">
        <v>0.0</v>
      </c>
      <c r="J1191" s="258">
        <v>0.0</v>
      </c>
      <c r="K1191" s="258">
        <v>0.0</v>
      </c>
      <c r="L1191" s="258">
        <v>1.0</v>
      </c>
      <c r="M1191" s="258">
        <v>0.0</v>
      </c>
      <c r="N1191" s="258">
        <v>0.0</v>
      </c>
      <c r="O1191" s="258">
        <v>0.0</v>
      </c>
      <c r="P1191" s="258">
        <v>0.0</v>
      </c>
      <c r="Q1191" s="258">
        <v>0.0</v>
      </c>
      <c r="R1191" s="261">
        <f t="shared" si="1"/>
        <v>2</v>
      </c>
      <c r="S1191" s="261"/>
    </row>
    <row r="1192" ht="15.75" hidden="1" customHeight="1">
      <c r="B1192" s="258" t="s">
        <v>34</v>
      </c>
      <c r="C1192" s="259" t="s">
        <v>72</v>
      </c>
      <c r="D1192" s="260" t="s">
        <v>145</v>
      </c>
      <c r="E1192" s="258" t="s">
        <v>399</v>
      </c>
      <c r="F1192" s="258">
        <v>1.0</v>
      </c>
      <c r="G1192" s="258">
        <v>0.0</v>
      </c>
      <c r="H1192" s="258">
        <v>0.0</v>
      </c>
      <c r="I1192" s="258">
        <v>0.0</v>
      </c>
      <c r="J1192" s="258">
        <v>0.0</v>
      </c>
      <c r="K1192" s="258">
        <v>0.0</v>
      </c>
      <c r="L1192" s="258">
        <v>1.0</v>
      </c>
      <c r="M1192" s="258">
        <v>0.0</v>
      </c>
      <c r="N1192" s="258">
        <v>0.0</v>
      </c>
      <c r="O1192" s="258">
        <v>0.0</v>
      </c>
      <c r="P1192" s="258">
        <v>0.0</v>
      </c>
      <c r="Q1192" s="258">
        <v>0.0</v>
      </c>
      <c r="R1192" s="261">
        <f t="shared" si="1"/>
        <v>2</v>
      </c>
      <c r="S1192" s="261"/>
    </row>
    <row r="1193" ht="15.75" hidden="1" customHeight="1">
      <c r="B1193" s="258" t="s">
        <v>34</v>
      </c>
      <c r="C1193" s="259" t="s">
        <v>72</v>
      </c>
      <c r="D1193" s="260" t="s">
        <v>145</v>
      </c>
      <c r="E1193" s="258" t="s">
        <v>400</v>
      </c>
      <c r="F1193" s="258">
        <v>1.0</v>
      </c>
      <c r="G1193" s="258">
        <v>0.0</v>
      </c>
      <c r="H1193" s="258">
        <v>0.0</v>
      </c>
      <c r="I1193" s="258">
        <v>0.0</v>
      </c>
      <c r="J1193" s="258">
        <v>0.0</v>
      </c>
      <c r="K1193" s="258">
        <v>0.0</v>
      </c>
      <c r="L1193" s="258">
        <v>1.0</v>
      </c>
      <c r="M1193" s="258">
        <v>0.0</v>
      </c>
      <c r="N1193" s="258">
        <v>0.0</v>
      </c>
      <c r="O1193" s="258">
        <v>0.0</v>
      </c>
      <c r="P1193" s="258">
        <v>0.0</v>
      </c>
      <c r="Q1193" s="258">
        <v>0.0</v>
      </c>
      <c r="R1193" s="261">
        <f t="shared" si="1"/>
        <v>2</v>
      </c>
      <c r="S1193" s="261"/>
    </row>
    <row r="1194" ht="15.75" hidden="1" customHeight="1">
      <c r="B1194" s="258" t="s">
        <v>34</v>
      </c>
      <c r="C1194" s="259" t="s">
        <v>72</v>
      </c>
      <c r="D1194" s="260" t="s">
        <v>145</v>
      </c>
      <c r="E1194" s="258" t="s">
        <v>401</v>
      </c>
      <c r="F1194" s="258">
        <v>1.0</v>
      </c>
      <c r="G1194" s="258">
        <v>0.0</v>
      </c>
      <c r="H1194" s="258">
        <v>0.0</v>
      </c>
      <c r="I1194" s="258">
        <v>0.0</v>
      </c>
      <c r="J1194" s="258">
        <v>0.0</v>
      </c>
      <c r="K1194" s="258">
        <v>0.0</v>
      </c>
      <c r="L1194" s="258">
        <v>1.0</v>
      </c>
      <c r="M1194" s="258">
        <v>0.0</v>
      </c>
      <c r="N1194" s="258">
        <v>0.0</v>
      </c>
      <c r="O1194" s="258">
        <v>0.0</v>
      </c>
      <c r="P1194" s="258">
        <v>0.0</v>
      </c>
      <c r="Q1194" s="258">
        <v>0.0</v>
      </c>
      <c r="R1194" s="261">
        <f t="shared" si="1"/>
        <v>2</v>
      </c>
      <c r="S1194" s="261"/>
    </row>
    <row r="1195" ht="15.75" hidden="1" customHeight="1">
      <c r="B1195" s="258" t="s">
        <v>34</v>
      </c>
      <c r="C1195" s="259" t="s">
        <v>72</v>
      </c>
      <c r="D1195" s="260" t="s">
        <v>145</v>
      </c>
      <c r="E1195" s="258" t="s">
        <v>402</v>
      </c>
      <c r="F1195" s="258">
        <v>1.0</v>
      </c>
      <c r="G1195" s="258">
        <v>0.0</v>
      </c>
      <c r="H1195" s="258">
        <v>0.0</v>
      </c>
      <c r="I1195" s="258">
        <v>0.0</v>
      </c>
      <c r="J1195" s="258">
        <v>0.0</v>
      </c>
      <c r="K1195" s="258">
        <v>0.0</v>
      </c>
      <c r="L1195" s="258">
        <v>1.0</v>
      </c>
      <c r="M1195" s="258">
        <v>0.0</v>
      </c>
      <c r="N1195" s="258">
        <v>0.0</v>
      </c>
      <c r="O1195" s="258">
        <v>0.0</v>
      </c>
      <c r="P1195" s="258">
        <v>0.0</v>
      </c>
      <c r="Q1195" s="258">
        <v>0.0</v>
      </c>
      <c r="R1195" s="261">
        <f t="shared" si="1"/>
        <v>2</v>
      </c>
      <c r="S1195" s="261"/>
    </row>
    <row r="1196" ht="15.75" hidden="1" customHeight="1">
      <c r="B1196" s="258" t="s">
        <v>34</v>
      </c>
      <c r="C1196" s="259" t="s">
        <v>72</v>
      </c>
      <c r="D1196" s="260" t="s">
        <v>145</v>
      </c>
      <c r="E1196" s="258" t="s">
        <v>403</v>
      </c>
      <c r="F1196" s="258">
        <v>1.0</v>
      </c>
      <c r="G1196" s="258">
        <v>0.0</v>
      </c>
      <c r="H1196" s="258">
        <v>0.0</v>
      </c>
      <c r="I1196" s="258">
        <v>0.0</v>
      </c>
      <c r="J1196" s="258">
        <v>0.0</v>
      </c>
      <c r="K1196" s="258">
        <v>0.0</v>
      </c>
      <c r="L1196" s="258">
        <v>1.0</v>
      </c>
      <c r="M1196" s="258">
        <v>0.0</v>
      </c>
      <c r="N1196" s="258">
        <v>0.0</v>
      </c>
      <c r="O1196" s="258">
        <v>0.0</v>
      </c>
      <c r="P1196" s="258">
        <v>0.0</v>
      </c>
      <c r="Q1196" s="258">
        <v>0.0</v>
      </c>
      <c r="R1196" s="261">
        <f t="shared" si="1"/>
        <v>2</v>
      </c>
      <c r="S1196" s="261"/>
    </row>
    <row r="1197" ht="15.75" hidden="1" customHeight="1">
      <c r="B1197" s="258" t="s">
        <v>34</v>
      </c>
      <c r="C1197" s="259" t="s">
        <v>72</v>
      </c>
      <c r="D1197" s="260" t="s">
        <v>145</v>
      </c>
      <c r="E1197" s="258" t="s">
        <v>404</v>
      </c>
      <c r="F1197" s="258">
        <v>1.0</v>
      </c>
      <c r="G1197" s="258">
        <v>0.0</v>
      </c>
      <c r="H1197" s="258">
        <v>0.0</v>
      </c>
      <c r="I1197" s="258">
        <v>0.0</v>
      </c>
      <c r="J1197" s="258">
        <v>0.0</v>
      </c>
      <c r="K1197" s="258">
        <v>0.0</v>
      </c>
      <c r="L1197" s="258">
        <v>1.0</v>
      </c>
      <c r="M1197" s="258">
        <v>0.0</v>
      </c>
      <c r="N1197" s="258">
        <v>0.0</v>
      </c>
      <c r="O1197" s="258">
        <v>0.0</v>
      </c>
      <c r="P1197" s="258">
        <v>0.0</v>
      </c>
      <c r="Q1197" s="258">
        <v>0.0</v>
      </c>
      <c r="R1197" s="261">
        <f t="shared" si="1"/>
        <v>2</v>
      </c>
      <c r="S1197" s="261"/>
    </row>
    <row r="1198" ht="15.75" hidden="1" customHeight="1">
      <c r="B1198" s="258" t="s">
        <v>34</v>
      </c>
      <c r="C1198" s="259" t="s">
        <v>72</v>
      </c>
      <c r="D1198" s="260" t="s">
        <v>145</v>
      </c>
      <c r="E1198" s="258" t="s">
        <v>405</v>
      </c>
      <c r="F1198" s="258">
        <v>1.0</v>
      </c>
      <c r="G1198" s="258">
        <v>0.0</v>
      </c>
      <c r="H1198" s="258">
        <v>0.0</v>
      </c>
      <c r="I1198" s="258">
        <v>0.0</v>
      </c>
      <c r="J1198" s="258">
        <v>0.0</v>
      </c>
      <c r="K1198" s="258">
        <v>0.0</v>
      </c>
      <c r="L1198" s="258">
        <v>1.0</v>
      </c>
      <c r="M1198" s="258">
        <v>0.0</v>
      </c>
      <c r="N1198" s="258">
        <v>0.0</v>
      </c>
      <c r="O1198" s="258">
        <v>0.0</v>
      </c>
      <c r="P1198" s="258">
        <v>0.0</v>
      </c>
      <c r="Q1198" s="258">
        <v>0.0</v>
      </c>
      <c r="R1198" s="261">
        <f t="shared" si="1"/>
        <v>2</v>
      </c>
      <c r="S1198" s="261"/>
    </row>
    <row r="1199" ht="15.75" hidden="1" customHeight="1">
      <c r="B1199" s="258" t="s">
        <v>34</v>
      </c>
      <c r="C1199" s="259" t="s">
        <v>72</v>
      </c>
      <c r="D1199" s="260" t="s">
        <v>145</v>
      </c>
      <c r="E1199" s="258" t="s">
        <v>406</v>
      </c>
      <c r="F1199" s="258">
        <v>1.0</v>
      </c>
      <c r="G1199" s="258">
        <v>0.0</v>
      </c>
      <c r="H1199" s="258">
        <v>0.0</v>
      </c>
      <c r="I1199" s="258">
        <v>0.0</v>
      </c>
      <c r="J1199" s="258">
        <v>0.0</v>
      </c>
      <c r="K1199" s="258">
        <v>0.0</v>
      </c>
      <c r="L1199" s="258">
        <v>1.0</v>
      </c>
      <c r="M1199" s="258">
        <v>0.0</v>
      </c>
      <c r="N1199" s="258">
        <v>0.0</v>
      </c>
      <c r="O1199" s="258">
        <v>0.0</v>
      </c>
      <c r="P1199" s="258">
        <v>0.0</v>
      </c>
      <c r="Q1199" s="258">
        <v>0.0</v>
      </c>
      <c r="R1199" s="261">
        <f t="shared" si="1"/>
        <v>2</v>
      </c>
      <c r="S1199" s="261"/>
    </row>
    <row r="1200" ht="15.75" hidden="1" customHeight="1">
      <c r="B1200" s="258" t="s">
        <v>34</v>
      </c>
      <c r="C1200" s="259" t="s">
        <v>72</v>
      </c>
      <c r="D1200" s="260" t="s">
        <v>145</v>
      </c>
      <c r="E1200" s="258" t="s">
        <v>407</v>
      </c>
      <c r="F1200" s="258">
        <v>1.0</v>
      </c>
      <c r="G1200" s="258">
        <v>0.0</v>
      </c>
      <c r="H1200" s="258">
        <v>0.0</v>
      </c>
      <c r="I1200" s="258">
        <v>0.0</v>
      </c>
      <c r="J1200" s="258">
        <v>0.0</v>
      </c>
      <c r="K1200" s="258">
        <v>0.0</v>
      </c>
      <c r="L1200" s="258">
        <v>1.0</v>
      </c>
      <c r="M1200" s="258">
        <v>0.0</v>
      </c>
      <c r="N1200" s="258">
        <v>0.0</v>
      </c>
      <c r="O1200" s="258">
        <v>0.0</v>
      </c>
      <c r="P1200" s="258">
        <v>0.0</v>
      </c>
      <c r="Q1200" s="258">
        <v>0.0</v>
      </c>
      <c r="R1200" s="261">
        <f t="shared" si="1"/>
        <v>2</v>
      </c>
      <c r="S1200" s="261"/>
    </row>
    <row r="1201" ht="15.75" hidden="1" customHeight="1">
      <c r="B1201" s="258" t="s">
        <v>34</v>
      </c>
      <c r="C1201" s="259" t="s">
        <v>72</v>
      </c>
      <c r="D1201" s="260" t="s">
        <v>145</v>
      </c>
      <c r="E1201" s="258" t="s">
        <v>408</v>
      </c>
      <c r="F1201" s="258">
        <v>1.0</v>
      </c>
      <c r="G1201" s="258">
        <v>0.0</v>
      </c>
      <c r="H1201" s="258">
        <v>0.0</v>
      </c>
      <c r="I1201" s="258">
        <v>0.0</v>
      </c>
      <c r="J1201" s="258">
        <v>0.0</v>
      </c>
      <c r="K1201" s="258">
        <v>0.0</v>
      </c>
      <c r="L1201" s="258">
        <v>1.0</v>
      </c>
      <c r="M1201" s="258">
        <v>0.0</v>
      </c>
      <c r="N1201" s="258">
        <v>0.0</v>
      </c>
      <c r="O1201" s="258">
        <v>0.0</v>
      </c>
      <c r="P1201" s="258">
        <v>0.0</v>
      </c>
      <c r="Q1201" s="258">
        <v>0.0</v>
      </c>
      <c r="R1201" s="261">
        <f t="shared" si="1"/>
        <v>2</v>
      </c>
      <c r="S1201" s="261"/>
    </row>
    <row r="1202" ht="15.75" hidden="1" customHeight="1">
      <c r="B1202" s="258" t="s">
        <v>34</v>
      </c>
      <c r="C1202" s="259" t="s">
        <v>72</v>
      </c>
      <c r="D1202" s="260" t="s">
        <v>145</v>
      </c>
      <c r="E1202" s="258" t="s">
        <v>409</v>
      </c>
      <c r="F1202" s="258">
        <v>1.0</v>
      </c>
      <c r="G1202" s="258">
        <v>0.0</v>
      </c>
      <c r="H1202" s="258">
        <v>0.0</v>
      </c>
      <c r="I1202" s="258">
        <v>0.0</v>
      </c>
      <c r="J1202" s="258">
        <v>0.0</v>
      </c>
      <c r="K1202" s="258">
        <v>0.0</v>
      </c>
      <c r="L1202" s="258">
        <v>1.0</v>
      </c>
      <c r="M1202" s="258">
        <v>0.0</v>
      </c>
      <c r="N1202" s="258">
        <v>0.0</v>
      </c>
      <c r="O1202" s="258">
        <v>0.0</v>
      </c>
      <c r="P1202" s="258">
        <v>0.0</v>
      </c>
      <c r="Q1202" s="258">
        <v>0.0</v>
      </c>
      <c r="R1202" s="261">
        <f t="shared" si="1"/>
        <v>2</v>
      </c>
      <c r="S1202" s="261"/>
    </row>
    <row r="1203" ht="15.75" hidden="1" customHeight="1">
      <c r="B1203" s="258" t="s">
        <v>34</v>
      </c>
      <c r="C1203" s="259" t="s">
        <v>72</v>
      </c>
      <c r="D1203" s="260" t="s">
        <v>145</v>
      </c>
      <c r="E1203" s="258" t="s">
        <v>410</v>
      </c>
      <c r="F1203" s="258">
        <v>1.0</v>
      </c>
      <c r="G1203" s="258">
        <v>0.0</v>
      </c>
      <c r="H1203" s="258">
        <v>0.0</v>
      </c>
      <c r="I1203" s="258">
        <v>0.0</v>
      </c>
      <c r="J1203" s="258">
        <v>0.0</v>
      </c>
      <c r="K1203" s="258">
        <v>0.0</v>
      </c>
      <c r="L1203" s="258">
        <v>1.0</v>
      </c>
      <c r="M1203" s="258">
        <v>0.0</v>
      </c>
      <c r="N1203" s="258">
        <v>0.0</v>
      </c>
      <c r="O1203" s="258">
        <v>0.0</v>
      </c>
      <c r="P1203" s="258">
        <v>0.0</v>
      </c>
      <c r="Q1203" s="258">
        <v>0.0</v>
      </c>
      <c r="R1203" s="261">
        <f t="shared" si="1"/>
        <v>2</v>
      </c>
      <c r="S1203" s="261"/>
    </row>
    <row r="1204" ht="15.75" hidden="1" customHeight="1">
      <c r="B1204" s="258" t="s">
        <v>34</v>
      </c>
      <c r="C1204" s="259" t="s">
        <v>72</v>
      </c>
      <c r="D1204" s="260" t="s">
        <v>145</v>
      </c>
      <c r="E1204" s="258" t="s">
        <v>411</v>
      </c>
      <c r="F1204" s="258">
        <v>1.0</v>
      </c>
      <c r="G1204" s="258">
        <v>0.0</v>
      </c>
      <c r="H1204" s="258">
        <v>0.0</v>
      </c>
      <c r="I1204" s="258">
        <v>0.0</v>
      </c>
      <c r="J1204" s="258">
        <v>0.0</v>
      </c>
      <c r="K1204" s="258">
        <v>0.0</v>
      </c>
      <c r="L1204" s="258">
        <v>1.0</v>
      </c>
      <c r="M1204" s="258">
        <v>0.0</v>
      </c>
      <c r="N1204" s="258">
        <v>0.0</v>
      </c>
      <c r="O1204" s="258">
        <v>0.0</v>
      </c>
      <c r="P1204" s="258">
        <v>0.0</v>
      </c>
      <c r="Q1204" s="258">
        <v>0.0</v>
      </c>
      <c r="R1204" s="261">
        <f t="shared" si="1"/>
        <v>2</v>
      </c>
      <c r="S1204" s="261"/>
    </row>
    <row r="1205" ht="15.75" hidden="1" customHeight="1">
      <c r="B1205" s="258" t="s">
        <v>34</v>
      </c>
      <c r="C1205" s="259" t="s">
        <v>72</v>
      </c>
      <c r="D1205" s="260" t="s">
        <v>145</v>
      </c>
      <c r="E1205" s="258" t="s">
        <v>412</v>
      </c>
      <c r="F1205" s="258">
        <v>1.0</v>
      </c>
      <c r="G1205" s="258">
        <v>0.0</v>
      </c>
      <c r="H1205" s="258">
        <v>0.0</v>
      </c>
      <c r="I1205" s="258">
        <v>0.0</v>
      </c>
      <c r="J1205" s="258">
        <v>0.0</v>
      </c>
      <c r="K1205" s="258">
        <v>0.0</v>
      </c>
      <c r="L1205" s="258">
        <v>1.0</v>
      </c>
      <c r="M1205" s="258">
        <v>0.0</v>
      </c>
      <c r="N1205" s="258">
        <v>0.0</v>
      </c>
      <c r="O1205" s="258">
        <v>0.0</v>
      </c>
      <c r="P1205" s="258">
        <v>0.0</v>
      </c>
      <c r="Q1205" s="258">
        <v>0.0</v>
      </c>
      <c r="R1205" s="261">
        <f t="shared" si="1"/>
        <v>2</v>
      </c>
      <c r="S1205" s="261"/>
    </row>
    <row r="1206" ht="15.75" hidden="1" customHeight="1">
      <c r="B1206" s="258" t="s">
        <v>34</v>
      </c>
      <c r="C1206" s="259" t="s">
        <v>72</v>
      </c>
      <c r="D1206" s="262" t="s">
        <v>145</v>
      </c>
      <c r="E1206" s="258" t="s">
        <v>413</v>
      </c>
      <c r="F1206" s="258">
        <v>1.0</v>
      </c>
      <c r="G1206" s="258">
        <v>0.0</v>
      </c>
      <c r="H1206" s="258">
        <v>0.0</v>
      </c>
      <c r="I1206" s="258">
        <v>0.0</v>
      </c>
      <c r="J1206" s="258">
        <v>0.0</v>
      </c>
      <c r="K1206" s="258">
        <v>0.0</v>
      </c>
      <c r="L1206" s="258">
        <v>1.0</v>
      </c>
      <c r="M1206" s="258">
        <v>0.0</v>
      </c>
      <c r="N1206" s="258">
        <v>0.0</v>
      </c>
      <c r="O1206" s="258">
        <v>0.0</v>
      </c>
      <c r="P1206" s="258">
        <v>0.0</v>
      </c>
      <c r="Q1206" s="258">
        <v>0.0</v>
      </c>
      <c r="R1206" s="261">
        <f t="shared" si="1"/>
        <v>2</v>
      </c>
      <c r="S1206" s="261"/>
    </row>
    <row r="1207" ht="15.75" hidden="1" customHeight="1">
      <c r="B1207" s="258" t="s">
        <v>34</v>
      </c>
      <c r="C1207" s="259" t="s">
        <v>72</v>
      </c>
      <c r="D1207" s="260" t="s">
        <v>61</v>
      </c>
      <c r="E1207" s="258" t="s">
        <v>62</v>
      </c>
      <c r="F1207" s="258">
        <v>1.0</v>
      </c>
      <c r="G1207" s="258">
        <v>0.0</v>
      </c>
      <c r="H1207" s="258">
        <v>0.0</v>
      </c>
      <c r="I1207" s="258">
        <v>0.0</v>
      </c>
      <c r="J1207" s="258">
        <v>0.0</v>
      </c>
      <c r="K1207" s="258">
        <v>0.0</v>
      </c>
      <c r="L1207" s="258">
        <v>1.0</v>
      </c>
      <c r="M1207" s="258">
        <v>0.0</v>
      </c>
      <c r="N1207" s="258">
        <v>0.0</v>
      </c>
      <c r="O1207" s="258">
        <v>0.0</v>
      </c>
      <c r="P1207" s="258">
        <v>0.0</v>
      </c>
      <c r="Q1207" s="258">
        <v>0.0</v>
      </c>
      <c r="R1207" s="261">
        <f t="shared" si="1"/>
        <v>2</v>
      </c>
      <c r="S1207" s="261"/>
    </row>
    <row r="1208" ht="15.75" hidden="1" customHeight="1">
      <c r="B1208" s="258" t="s">
        <v>34</v>
      </c>
      <c r="C1208" s="259" t="s">
        <v>72</v>
      </c>
      <c r="D1208" s="260" t="s">
        <v>61</v>
      </c>
      <c r="E1208" s="258" t="s">
        <v>63</v>
      </c>
      <c r="F1208" s="258">
        <v>1.0</v>
      </c>
      <c r="G1208" s="258">
        <v>0.0</v>
      </c>
      <c r="H1208" s="258">
        <v>0.0</v>
      </c>
      <c r="I1208" s="258">
        <v>0.0</v>
      </c>
      <c r="J1208" s="258">
        <v>0.0</v>
      </c>
      <c r="K1208" s="258">
        <v>0.0</v>
      </c>
      <c r="L1208" s="258">
        <v>1.0</v>
      </c>
      <c r="M1208" s="258">
        <v>0.0</v>
      </c>
      <c r="N1208" s="258">
        <v>0.0</v>
      </c>
      <c r="O1208" s="258">
        <v>0.0</v>
      </c>
      <c r="P1208" s="258">
        <v>0.0</v>
      </c>
      <c r="Q1208" s="258">
        <v>0.0</v>
      </c>
      <c r="R1208" s="261">
        <f t="shared" si="1"/>
        <v>2</v>
      </c>
      <c r="S1208" s="261"/>
    </row>
    <row r="1209" ht="15.75" hidden="1" customHeight="1">
      <c r="B1209" s="258" t="s">
        <v>34</v>
      </c>
      <c r="C1209" s="259" t="s">
        <v>72</v>
      </c>
      <c r="D1209" s="260" t="s">
        <v>61</v>
      </c>
      <c r="E1209" s="258" t="s">
        <v>64</v>
      </c>
      <c r="F1209" s="258">
        <v>1.0</v>
      </c>
      <c r="G1209" s="258">
        <v>0.0</v>
      </c>
      <c r="H1209" s="258">
        <v>0.0</v>
      </c>
      <c r="I1209" s="258">
        <v>0.0</v>
      </c>
      <c r="J1209" s="258">
        <v>0.0</v>
      </c>
      <c r="K1209" s="258">
        <v>0.0</v>
      </c>
      <c r="L1209" s="258">
        <v>1.0</v>
      </c>
      <c r="M1209" s="258">
        <v>0.0</v>
      </c>
      <c r="N1209" s="258">
        <v>0.0</v>
      </c>
      <c r="O1209" s="258">
        <v>0.0</v>
      </c>
      <c r="P1209" s="258">
        <v>0.0</v>
      </c>
      <c r="Q1209" s="258">
        <v>0.0</v>
      </c>
      <c r="R1209" s="261">
        <f t="shared" si="1"/>
        <v>2</v>
      </c>
      <c r="S1209" s="261"/>
    </row>
    <row r="1210" ht="15.75" hidden="1" customHeight="1">
      <c r="B1210" s="258" t="s">
        <v>34</v>
      </c>
      <c r="C1210" s="259" t="s">
        <v>72</v>
      </c>
      <c r="D1210" s="260" t="s">
        <v>61</v>
      </c>
      <c r="E1210" s="258" t="s">
        <v>65</v>
      </c>
      <c r="F1210" s="258">
        <v>1.0</v>
      </c>
      <c r="G1210" s="258">
        <v>0.0</v>
      </c>
      <c r="H1210" s="258">
        <v>0.0</v>
      </c>
      <c r="I1210" s="258">
        <v>0.0</v>
      </c>
      <c r="J1210" s="258">
        <v>0.0</v>
      </c>
      <c r="K1210" s="258">
        <v>0.0</v>
      </c>
      <c r="L1210" s="258">
        <v>1.0</v>
      </c>
      <c r="M1210" s="258">
        <v>0.0</v>
      </c>
      <c r="N1210" s="258">
        <v>0.0</v>
      </c>
      <c r="O1210" s="258">
        <v>0.0</v>
      </c>
      <c r="P1210" s="258">
        <v>0.0</v>
      </c>
      <c r="Q1210" s="258">
        <v>0.0</v>
      </c>
      <c r="R1210" s="261">
        <f t="shared" si="1"/>
        <v>2</v>
      </c>
      <c r="S1210" s="261"/>
    </row>
    <row r="1211" ht="15.75" hidden="1" customHeight="1">
      <c r="B1211" s="258" t="s">
        <v>34</v>
      </c>
      <c r="C1211" s="259" t="s">
        <v>72</v>
      </c>
      <c r="D1211" s="260" t="s">
        <v>61</v>
      </c>
      <c r="E1211" s="258" t="s">
        <v>66</v>
      </c>
      <c r="F1211" s="258">
        <v>1.0</v>
      </c>
      <c r="G1211" s="258">
        <v>0.0</v>
      </c>
      <c r="H1211" s="258">
        <v>0.0</v>
      </c>
      <c r="I1211" s="258">
        <v>0.0</v>
      </c>
      <c r="J1211" s="258">
        <v>0.0</v>
      </c>
      <c r="K1211" s="258">
        <v>0.0</v>
      </c>
      <c r="L1211" s="258">
        <v>1.0</v>
      </c>
      <c r="M1211" s="258">
        <v>0.0</v>
      </c>
      <c r="N1211" s="258">
        <v>0.0</v>
      </c>
      <c r="O1211" s="258">
        <v>0.0</v>
      </c>
      <c r="P1211" s="258">
        <v>0.0</v>
      </c>
      <c r="Q1211" s="258">
        <v>0.0</v>
      </c>
      <c r="R1211" s="261">
        <f t="shared" si="1"/>
        <v>2</v>
      </c>
      <c r="S1211" s="261"/>
    </row>
    <row r="1212" ht="15.75" hidden="1" customHeight="1">
      <c r="B1212" s="258" t="s">
        <v>34</v>
      </c>
      <c r="C1212" s="259" t="s">
        <v>72</v>
      </c>
      <c r="D1212" s="260" t="s">
        <v>61</v>
      </c>
      <c r="E1212" s="258" t="s">
        <v>67</v>
      </c>
      <c r="F1212" s="258">
        <v>1.0</v>
      </c>
      <c r="G1212" s="258">
        <v>0.0</v>
      </c>
      <c r="H1212" s="258">
        <v>0.0</v>
      </c>
      <c r="I1212" s="258">
        <v>0.0</v>
      </c>
      <c r="J1212" s="258">
        <v>0.0</v>
      </c>
      <c r="K1212" s="258">
        <v>0.0</v>
      </c>
      <c r="L1212" s="258">
        <v>1.0</v>
      </c>
      <c r="M1212" s="258">
        <v>0.0</v>
      </c>
      <c r="N1212" s="258">
        <v>0.0</v>
      </c>
      <c r="O1212" s="258">
        <v>0.0</v>
      </c>
      <c r="P1212" s="258">
        <v>0.0</v>
      </c>
      <c r="Q1212" s="258">
        <v>0.0</v>
      </c>
      <c r="R1212" s="261">
        <f t="shared" si="1"/>
        <v>2</v>
      </c>
      <c r="S1212" s="261"/>
    </row>
    <row r="1213" ht="15.75" hidden="1" customHeight="1">
      <c r="B1213" s="258" t="s">
        <v>34</v>
      </c>
      <c r="C1213" s="259" t="s">
        <v>72</v>
      </c>
      <c r="D1213" s="260" t="s">
        <v>61</v>
      </c>
      <c r="E1213" s="258" t="s">
        <v>68</v>
      </c>
      <c r="F1213" s="258">
        <v>1.0</v>
      </c>
      <c r="G1213" s="258">
        <v>0.0</v>
      </c>
      <c r="H1213" s="258">
        <v>0.0</v>
      </c>
      <c r="I1213" s="258">
        <v>0.0</v>
      </c>
      <c r="J1213" s="258">
        <v>0.0</v>
      </c>
      <c r="K1213" s="258">
        <v>0.0</v>
      </c>
      <c r="L1213" s="258">
        <v>1.0</v>
      </c>
      <c r="M1213" s="258">
        <v>0.0</v>
      </c>
      <c r="N1213" s="258">
        <v>0.0</v>
      </c>
      <c r="O1213" s="258">
        <v>0.0</v>
      </c>
      <c r="P1213" s="258">
        <v>0.0</v>
      </c>
      <c r="Q1213" s="258">
        <v>0.0</v>
      </c>
      <c r="R1213" s="261">
        <f t="shared" si="1"/>
        <v>2</v>
      </c>
      <c r="S1213" s="261"/>
    </row>
    <row r="1214" ht="15.75" hidden="1" customHeight="1">
      <c r="B1214" s="258" t="s">
        <v>34</v>
      </c>
      <c r="C1214" s="259" t="s">
        <v>72</v>
      </c>
      <c r="D1214" s="262" t="s">
        <v>61</v>
      </c>
      <c r="E1214" s="258" t="s">
        <v>69</v>
      </c>
      <c r="F1214" s="258">
        <v>1.0</v>
      </c>
      <c r="G1214" s="258">
        <v>0.0</v>
      </c>
      <c r="H1214" s="258">
        <v>0.0</v>
      </c>
      <c r="I1214" s="258">
        <v>0.0</v>
      </c>
      <c r="J1214" s="258">
        <v>0.0</v>
      </c>
      <c r="K1214" s="258">
        <v>0.0</v>
      </c>
      <c r="L1214" s="258">
        <v>1.0</v>
      </c>
      <c r="M1214" s="258">
        <v>0.0</v>
      </c>
      <c r="N1214" s="258">
        <v>0.0</v>
      </c>
      <c r="O1214" s="258">
        <v>0.0</v>
      </c>
      <c r="P1214" s="258">
        <v>0.0</v>
      </c>
      <c r="Q1214" s="258">
        <v>0.0</v>
      </c>
      <c r="R1214" s="261">
        <f t="shared" si="1"/>
        <v>2</v>
      </c>
      <c r="S1214" s="261"/>
    </row>
    <row r="1215" ht="15.75" hidden="1" customHeight="1">
      <c r="B1215" s="258" t="s">
        <v>34</v>
      </c>
      <c r="C1215" s="259" t="s">
        <v>72</v>
      </c>
      <c r="D1215" s="260" t="s">
        <v>159</v>
      </c>
      <c r="E1215" s="258" t="s">
        <v>414</v>
      </c>
      <c r="F1215" s="258">
        <v>1.0</v>
      </c>
      <c r="G1215" s="258">
        <v>0.0</v>
      </c>
      <c r="H1215" s="258">
        <v>0.0</v>
      </c>
      <c r="I1215" s="258">
        <v>0.0</v>
      </c>
      <c r="J1215" s="258">
        <v>0.0</v>
      </c>
      <c r="K1215" s="258">
        <v>0.0</v>
      </c>
      <c r="L1215" s="258">
        <v>1.0</v>
      </c>
      <c r="M1215" s="258">
        <v>0.0</v>
      </c>
      <c r="N1215" s="258">
        <v>0.0</v>
      </c>
      <c r="O1215" s="258">
        <v>0.0</v>
      </c>
      <c r="P1215" s="258">
        <v>0.0</v>
      </c>
      <c r="Q1215" s="258">
        <v>0.0</v>
      </c>
      <c r="R1215" s="261">
        <f t="shared" si="1"/>
        <v>2</v>
      </c>
      <c r="S1215" s="261"/>
    </row>
    <row r="1216" ht="15.75" hidden="1" customHeight="1">
      <c r="B1216" s="258" t="s">
        <v>34</v>
      </c>
      <c r="C1216" s="259" t="s">
        <v>72</v>
      </c>
      <c r="D1216" s="260" t="s">
        <v>159</v>
      </c>
      <c r="E1216" s="258" t="s">
        <v>415</v>
      </c>
      <c r="F1216" s="258">
        <v>1.0</v>
      </c>
      <c r="G1216" s="258">
        <v>0.0</v>
      </c>
      <c r="H1216" s="258">
        <v>0.0</v>
      </c>
      <c r="I1216" s="258">
        <v>0.0</v>
      </c>
      <c r="J1216" s="258">
        <v>0.0</v>
      </c>
      <c r="K1216" s="258">
        <v>0.0</v>
      </c>
      <c r="L1216" s="258">
        <v>1.0</v>
      </c>
      <c r="M1216" s="258">
        <v>0.0</v>
      </c>
      <c r="N1216" s="258">
        <v>0.0</v>
      </c>
      <c r="O1216" s="258">
        <v>0.0</v>
      </c>
      <c r="P1216" s="258">
        <v>0.0</v>
      </c>
      <c r="Q1216" s="258">
        <v>0.0</v>
      </c>
      <c r="R1216" s="261">
        <f t="shared" si="1"/>
        <v>2</v>
      </c>
      <c r="S1216" s="261"/>
    </row>
    <row r="1217" ht="15.75" hidden="1" customHeight="1">
      <c r="B1217" s="258" t="s">
        <v>34</v>
      </c>
      <c r="C1217" s="259" t="s">
        <v>72</v>
      </c>
      <c r="D1217" s="260" t="s">
        <v>159</v>
      </c>
      <c r="E1217" s="258" t="s">
        <v>416</v>
      </c>
      <c r="F1217" s="258">
        <v>1.0</v>
      </c>
      <c r="G1217" s="258">
        <v>0.0</v>
      </c>
      <c r="H1217" s="258">
        <v>0.0</v>
      </c>
      <c r="I1217" s="258">
        <v>0.0</v>
      </c>
      <c r="J1217" s="258">
        <v>0.0</v>
      </c>
      <c r="K1217" s="258">
        <v>0.0</v>
      </c>
      <c r="L1217" s="258">
        <v>1.0</v>
      </c>
      <c r="M1217" s="258">
        <v>0.0</v>
      </c>
      <c r="N1217" s="258">
        <v>0.0</v>
      </c>
      <c r="O1217" s="258">
        <v>0.0</v>
      </c>
      <c r="P1217" s="258">
        <v>0.0</v>
      </c>
      <c r="Q1217" s="258">
        <v>0.0</v>
      </c>
      <c r="R1217" s="261">
        <f t="shared" si="1"/>
        <v>2</v>
      </c>
      <c r="S1217" s="261"/>
    </row>
    <row r="1218" ht="15.75" hidden="1" customHeight="1">
      <c r="B1218" s="258" t="s">
        <v>34</v>
      </c>
      <c r="C1218" s="259" t="s">
        <v>72</v>
      </c>
      <c r="D1218" s="260" t="s">
        <v>159</v>
      </c>
      <c r="E1218" s="258" t="s">
        <v>417</v>
      </c>
      <c r="F1218" s="258">
        <v>1.0</v>
      </c>
      <c r="G1218" s="258">
        <v>0.0</v>
      </c>
      <c r="H1218" s="258">
        <v>0.0</v>
      </c>
      <c r="I1218" s="258">
        <v>0.0</v>
      </c>
      <c r="J1218" s="258">
        <v>0.0</v>
      </c>
      <c r="K1218" s="258">
        <v>0.0</v>
      </c>
      <c r="L1218" s="258">
        <v>1.0</v>
      </c>
      <c r="M1218" s="258">
        <v>0.0</v>
      </c>
      <c r="N1218" s="258">
        <v>0.0</v>
      </c>
      <c r="O1218" s="258">
        <v>0.0</v>
      </c>
      <c r="P1218" s="258">
        <v>0.0</v>
      </c>
      <c r="Q1218" s="258">
        <v>0.0</v>
      </c>
      <c r="R1218" s="261">
        <f t="shared" si="1"/>
        <v>2</v>
      </c>
      <c r="S1218" s="261"/>
    </row>
    <row r="1219" ht="15.75" hidden="1" customHeight="1">
      <c r="B1219" s="258" t="s">
        <v>34</v>
      </c>
      <c r="C1219" s="259" t="s">
        <v>72</v>
      </c>
      <c r="D1219" s="260" t="s">
        <v>159</v>
      </c>
      <c r="E1219" s="258" t="s">
        <v>418</v>
      </c>
      <c r="F1219" s="258">
        <v>1.0</v>
      </c>
      <c r="G1219" s="258">
        <v>0.0</v>
      </c>
      <c r="H1219" s="258">
        <v>0.0</v>
      </c>
      <c r="I1219" s="258">
        <v>0.0</v>
      </c>
      <c r="J1219" s="258">
        <v>0.0</v>
      </c>
      <c r="K1219" s="258">
        <v>0.0</v>
      </c>
      <c r="L1219" s="258">
        <v>1.0</v>
      </c>
      <c r="M1219" s="258">
        <v>0.0</v>
      </c>
      <c r="N1219" s="258">
        <v>0.0</v>
      </c>
      <c r="O1219" s="258">
        <v>0.0</v>
      </c>
      <c r="P1219" s="258">
        <v>0.0</v>
      </c>
      <c r="Q1219" s="258">
        <v>0.0</v>
      </c>
      <c r="R1219" s="261">
        <f t="shared" si="1"/>
        <v>2</v>
      </c>
      <c r="S1219" s="261"/>
    </row>
    <row r="1220" ht="15.75" hidden="1" customHeight="1">
      <c r="B1220" s="258" t="s">
        <v>34</v>
      </c>
      <c r="C1220" s="259" t="s">
        <v>72</v>
      </c>
      <c r="D1220" s="260" t="s">
        <v>159</v>
      </c>
      <c r="E1220" s="258" t="s">
        <v>419</v>
      </c>
      <c r="F1220" s="258">
        <v>1.0</v>
      </c>
      <c r="G1220" s="258">
        <v>0.0</v>
      </c>
      <c r="H1220" s="258">
        <v>0.0</v>
      </c>
      <c r="I1220" s="258">
        <v>0.0</v>
      </c>
      <c r="J1220" s="258">
        <v>0.0</v>
      </c>
      <c r="K1220" s="258">
        <v>0.0</v>
      </c>
      <c r="L1220" s="258">
        <v>1.0</v>
      </c>
      <c r="M1220" s="258">
        <v>0.0</v>
      </c>
      <c r="N1220" s="258">
        <v>0.0</v>
      </c>
      <c r="O1220" s="258">
        <v>0.0</v>
      </c>
      <c r="P1220" s="258">
        <v>0.0</v>
      </c>
      <c r="Q1220" s="258">
        <v>0.0</v>
      </c>
      <c r="R1220" s="261">
        <f t="shared" si="1"/>
        <v>2</v>
      </c>
      <c r="S1220" s="261"/>
    </row>
    <row r="1221" ht="15.75" hidden="1" customHeight="1">
      <c r="B1221" s="258" t="s">
        <v>34</v>
      </c>
      <c r="C1221" s="259" t="s">
        <v>72</v>
      </c>
      <c r="D1221" s="260" t="s">
        <v>159</v>
      </c>
      <c r="E1221" s="258" t="s">
        <v>420</v>
      </c>
      <c r="F1221" s="258">
        <v>1.0</v>
      </c>
      <c r="G1221" s="258">
        <v>0.0</v>
      </c>
      <c r="H1221" s="258">
        <v>0.0</v>
      </c>
      <c r="I1221" s="258">
        <v>0.0</v>
      </c>
      <c r="J1221" s="258">
        <v>0.0</v>
      </c>
      <c r="K1221" s="258">
        <v>0.0</v>
      </c>
      <c r="L1221" s="258">
        <v>1.0</v>
      </c>
      <c r="M1221" s="258">
        <v>0.0</v>
      </c>
      <c r="N1221" s="258">
        <v>0.0</v>
      </c>
      <c r="O1221" s="258">
        <v>0.0</v>
      </c>
      <c r="P1221" s="258">
        <v>0.0</v>
      </c>
      <c r="Q1221" s="258">
        <v>0.0</v>
      </c>
      <c r="R1221" s="261">
        <f t="shared" si="1"/>
        <v>2</v>
      </c>
      <c r="S1221" s="261"/>
    </row>
    <row r="1222" ht="15.75" hidden="1" customHeight="1">
      <c r="B1222" s="258" t="s">
        <v>34</v>
      </c>
      <c r="C1222" s="259" t="s">
        <v>72</v>
      </c>
      <c r="D1222" s="260" t="s">
        <v>159</v>
      </c>
      <c r="E1222" s="258" t="s">
        <v>421</v>
      </c>
      <c r="F1222" s="258">
        <v>1.0</v>
      </c>
      <c r="G1222" s="258">
        <v>0.0</v>
      </c>
      <c r="H1222" s="258">
        <v>0.0</v>
      </c>
      <c r="I1222" s="258">
        <v>0.0</v>
      </c>
      <c r="J1222" s="258">
        <v>0.0</v>
      </c>
      <c r="K1222" s="258">
        <v>0.0</v>
      </c>
      <c r="L1222" s="258">
        <v>1.0</v>
      </c>
      <c r="M1222" s="258">
        <v>0.0</v>
      </c>
      <c r="N1222" s="258">
        <v>0.0</v>
      </c>
      <c r="O1222" s="258">
        <v>0.0</v>
      </c>
      <c r="P1222" s="258">
        <v>0.0</v>
      </c>
      <c r="Q1222" s="258">
        <v>0.0</v>
      </c>
      <c r="R1222" s="261">
        <f t="shared" si="1"/>
        <v>2</v>
      </c>
      <c r="S1222" s="261"/>
    </row>
    <row r="1223" ht="15.75" hidden="1" customHeight="1">
      <c r="B1223" s="258" t="s">
        <v>34</v>
      </c>
      <c r="C1223" s="259" t="s">
        <v>72</v>
      </c>
      <c r="D1223" s="260" t="s">
        <v>159</v>
      </c>
      <c r="E1223" s="258" t="s">
        <v>422</v>
      </c>
      <c r="F1223" s="258">
        <v>1.0</v>
      </c>
      <c r="G1223" s="258">
        <v>0.0</v>
      </c>
      <c r="H1223" s="258">
        <v>0.0</v>
      </c>
      <c r="I1223" s="258">
        <v>0.0</v>
      </c>
      <c r="J1223" s="258">
        <v>0.0</v>
      </c>
      <c r="K1223" s="258">
        <v>0.0</v>
      </c>
      <c r="L1223" s="258">
        <v>1.0</v>
      </c>
      <c r="M1223" s="258">
        <v>0.0</v>
      </c>
      <c r="N1223" s="258">
        <v>0.0</v>
      </c>
      <c r="O1223" s="258">
        <v>0.0</v>
      </c>
      <c r="P1223" s="258">
        <v>0.0</v>
      </c>
      <c r="Q1223" s="258">
        <v>0.0</v>
      </c>
      <c r="R1223" s="261">
        <f t="shared" si="1"/>
        <v>2</v>
      </c>
      <c r="S1223" s="261"/>
    </row>
    <row r="1224" ht="15.75" hidden="1" customHeight="1">
      <c r="B1224" s="258" t="s">
        <v>34</v>
      </c>
      <c r="C1224" s="259" t="s">
        <v>72</v>
      </c>
      <c r="D1224" s="260" t="s">
        <v>159</v>
      </c>
      <c r="E1224" s="258" t="s">
        <v>423</v>
      </c>
      <c r="F1224" s="258">
        <v>1.0</v>
      </c>
      <c r="G1224" s="258">
        <v>0.0</v>
      </c>
      <c r="H1224" s="258">
        <v>0.0</v>
      </c>
      <c r="I1224" s="258">
        <v>0.0</v>
      </c>
      <c r="J1224" s="258">
        <v>0.0</v>
      </c>
      <c r="K1224" s="258">
        <v>0.0</v>
      </c>
      <c r="L1224" s="258">
        <v>1.0</v>
      </c>
      <c r="M1224" s="258">
        <v>0.0</v>
      </c>
      <c r="N1224" s="258">
        <v>0.0</v>
      </c>
      <c r="O1224" s="258">
        <v>0.0</v>
      </c>
      <c r="P1224" s="258">
        <v>0.0</v>
      </c>
      <c r="Q1224" s="258">
        <v>0.0</v>
      </c>
      <c r="R1224" s="261">
        <f t="shared" si="1"/>
        <v>2</v>
      </c>
      <c r="S1224" s="261"/>
    </row>
    <row r="1225" ht="15.75" hidden="1" customHeight="1">
      <c r="B1225" s="258" t="s">
        <v>34</v>
      </c>
      <c r="C1225" s="259" t="s">
        <v>72</v>
      </c>
      <c r="D1225" s="260" t="s">
        <v>159</v>
      </c>
      <c r="E1225" s="258" t="s">
        <v>424</v>
      </c>
      <c r="F1225" s="258">
        <v>1.0</v>
      </c>
      <c r="G1225" s="258">
        <v>0.0</v>
      </c>
      <c r="H1225" s="258">
        <v>0.0</v>
      </c>
      <c r="I1225" s="258">
        <v>0.0</v>
      </c>
      <c r="J1225" s="258">
        <v>0.0</v>
      </c>
      <c r="K1225" s="258">
        <v>0.0</v>
      </c>
      <c r="L1225" s="258">
        <v>1.0</v>
      </c>
      <c r="M1225" s="258">
        <v>0.0</v>
      </c>
      <c r="N1225" s="258">
        <v>0.0</v>
      </c>
      <c r="O1225" s="258">
        <v>0.0</v>
      </c>
      <c r="P1225" s="258">
        <v>0.0</v>
      </c>
      <c r="Q1225" s="258">
        <v>0.0</v>
      </c>
      <c r="R1225" s="261">
        <f t="shared" si="1"/>
        <v>2</v>
      </c>
      <c r="S1225" s="261"/>
    </row>
    <row r="1226" ht="15.75" hidden="1" customHeight="1">
      <c r="B1226" s="258" t="s">
        <v>34</v>
      </c>
      <c r="C1226" s="259" t="s">
        <v>72</v>
      </c>
      <c r="D1226" s="262" t="s">
        <v>159</v>
      </c>
      <c r="E1226" s="258" t="s">
        <v>425</v>
      </c>
      <c r="F1226" s="258">
        <v>1.0</v>
      </c>
      <c r="G1226" s="258">
        <v>0.0</v>
      </c>
      <c r="H1226" s="258">
        <v>0.0</v>
      </c>
      <c r="I1226" s="258">
        <v>0.0</v>
      </c>
      <c r="J1226" s="258">
        <v>0.0</v>
      </c>
      <c r="K1226" s="258">
        <v>0.0</v>
      </c>
      <c r="L1226" s="258">
        <v>1.0</v>
      </c>
      <c r="M1226" s="258">
        <v>0.0</v>
      </c>
      <c r="N1226" s="258">
        <v>0.0</v>
      </c>
      <c r="O1226" s="258">
        <v>0.0</v>
      </c>
      <c r="P1226" s="258">
        <v>0.0</v>
      </c>
      <c r="Q1226" s="258">
        <v>0.0</v>
      </c>
      <c r="R1226" s="261">
        <f t="shared" si="1"/>
        <v>2</v>
      </c>
      <c r="S1226" s="261"/>
    </row>
    <row r="1227" ht="15.75" hidden="1" customHeight="1">
      <c r="B1227" s="258" t="s">
        <v>35</v>
      </c>
      <c r="C1227" s="259" t="s">
        <v>59</v>
      </c>
      <c r="D1227" s="260" t="s">
        <v>116</v>
      </c>
      <c r="E1227" s="258" t="s">
        <v>383</v>
      </c>
      <c r="F1227" s="258">
        <v>1.0</v>
      </c>
      <c r="G1227" s="258">
        <v>0.0</v>
      </c>
      <c r="H1227" s="258">
        <v>0.0</v>
      </c>
      <c r="I1227" s="258">
        <v>0.0</v>
      </c>
      <c r="J1227" s="258">
        <v>0.0</v>
      </c>
      <c r="K1227" s="258">
        <v>0.0</v>
      </c>
      <c r="L1227" s="258">
        <v>1.0</v>
      </c>
      <c r="M1227" s="258">
        <v>0.0</v>
      </c>
      <c r="N1227" s="258">
        <v>0.0</v>
      </c>
      <c r="O1227" s="258">
        <v>0.0</v>
      </c>
      <c r="P1227" s="258">
        <v>0.0</v>
      </c>
      <c r="Q1227" s="258">
        <v>0.0</v>
      </c>
      <c r="R1227" s="261">
        <f t="shared" si="1"/>
        <v>2</v>
      </c>
      <c r="S1227" s="261"/>
    </row>
    <row r="1228" ht="15.75" hidden="1" customHeight="1">
      <c r="B1228" s="258" t="s">
        <v>35</v>
      </c>
      <c r="C1228" s="259" t="s">
        <v>59</v>
      </c>
      <c r="D1228" s="260" t="s">
        <v>116</v>
      </c>
      <c r="E1228" s="258" t="s">
        <v>384</v>
      </c>
      <c r="F1228" s="258">
        <v>1.0</v>
      </c>
      <c r="G1228" s="258">
        <v>0.0</v>
      </c>
      <c r="H1228" s="258">
        <v>0.0</v>
      </c>
      <c r="I1228" s="258">
        <v>0.0</v>
      </c>
      <c r="J1228" s="258">
        <v>0.0</v>
      </c>
      <c r="K1228" s="258">
        <v>0.0</v>
      </c>
      <c r="L1228" s="258">
        <v>1.0</v>
      </c>
      <c r="M1228" s="258">
        <v>0.0</v>
      </c>
      <c r="N1228" s="258">
        <v>0.0</v>
      </c>
      <c r="O1228" s="258">
        <v>0.0</v>
      </c>
      <c r="P1228" s="258">
        <v>0.0</v>
      </c>
      <c r="Q1228" s="258">
        <v>0.0</v>
      </c>
      <c r="R1228" s="261">
        <f t="shared" si="1"/>
        <v>2</v>
      </c>
      <c r="S1228" s="261"/>
    </row>
    <row r="1229" ht="15.75" hidden="1" customHeight="1">
      <c r="B1229" s="258" t="s">
        <v>35</v>
      </c>
      <c r="C1229" s="259" t="s">
        <v>59</v>
      </c>
      <c r="D1229" s="260" t="s">
        <v>116</v>
      </c>
      <c r="E1229" s="258" t="s">
        <v>385</v>
      </c>
      <c r="F1229" s="258">
        <v>1.0</v>
      </c>
      <c r="G1229" s="258">
        <v>0.0</v>
      </c>
      <c r="H1229" s="258">
        <v>0.0</v>
      </c>
      <c r="I1229" s="258">
        <v>0.0</v>
      </c>
      <c r="J1229" s="258">
        <v>0.0</v>
      </c>
      <c r="K1229" s="258">
        <v>0.0</v>
      </c>
      <c r="L1229" s="258">
        <v>1.0</v>
      </c>
      <c r="M1229" s="258">
        <v>1.0</v>
      </c>
      <c r="N1229" s="258">
        <v>1.0</v>
      </c>
      <c r="O1229" s="258">
        <v>0.0</v>
      </c>
      <c r="P1229" s="258">
        <v>1.0</v>
      </c>
      <c r="Q1229" s="258">
        <v>0.0</v>
      </c>
      <c r="R1229" s="261">
        <f t="shared" si="1"/>
        <v>5</v>
      </c>
      <c r="S1229" s="261"/>
    </row>
    <row r="1230" ht="15.75" hidden="1" customHeight="1">
      <c r="B1230" s="258" t="s">
        <v>35</v>
      </c>
      <c r="C1230" s="259" t="s">
        <v>59</v>
      </c>
      <c r="D1230" s="260" t="s">
        <v>116</v>
      </c>
      <c r="E1230" s="258" t="s">
        <v>386</v>
      </c>
      <c r="F1230" s="258">
        <v>1.0</v>
      </c>
      <c r="G1230" s="258">
        <v>0.0</v>
      </c>
      <c r="H1230" s="258">
        <v>0.0</v>
      </c>
      <c r="I1230" s="258">
        <v>0.0</v>
      </c>
      <c r="J1230" s="258">
        <v>0.0</v>
      </c>
      <c r="K1230" s="258">
        <v>0.0</v>
      </c>
      <c r="L1230" s="258">
        <v>1.0</v>
      </c>
      <c r="M1230" s="258">
        <v>0.0</v>
      </c>
      <c r="N1230" s="258">
        <v>0.0</v>
      </c>
      <c r="O1230" s="258">
        <v>0.0</v>
      </c>
      <c r="P1230" s="258">
        <v>0.0</v>
      </c>
      <c r="Q1230" s="258">
        <v>0.0</v>
      </c>
      <c r="R1230" s="261">
        <f t="shared" si="1"/>
        <v>2</v>
      </c>
      <c r="S1230" s="261"/>
    </row>
    <row r="1231" ht="15.75" hidden="1" customHeight="1">
      <c r="B1231" s="258" t="s">
        <v>35</v>
      </c>
      <c r="C1231" s="259" t="s">
        <v>59</v>
      </c>
      <c r="D1231" s="260" t="s">
        <v>116</v>
      </c>
      <c r="E1231" s="258" t="s">
        <v>387</v>
      </c>
      <c r="F1231" s="258">
        <v>1.0</v>
      </c>
      <c r="G1231" s="258">
        <v>0.0</v>
      </c>
      <c r="H1231" s="258">
        <v>0.0</v>
      </c>
      <c r="I1231" s="258">
        <v>0.0</v>
      </c>
      <c r="J1231" s="258">
        <v>0.0</v>
      </c>
      <c r="K1231" s="258">
        <v>0.0</v>
      </c>
      <c r="L1231" s="258">
        <v>1.0</v>
      </c>
      <c r="M1231" s="258">
        <v>0.0</v>
      </c>
      <c r="N1231" s="258">
        <v>0.0</v>
      </c>
      <c r="O1231" s="258">
        <v>0.0</v>
      </c>
      <c r="P1231" s="258">
        <v>0.0</v>
      </c>
      <c r="Q1231" s="258">
        <v>0.0</v>
      </c>
      <c r="R1231" s="261">
        <f t="shared" si="1"/>
        <v>2</v>
      </c>
      <c r="S1231" s="261"/>
    </row>
    <row r="1232" ht="15.75" hidden="1" customHeight="1">
      <c r="B1232" s="258" t="s">
        <v>35</v>
      </c>
      <c r="C1232" s="259" t="s">
        <v>59</v>
      </c>
      <c r="D1232" s="260" t="s">
        <v>116</v>
      </c>
      <c r="E1232" s="258" t="s">
        <v>388</v>
      </c>
      <c r="F1232" s="258">
        <v>1.0</v>
      </c>
      <c r="G1232" s="258">
        <v>0.0</v>
      </c>
      <c r="H1232" s="258">
        <v>0.0</v>
      </c>
      <c r="I1232" s="258">
        <v>0.0</v>
      </c>
      <c r="J1232" s="258">
        <v>0.0</v>
      </c>
      <c r="K1232" s="258">
        <v>0.0</v>
      </c>
      <c r="L1232" s="258">
        <v>1.0</v>
      </c>
      <c r="M1232" s="258">
        <v>0.0</v>
      </c>
      <c r="N1232" s="258">
        <v>0.0</v>
      </c>
      <c r="O1232" s="258">
        <v>0.0</v>
      </c>
      <c r="P1232" s="258">
        <v>0.0</v>
      </c>
      <c r="Q1232" s="258">
        <v>0.0</v>
      </c>
      <c r="R1232" s="261">
        <f t="shared" si="1"/>
        <v>2</v>
      </c>
      <c r="S1232" s="261"/>
    </row>
    <row r="1233" ht="15.75" hidden="1" customHeight="1">
      <c r="B1233" s="258" t="s">
        <v>35</v>
      </c>
      <c r="C1233" s="259" t="s">
        <v>59</v>
      </c>
      <c r="D1233" s="262" t="s">
        <v>116</v>
      </c>
      <c r="E1233" s="258" t="s">
        <v>389</v>
      </c>
      <c r="F1233" s="258">
        <v>1.0</v>
      </c>
      <c r="G1233" s="258">
        <v>0.0</v>
      </c>
      <c r="H1233" s="258">
        <v>0.0</v>
      </c>
      <c r="I1233" s="258">
        <v>0.0</v>
      </c>
      <c r="J1233" s="258">
        <v>0.0</v>
      </c>
      <c r="K1233" s="258">
        <v>0.0</v>
      </c>
      <c r="L1233" s="258">
        <v>1.0</v>
      </c>
      <c r="M1233" s="258">
        <v>0.0</v>
      </c>
      <c r="N1233" s="258">
        <v>0.0</v>
      </c>
      <c r="O1233" s="258">
        <v>0.0</v>
      </c>
      <c r="P1233" s="258">
        <v>0.0</v>
      </c>
      <c r="Q1233" s="258">
        <v>0.0</v>
      </c>
      <c r="R1233" s="261">
        <f t="shared" si="1"/>
        <v>2</v>
      </c>
      <c r="S1233" s="261"/>
    </row>
    <row r="1234" ht="15.75" hidden="1" customHeight="1">
      <c r="B1234" s="258" t="s">
        <v>35</v>
      </c>
      <c r="C1234" s="259" t="s">
        <v>59</v>
      </c>
      <c r="D1234" s="260" t="s">
        <v>131</v>
      </c>
      <c r="E1234" s="258" t="s">
        <v>390</v>
      </c>
      <c r="F1234" s="258">
        <v>1.0</v>
      </c>
      <c r="G1234" s="258">
        <v>0.0</v>
      </c>
      <c r="H1234" s="258">
        <v>0.0</v>
      </c>
      <c r="I1234" s="258">
        <v>0.0</v>
      </c>
      <c r="J1234" s="258">
        <v>0.0</v>
      </c>
      <c r="K1234" s="258">
        <v>0.0</v>
      </c>
      <c r="L1234" s="258">
        <v>1.0</v>
      </c>
      <c r="M1234" s="258">
        <v>0.0</v>
      </c>
      <c r="N1234" s="258">
        <v>0.0</v>
      </c>
      <c r="O1234" s="258">
        <v>0.0</v>
      </c>
      <c r="P1234" s="258">
        <v>0.0</v>
      </c>
      <c r="Q1234" s="258">
        <v>0.0</v>
      </c>
      <c r="R1234" s="261">
        <f t="shared" si="1"/>
        <v>2</v>
      </c>
      <c r="S1234" s="261"/>
    </row>
    <row r="1235" ht="15.75" hidden="1" customHeight="1">
      <c r="B1235" s="258" t="s">
        <v>35</v>
      </c>
      <c r="C1235" s="259" t="s">
        <v>59</v>
      </c>
      <c r="D1235" s="260" t="s">
        <v>131</v>
      </c>
      <c r="E1235" s="258" t="s">
        <v>391</v>
      </c>
      <c r="F1235" s="258">
        <v>1.0</v>
      </c>
      <c r="G1235" s="258">
        <v>0.0</v>
      </c>
      <c r="H1235" s="258">
        <v>0.0</v>
      </c>
      <c r="I1235" s="258">
        <v>0.0</v>
      </c>
      <c r="J1235" s="258">
        <v>0.0</v>
      </c>
      <c r="K1235" s="258">
        <v>0.0</v>
      </c>
      <c r="L1235" s="258">
        <v>1.0</v>
      </c>
      <c r="M1235" s="258">
        <v>0.0</v>
      </c>
      <c r="N1235" s="258">
        <v>0.0</v>
      </c>
      <c r="O1235" s="258">
        <v>0.0</v>
      </c>
      <c r="P1235" s="258">
        <v>0.0</v>
      </c>
      <c r="Q1235" s="258">
        <v>0.0</v>
      </c>
      <c r="R1235" s="261">
        <f t="shared" si="1"/>
        <v>2</v>
      </c>
      <c r="S1235" s="261"/>
    </row>
    <row r="1236" ht="15.75" hidden="1" customHeight="1">
      <c r="B1236" s="258" t="s">
        <v>35</v>
      </c>
      <c r="C1236" s="259" t="s">
        <v>59</v>
      </c>
      <c r="D1236" s="260" t="s">
        <v>131</v>
      </c>
      <c r="E1236" s="258" t="s">
        <v>392</v>
      </c>
      <c r="F1236" s="258">
        <v>1.0</v>
      </c>
      <c r="G1236" s="258">
        <v>0.0</v>
      </c>
      <c r="H1236" s="258">
        <v>0.0</v>
      </c>
      <c r="I1236" s="258">
        <v>0.0</v>
      </c>
      <c r="J1236" s="258">
        <v>0.0</v>
      </c>
      <c r="K1236" s="258">
        <v>0.0</v>
      </c>
      <c r="L1236" s="258">
        <v>1.0</v>
      </c>
      <c r="M1236" s="258">
        <v>0.0</v>
      </c>
      <c r="N1236" s="258">
        <v>0.0</v>
      </c>
      <c r="O1236" s="258">
        <v>0.0</v>
      </c>
      <c r="P1236" s="258">
        <v>1.0</v>
      </c>
      <c r="Q1236" s="258">
        <v>0.0</v>
      </c>
      <c r="R1236" s="261">
        <f t="shared" si="1"/>
        <v>3</v>
      </c>
      <c r="S1236" s="261"/>
    </row>
    <row r="1237" ht="15.75" hidden="1" customHeight="1">
      <c r="B1237" s="258" t="s">
        <v>35</v>
      </c>
      <c r="C1237" s="259" t="s">
        <v>59</v>
      </c>
      <c r="D1237" s="260" t="s">
        <v>131</v>
      </c>
      <c r="E1237" s="258" t="s">
        <v>393</v>
      </c>
      <c r="F1237" s="258">
        <v>1.0</v>
      </c>
      <c r="G1237" s="258">
        <v>0.0</v>
      </c>
      <c r="H1237" s="258">
        <v>0.0</v>
      </c>
      <c r="I1237" s="258">
        <v>1.0</v>
      </c>
      <c r="J1237" s="258">
        <v>1.0</v>
      </c>
      <c r="K1237" s="258">
        <v>0.0</v>
      </c>
      <c r="L1237" s="258">
        <v>1.0</v>
      </c>
      <c r="M1237" s="258">
        <v>0.0</v>
      </c>
      <c r="N1237" s="258">
        <v>0.0</v>
      </c>
      <c r="O1237" s="258">
        <v>0.0</v>
      </c>
      <c r="P1237" s="258">
        <v>0.0</v>
      </c>
      <c r="Q1237" s="258">
        <v>0.0</v>
      </c>
      <c r="R1237" s="261">
        <f t="shared" si="1"/>
        <v>4</v>
      </c>
      <c r="S1237" s="261"/>
    </row>
    <row r="1238" ht="15.75" hidden="1" customHeight="1">
      <c r="B1238" s="258" t="s">
        <v>35</v>
      </c>
      <c r="C1238" s="259" t="s">
        <v>59</v>
      </c>
      <c r="D1238" s="260" t="s">
        <v>131</v>
      </c>
      <c r="E1238" s="258" t="s">
        <v>394</v>
      </c>
      <c r="F1238" s="258">
        <v>1.0</v>
      </c>
      <c r="G1238" s="258">
        <v>0.0</v>
      </c>
      <c r="H1238" s="258">
        <v>0.0</v>
      </c>
      <c r="I1238" s="258">
        <v>0.0</v>
      </c>
      <c r="J1238" s="258">
        <v>0.0</v>
      </c>
      <c r="K1238" s="258">
        <v>0.0</v>
      </c>
      <c r="L1238" s="258">
        <v>1.0</v>
      </c>
      <c r="M1238" s="258">
        <v>0.0</v>
      </c>
      <c r="N1238" s="258">
        <v>0.0</v>
      </c>
      <c r="O1238" s="258">
        <v>0.0</v>
      </c>
      <c r="P1238" s="258">
        <v>0.0</v>
      </c>
      <c r="Q1238" s="258">
        <v>0.0</v>
      </c>
      <c r="R1238" s="261">
        <f t="shared" si="1"/>
        <v>2</v>
      </c>
      <c r="S1238" s="261"/>
    </row>
    <row r="1239" ht="15.75" hidden="1" customHeight="1">
      <c r="B1239" s="258" t="s">
        <v>35</v>
      </c>
      <c r="C1239" s="259" t="s">
        <v>59</v>
      </c>
      <c r="D1239" s="260" t="s">
        <v>131</v>
      </c>
      <c r="E1239" s="258" t="s">
        <v>395</v>
      </c>
      <c r="F1239" s="258">
        <v>1.0</v>
      </c>
      <c r="G1239" s="258">
        <v>0.0</v>
      </c>
      <c r="H1239" s="258">
        <v>0.0</v>
      </c>
      <c r="I1239" s="258">
        <v>0.0</v>
      </c>
      <c r="J1239" s="258">
        <v>0.0</v>
      </c>
      <c r="K1239" s="258">
        <v>0.0</v>
      </c>
      <c r="L1239" s="258">
        <v>1.0</v>
      </c>
      <c r="M1239" s="258">
        <v>0.0</v>
      </c>
      <c r="N1239" s="258">
        <v>0.0</v>
      </c>
      <c r="O1239" s="258">
        <v>0.0</v>
      </c>
      <c r="P1239" s="258">
        <v>0.0</v>
      </c>
      <c r="Q1239" s="258">
        <v>0.0</v>
      </c>
      <c r="R1239" s="261">
        <f t="shared" si="1"/>
        <v>2</v>
      </c>
      <c r="S1239" s="261"/>
    </row>
    <row r="1240" ht="15.75" hidden="1" customHeight="1">
      <c r="B1240" s="258" t="s">
        <v>35</v>
      </c>
      <c r="C1240" s="259" t="s">
        <v>59</v>
      </c>
      <c r="D1240" s="262" t="s">
        <v>131</v>
      </c>
      <c r="E1240" s="258" t="s">
        <v>396</v>
      </c>
      <c r="F1240" s="258">
        <v>1.0</v>
      </c>
      <c r="G1240" s="258">
        <v>0.0</v>
      </c>
      <c r="H1240" s="258">
        <v>0.0</v>
      </c>
      <c r="I1240" s="258">
        <v>0.0</v>
      </c>
      <c r="J1240" s="258">
        <v>0.0</v>
      </c>
      <c r="K1240" s="258">
        <v>0.0</v>
      </c>
      <c r="L1240" s="258">
        <v>1.0</v>
      </c>
      <c r="M1240" s="258">
        <v>0.0</v>
      </c>
      <c r="N1240" s="258">
        <v>0.0</v>
      </c>
      <c r="O1240" s="258">
        <v>0.0</v>
      </c>
      <c r="P1240" s="258">
        <v>0.0</v>
      </c>
      <c r="Q1240" s="258">
        <v>0.0</v>
      </c>
      <c r="R1240" s="261">
        <f t="shared" si="1"/>
        <v>2</v>
      </c>
      <c r="S1240" s="261"/>
    </row>
    <row r="1241" ht="15.75" hidden="1" customHeight="1">
      <c r="B1241" s="258" t="s">
        <v>35</v>
      </c>
      <c r="C1241" s="259" t="s">
        <v>59</v>
      </c>
      <c r="D1241" s="260" t="s">
        <v>145</v>
      </c>
      <c r="E1241" s="258" t="s">
        <v>397</v>
      </c>
      <c r="F1241" s="258">
        <v>1.0</v>
      </c>
      <c r="G1241" s="258">
        <v>0.0</v>
      </c>
      <c r="H1241" s="258">
        <v>0.0</v>
      </c>
      <c r="I1241" s="258">
        <v>0.0</v>
      </c>
      <c r="J1241" s="258">
        <v>0.0</v>
      </c>
      <c r="K1241" s="258">
        <v>0.0</v>
      </c>
      <c r="L1241" s="258">
        <v>1.0</v>
      </c>
      <c r="M1241" s="258">
        <v>0.0</v>
      </c>
      <c r="N1241" s="258">
        <v>0.0</v>
      </c>
      <c r="O1241" s="258">
        <v>0.0</v>
      </c>
      <c r="P1241" s="258">
        <v>0.0</v>
      </c>
      <c r="Q1241" s="258">
        <v>0.0</v>
      </c>
      <c r="R1241" s="261">
        <f t="shared" si="1"/>
        <v>2</v>
      </c>
      <c r="S1241" s="261"/>
    </row>
    <row r="1242" ht="15.75" hidden="1" customHeight="1">
      <c r="B1242" s="258" t="s">
        <v>35</v>
      </c>
      <c r="C1242" s="259" t="s">
        <v>59</v>
      </c>
      <c r="D1242" s="260" t="s">
        <v>145</v>
      </c>
      <c r="E1242" s="258" t="s">
        <v>398</v>
      </c>
      <c r="F1242" s="258">
        <v>1.0</v>
      </c>
      <c r="G1242" s="258">
        <v>0.0</v>
      </c>
      <c r="H1242" s="258">
        <v>0.0</v>
      </c>
      <c r="I1242" s="258">
        <v>0.0</v>
      </c>
      <c r="J1242" s="258">
        <v>0.0</v>
      </c>
      <c r="K1242" s="258">
        <v>0.0</v>
      </c>
      <c r="L1242" s="258">
        <v>1.0</v>
      </c>
      <c r="M1242" s="258">
        <v>0.0</v>
      </c>
      <c r="N1242" s="258">
        <v>0.0</v>
      </c>
      <c r="O1242" s="258">
        <v>0.0</v>
      </c>
      <c r="P1242" s="258">
        <v>0.0</v>
      </c>
      <c r="Q1242" s="258">
        <v>0.0</v>
      </c>
      <c r="R1242" s="261">
        <f t="shared" si="1"/>
        <v>2</v>
      </c>
      <c r="S1242" s="261"/>
    </row>
    <row r="1243" ht="15.75" hidden="1" customHeight="1">
      <c r="B1243" s="258" t="s">
        <v>35</v>
      </c>
      <c r="C1243" s="259" t="s">
        <v>59</v>
      </c>
      <c r="D1243" s="260" t="s">
        <v>145</v>
      </c>
      <c r="E1243" s="258" t="s">
        <v>399</v>
      </c>
      <c r="F1243" s="258">
        <v>1.0</v>
      </c>
      <c r="G1243" s="258">
        <v>0.0</v>
      </c>
      <c r="H1243" s="258">
        <v>0.0</v>
      </c>
      <c r="I1243" s="258">
        <v>0.0</v>
      </c>
      <c r="J1243" s="258">
        <v>0.0</v>
      </c>
      <c r="K1243" s="258">
        <v>0.0</v>
      </c>
      <c r="L1243" s="258">
        <v>1.0</v>
      </c>
      <c r="M1243" s="258">
        <v>0.0</v>
      </c>
      <c r="N1243" s="258">
        <v>0.0</v>
      </c>
      <c r="O1243" s="258">
        <v>1.0</v>
      </c>
      <c r="P1243" s="258">
        <v>0.0</v>
      </c>
      <c r="Q1243" s="258">
        <v>0.0</v>
      </c>
      <c r="R1243" s="261">
        <f t="shared" si="1"/>
        <v>3</v>
      </c>
      <c r="S1243" s="261"/>
    </row>
    <row r="1244" ht="15.75" hidden="1" customHeight="1">
      <c r="B1244" s="258" t="s">
        <v>35</v>
      </c>
      <c r="C1244" s="259" t="s">
        <v>59</v>
      </c>
      <c r="D1244" s="260" t="s">
        <v>145</v>
      </c>
      <c r="E1244" s="258" t="s">
        <v>400</v>
      </c>
      <c r="F1244" s="258">
        <v>1.0</v>
      </c>
      <c r="G1244" s="258">
        <v>0.0</v>
      </c>
      <c r="H1244" s="258">
        <v>0.0</v>
      </c>
      <c r="I1244" s="258">
        <v>0.0</v>
      </c>
      <c r="J1244" s="258">
        <v>0.0</v>
      </c>
      <c r="K1244" s="258">
        <v>0.0</v>
      </c>
      <c r="L1244" s="258">
        <v>1.0</v>
      </c>
      <c r="M1244" s="258">
        <v>0.0</v>
      </c>
      <c r="N1244" s="258">
        <v>0.0</v>
      </c>
      <c r="O1244" s="258">
        <v>0.0</v>
      </c>
      <c r="P1244" s="258">
        <v>0.0</v>
      </c>
      <c r="Q1244" s="258">
        <v>0.0</v>
      </c>
      <c r="R1244" s="261">
        <f t="shared" si="1"/>
        <v>2</v>
      </c>
      <c r="S1244" s="261"/>
    </row>
    <row r="1245" ht="15.75" hidden="1" customHeight="1">
      <c r="B1245" s="258" t="s">
        <v>35</v>
      </c>
      <c r="C1245" s="259" t="s">
        <v>59</v>
      </c>
      <c r="D1245" s="260" t="s">
        <v>145</v>
      </c>
      <c r="E1245" s="258" t="s">
        <v>401</v>
      </c>
      <c r="F1245" s="258">
        <v>1.0</v>
      </c>
      <c r="G1245" s="258">
        <v>0.0</v>
      </c>
      <c r="H1245" s="258">
        <v>0.0</v>
      </c>
      <c r="I1245" s="258">
        <v>0.0</v>
      </c>
      <c r="J1245" s="258">
        <v>0.0</v>
      </c>
      <c r="K1245" s="258">
        <v>0.0</v>
      </c>
      <c r="L1245" s="258">
        <v>1.0</v>
      </c>
      <c r="M1245" s="258">
        <v>0.0</v>
      </c>
      <c r="N1245" s="258">
        <v>0.0</v>
      </c>
      <c r="O1245" s="258">
        <v>0.0</v>
      </c>
      <c r="P1245" s="258">
        <v>0.0</v>
      </c>
      <c r="Q1245" s="258">
        <v>0.0</v>
      </c>
      <c r="R1245" s="261">
        <f t="shared" si="1"/>
        <v>2</v>
      </c>
      <c r="S1245" s="261"/>
    </row>
    <row r="1246" ht="15.75" hidden="1" customHeight="1">
      <c r="B1246" s="258" t="s">
        <v>35</v>
      </c>
      <c r="C1246" s="259" t="s">
        <v>59</v>
      </c>
      <c r="D1246" s="260" t="s">
        <v>145</v>
      </c>
      <c r="E1246" s="258" t="s">
        <v>402</v>
      </c>
      <c r="F1246" s="258">
        <v>1.0</v>
      </c>
      <c r="G1246" s="258">
        <v>1.0</v>
      </c>
      <c r="H1246" s="258">
        <v>1.0</v>
      </c>
      <c r="I1246" s="258">
        <v>1.0</v>
      </c>
      <c r="J1246" s="258">
        <v>1.0</v>
      </c>
      <c r="K1246" s="258">
        <v>1.0</v>
      </c>
      <c r="L1246" s="258">
        <v>1.0</v>
      </c>
      <c r="M1246" s="258">
        <v>1.0</v>
      </c>
      <c r="N1246" s="258">
        <v>1.0</v>
      </c>
      <c r="O1246" s="258">
        <v>1.0</v>
      </c>
      <c r="P1246" s="258">
        <v>1.0</v>
      </c>
      <c r="Q1246" s="258">
        <v>1.0</v>
      </c>
      <c r="R1246" s="261">
        <f t="shared" si="1"/>
        <v>12</v>
      </c>
      <c r="S1246" s="261"/>
    </row>
    <row r="1247" ht="15.75" hidden="1" customHeight="1">
      <c r="B1247" s="258" t="s">
        <v>35</v>
      </c>
      <c r="C1247" s="259" t="s">
        <v>59</v>
      </c>
      <c r="D1247" s="260" t="s">
        <v>145</v>
      </c>
      <c r="E1247" s="258" t="s">
        <v>403</v>
      </c>
      <c r="F1247" s="258">
        <v>1.0</v>
      </c>
      <c r="G1247" s="258">
        <v>0.0</v>
      </c>
      <c r="H1247" s="258">
        <v>0.0</v>
      </c>
      <c r="I1247" s="258">
        <v>0.0</v>
      </c>
      <c r="J1247" s="258">
        <v>0.0</v>
      </c>
      <c r="K1247" s="258">
        <v>0.0</v>
      </c>
      <c r="L1247" s="258">
        <v>1.0</v>
      </c>
      <c r="M1247" s="258">
        <v>0.0</v>
      </c>
      <c r="N1247" s="258">
        <v>0.0</v>
      </c>
      <c r="O1247" s="258">
        <v>1.0</v>
      </c>
      <c r="P1247" s="258">
        <v>0.0</v>
      </c>
      <c r="Q1247" s="258">
        <v>0.0</v>
      </c>
      <c r="R1247" s="261">
        <f t="shared" si="1"/>
        <v>3</v>
      </c>
      <c r="S1247" s="261"/>
    </row>
    <row r="1248" ht="15.75" hidden="1" customHeight="1">
      <c r="B1248" s="258" t="s">
        <v>35</v>
      </c>
      <c r="C1248" s="259" t="s">
        <v>59</v>
      </c>
      <c r="D1248" s="260" t="s">
        <v>145</v>
      </c>
      <c r="E1248" s="258" t="s">
        <v>404</v>
      </c>
      <c r="F1248" s="258">
        <v>1.0</v>
      </c>
      <c r="G1248" s="258">
        <v>0.0</v>
      </c>
      <c r="H1248" s="258">
        <v>0.0</v>
      </c>
      <c r="I1248" s="258">
        <v>0.0</v>
      </c>
      <c r="J1248" s="258">
        <v>0.0</v>
      </c>
      <c r="K1248" s="258">
        <v>0.0</v>
      </c>
      <c r="L1248" s="258">
        <v>1.0</v>
      </c>
      <c r="M1248" s="258">
        <v>0.0</v>
      </c>
      <c r="N1248" s="258">
        <v>0.0</v>
      </c>
      <c r="O1248" s="258">
        <v>0.0</v>
      </c>
      <c r="P1248" s="258">
        <v>0.0</v>
      </c>
      <c r="Q1248" s="258">
        <v>1.0</v>
      </c>
      <c r="R1248" s="261">
        <f t="shared" si="1"/>
        <v>3</v>
      </c>
      <c r="S1248" s="261"/>
    </row>
    <row r="1249" ht="15.75" hidden="1" customHeight="1">
      <c r="B1249" s="258" t="s">
        <v>35</v>
      </c>
      <c r="C1249" s="259" t="s">
        <v>59</v>
      </c>
      <c r="D1249" s="260" t="s">
        <v>145</v>
      </c>
      <c r="E1249" s="258" t="s">
        <v>405</v>
      </c>
      <c r="F1249" s="258">
        <v>1.0</v>
      </c>
      <c r="G1249" s="258">
        <v>0.0</v>
      </c>
      <c r="H1249" s="258">
        <v>0.0</v>
      </c>
      <c r="I1249" s="258">
        <v>0.0</v>
      </c>
      <c r="J1249" s="258">
        <v>0.0</v>
      </c>
      <c r="K1249" s="258">
        <v>0.0</v>
      </c>
      <c r="L1249" s="258">
        <v>1.0</v>
      </c>
      <c r="M1249" s="258">
        <v>0.0</v>
      </c>
      <c r="N1249" s="258">
        <v>0.0</v>
      </c>
      <c r="O1249" s="258">
        <v>0.0</v>
      </c>
      <c r="P1249" s="258">
        <v>0.0</v>
      </c>
      <c r="Q1249" s="258">
        <v>0.0</v>
      </c>
      <c r="R1249" s="261">
        <f t="shared" si="1"/>
        <v>2</v>
      </c>
      <c r="S1249" s="261"/>
    </row>
    <row r="1250" ht="15.75" hidden="1" customHeight="1">
      <c r="B1250" s="258" t="s">
        <v>35</v>
      </c>
      <c r="C1250" s="259" t="s">
        <v>59</v>
      </c>
      <c r="D1250" s="260" t="s">
        <v>145</v>
      </c>
      <c r="E1250" s="258" t="s">
        <v>406</v>
      </c>
      <c r="F1250" s="258">
        <v>1.0</v>
      </c>
      <c r="G1250" s="258">
        <v>0.0</v>
      </c>
      <c r="H1250" s="258">
        <v>0.0</v>
      </c>
      <c r="I1250" s="258">
        <v>0.0</v>
      </c>
      <c r="J1250" s="258">
        <v>0.0</v>
      </c>
      <c r="K1250" s="258">
        <v>0.0</v>
      </c>
      <c r="L1250" s="258">
        <v>1.0</v>
      </c>
      <c r="M1250" s="258">
        <v>0.0</v>
      </c>
      <c r="N1250" s="258">
        <v>0.0</v>
      </c>
      <c r="O1250" s="258">
        <v>0.0</v>
      </c>
      <c r="P1250" s="258">
        <v>0.0</v>
      </c>
      <c r="Q1250" s="258">
        <v>0.0</v>
      </c>
      <c r="R1250" s="261">
        <f t="shared" si="1"/>
        <v>2</v>
      </c>
      <c r="S1250" s="261"/>
    </row>
    <row r="1251" ht="15.75" hidden="1" customHeight="1">
      <c r="B1251" s="258" t="s">
        <v>35</v>
      </c>
      <c r="C1251" s="259" t="s">
        <v>59</v>
      </c>
      <c r="D1251" s="260" t="s">
        <v>145</v>
      </c>
      <c r="E1251" s="258" t="s">
        <v>407</v>
      </c>
      <c r="F1251" s="258">
        <v>1.0</v>
      </c>
      <c r="G1251" s="258">
        <v>0.0</v>
      </c>
      <c r="H1251" s="258">
        <v>0.0</v>
      </c>
      <c r="I1251" s="258">
        <v>0.0</v>
      </c>
      <c r="J1251" s="258">
        <v>0.0</v>
      </c>
      <c r="K1251" s="258">
        <v>0.0</v>
      </c>
      <c r="L1251" s="258">
        <v>1.0</v>
      </c>
      <c r="M1251" s="258">
        <v>0.0</v>
      </c>
      <c r="N1251" s="258">
        <v>0.0</v>
      </c>
      <c r="O1251" s="258">
        <v>0.0</v>
      </c>
      <c r="P1251" s="258">
        <v>0.0</v>
      </c>
      <c r="Q1251" s="258">
        <v>0.0</v>
      </c>
      <c r="R1251" s="261">
        <f t="shared" si="1"/>
        <v>2</v>
      </c>
      <c r="S1251" s="261"/>
    </row>
    <row r="1252" ht="15.75" hidden="1" customHeight="1">
      <c r="B1252" s="258" t="s">
        <v>35</v>
      </c>
      <c r="C1252" s="259" t="s">
        <v>59</v>
      </c>
      <c r="D1252" s="260" t="s">
        <v>145</v>
      </c>
      <c r="E1252" s="258" t="s">
        <v>408</v>
      </c>
      <c r="F1252" s="258">
        <v>1.0</v>
      </c>
      <c r="G1252" s="258">
        <v>0.0</v>
      </c>
      <c r="H1252" s="258">
        <v>0.0</v>
      </c>
      <c r="I1252" s="258">
        <v>0.0</v>
      </c>
      <c r="J1252" s="258">
        <v>0.0</v>
      </c>
      <c r="K1252" s="258">
        <v>0.0</v>
      </c>
      <c r="L1252" s="258">
        <v>1.0</v>
      </c>
      <c r="M1252" s="258">
        <v>0.0</v>
      </c>
      <c r="N1252" s="258">
        <v>0.0</v>
      </c>
      <c r="O1252" s="258">
        <v>0.0</v>
      </c>
      <c r="P1252" s="258">
        <v>0.0</v>
      </c>
      <c r="Q1252" s="258">
        <v>0.0</v>
      </c>
      <c r="R1252" s="261">
        <f t="shared" si="1"/>
        <v>2</v>
      </c>
      <c r="S1252" s="261"/>
    </row>
    <row r="1253" ht="15.75" hidden="1" customHeight="1">
      <c r="B1253" s="258" t="s">
        <v>35</v>
      </c>
      <c r="C1253" s="259" t="s">
        <v>59</v>
      </c>
      <c r="D1253" s="260" t="s">
        <v>145</v>
      </c>
      <c r="E1253" s="258" t="s">
        <v>409</v>
      </c>
      <c r="F1253" s="258">
        <v>1.0</v>
      </c>
      <c r="G1253" s="258">
        <v>0.0</v>
      </c>
      <c r="H1253" s="258">
        <v>0.0</v>
      </c>
      <c r="I1253" s="258">
        <v>0.0</v>
      </c>
      <c r="J1253" s="258">
        <v>0.0</v>
      </c>
      <c r="K1253" s="258">
        <v>0.0</v>
      </c>
      <c r="L1253" s="258">
        <v>1.0</v>
      </c>
      <c r="M1253" s="258">
        <v>0.0</v>
      </c>
      <c r="N1253" s="258">
        <v>0.0</v>
      </c>
      <c r="O1253" s="258">
        <v>0.0</v>
      </c>
      <c r="P1253" s="258">
        <v>0.0</v>
      </c>
      <c r="Q1253" s="258">
        <v>0.0</v>
      </c>
      <c r="R1253" s="261">
        <f t="shared" si="1"/>
        <v>2</v>
      </c>
      <c r="S1253" s="261"/>
    </row>
    <row r="1254" ht="15.75" hidden="1" customHeight="1">
      <c r="B1254" s="258" t="s">
        <v>35</v>
      </c>
      <c r="C1254" s="259" t="s">
        <v>59</v>
      </c>
      <c r="D1254" s="260" t="s">
        <v>145</v>
      </c>
      <c r="E1254" s="258" t="s">
        <v>410</v>
      </c>
      <c r="F1254" s="258">
        <v>1.0</v>
      </c>
      <c r="G1254" s="258">
        <v>0.0</v>
      </c>
      <c r="H1254" s="258">
        <v>0.0</v>
      </c>
      <c r="I1254" s="258">
        <v>0.0</v>
      </c>
      <c r="J1254" s="258">
        <v>0.0</v>
      </c>
      <c r="K1254" s="258">
        <v>0.0</v>
      </c>
      <c r="L1254" s="258">
        <v>1.0</v>
      </c>
      <c r="M1254" s="258">
        <v>0.0</v>
      </c>
      <c r="N1254" s="258">
        <v>0.0</v>
      </c>
      <c r="O1254" s="258">
        <v>1.0</v>
      </c>
      <c r="P1254" s="258">
        <v>0.0</v>
      </c>
      <c r="Q1254" s="258">
        <v>0.0</v>
      </c>
      <c r="R1254" s="261">
        <f t="shared" si="1"/>
        <v>3</v>
      </c>
      <c r="S1254" s="261"/>
    </row>
    <row r="1255" ht="15.75" hidden="1" customHeight="1">
      <c r="B1255" s="258" t="s">
        <v>35</v>
      </c>
      <c r="C1255" s="259" t="s">
        <v>59</v>
      </c>
      <c r="D1255" s="260" t="s">
        <v>145</v>
      </c>
      <c r="E1255" s="258" t="s">
        <v>411</v>
      </c>
      <c r="F1255" s="258">
        <v>1.0</v>
      </c>
      <c r="G1255" s="258">
        <v>0.0</v>
      </c>
      <c r="H1255" s="258">
        <v>0.0</v>
      </c>
      <c r="I1255" s="258">
        <v>0.0</v>
      </c>
      <c r="J1255" s="258">
        <v>0.0</v>
      </c>
      <c r="K1255" s="258">
        <v>0.0</v>
      </c>
      <c r="L1255" s="258">
        <v>1.0</v>
      </c>
      <c r="M1255" s="258">
        <v>0.0</v>
      </c>
      <c r="N1255" s="258">
        <v>0.0</v>
      </c>
      <c r="O1255" s="258">
        <v>0.0</v>
      </c>
      <c r="P1255" s="258">
        <v>0.0</v>
      </c>
      <c r="Q1255" s="258">
        <v>0.0</v>
      </c>
      <c r="R1255" s="261">
        <f t="shared" si="1"/>
        <v>2</v>
      </c>
      <c r="S1255" s="261"/>
    </row>
    <row r="1256" ht="15.75" hidden="1" customHeight="1">
      <c r="B1256" s="258" t="s">
        <v>35</v>
      </c>
      <c r="C1256" s="259" t="s">
        <v>59</v>
      </c>
      <c r="D1256" s="260" t="s">
        <v>145</v>
      </c>
      <c r="E1256" s="258" t="s">
        <v>412</v>
      </c>
      <c r="F1256" s="258">
        <v>1.0</v>
      </c>
      <c r="G1256" s="258">
        <v>0.0</v>
      </c>
      <c r="H1256" s="258">
        <v>0.0</v>
      </c>
      <c r="I1256" s="258">
        <v>0.0</v>
      </c>
      <c r="J1256" s="258">
        <v>0.0</v>
      </c>
      <c r="K1256" s="258">
        <v>0.0</v>
      </c>
      <c r="L1256" s="258">
        <v>1.0</v>
      </c>
      <c r="M1256" s="258">
        <v>0.0</v>
      </c>
      <c r="N1256" s="258">
        <v>0.0</v>
      </c>
      <c r="O1256" s="258">
        <v>0.0</v>
      </c>
      <c r="P1256" s="258">
        <v>0.0</v>
      </c>
      <c r="Q1256" s="258">
        <v>0.0</v>
      </c>
      <c r="R1256" s="261">
        <f t="shared" si="1"/>
        <v>2</v>
      </c>
      <c r="S1256" s="261"/>
    </row>
    <row r="1257" ht="15.75" hidden="1" customHeight="1">
      <c r="B1257" s="258" t="s">
        <v>35</v>
      </c>
      <c r="C1257" s="259" t="s">
        <v>59</v>
      </c>
      <c r="D1257" s="262" t="s">
        <v>145</v>
      </c>
      <c r="E1257" s="258" t="s">
        <v>413</v>
      </c>
      <c r="F1257" s="258">
        <v>1.0</v>
      </c>
      <c r="G1257" s="258">
        <v>0.0</v>
      </c>
      <c r="H1257" s="258">
        <v>0.0</v>
      </c>
      <c r="I1257" s="258">
        <v>0.0</v>
      </c>
      <c r="J1257" s="258">
        <v>0.0</v>
      </c>
      <c r="K1257" s="258">
        <v>0.0</v>
      </c>
      <c r="L1257" s="258">
        <v>1.0</v>
      </c>
      <c r="M1257" s="258">
        <v>0.0</v>
      </c>
      <c r="N1257" s="258">
        <v>0.0</v>
      </c>
      <c r="O1257" s="258">
        <v>0.0</v>
      </c>
      <c r="P1257" s="258">
        <v>0.0</v>
      </c>
      <c r="Q1257" s="258">
        <v>0.0</v>
      </c>
      <c r="R1257" s="261">
        <f t="shared" si="1"/>
        <v>2</v>
      </c>
      <c r="S1257" s="261"/>
    </row>
    <row r="1258" ht="15.75" customHeight="1">
      <c r="B1258" s="258" t="s">
        <v>35</v>
      </c>
      <c r="C1258" s="259" t="s">
        <v>59</v>
      </c>
      <c r="D1258" s="260" t="s">
        <v>61</v>
      </c>
      <c r="E1258" s="258" t="s">
        <v>62</v>
      </c>
      <c r="F1258" s="258">
        <v>1.0</v>
      </c>
      <c r="G1258" s="258">
        <v>1.0</v>
      </c>
      <c r="H1258" s="258">
        <v>1.0</v>
      </c>
      <c r="I1258" s="258">
        <v>1.0</v>
      </c>
      <c r="J1258" s="258">
        <v>1.0</v>
      </c>
      <c r="K1258" s="258">
        <v>0.0</v>
      </c>
      <c r="L1258" s="258">
        <v>1.0</v>
      </c>
      <c r="M1258" s="258">
        <v>1.0</v>
      </c>
      <c r="N1258" s="258">
        <v>1.0</v>
      </c>
      <c r="O1258" s="258">
        <v>1.0</v>
      </c>
      <c r="P1258" s="258">
        <v>1.0</v>
      </c>
      <c r="Q1258" s="258">
        <v>1.0</v>
      </c>
      <c r="R1258" s="261">
        <f t="shared" si="1"/>
        <v>11</v>
      </c>
      <c r="S1258" s="261">
        <f t="shared" ref="S1258:S1265" si="8">SUM(F1258:K1258)</f>
        <v>5</v>
      </c>
    </row>
    <row r="1259" ht="15.75" customHeight="1">
      <c r="B1259" s="258" t="s">
        <v>35</v>
      </c>
      <c r="C1259" s="259" t="s">
        <v>59</v>
      </c>
      <c r="D1259" s="260" t="s">
        <v>61</v>
      </c>
      <c r="E1259" s="258" t="s">
        <v>63</v>
      </c>
      <c r="F1259" s="258">
        <v>1.0</v>
      </c>
      <c r="G1259" s="258">
        <v>1.0</v>
      </c>
      <c r="H1259" s="258">
        <v>1.0</v>
      </c>
      <c r="I1259" s="258">
        <v>1.0</v>
      </c>
      <c r="J1259" s="258">
        <v>1.0</v>
      </c>
      <c r="K1259" s="258">
        <v>1.0</v>
      </c>
      <c r="L1259" s="258">
        <v>1.0</v>
      </c>
      <c r="M1259" s="258">
        <v>1.0</v>
      </c>
      <c r="N1259" s="258">
        <v>1.0</v>
      </c>
      <c r="O1259" s="258">
        <v>1.0</v>
      </c>
      <c r="P1259" s="258">
        <v>1.0</v>
      </c>
      <c r="Q1259" s="258">
        <v>1.0</v>
      </c>
      <c r="R1259" s="261">
        <f t="shared" si="1"/>
        <v>12</v>
      </c>
      <c r="S1259" s="261">
        <f t="shared" si="8"/>
        <v>6</v>
      </c>
    </row>
    <row r="1260" ht="15.75" customHeight="1">
      <c r="B1260" s="258" t="s">
        <v>35</v>
      </c>
      <c r="C1260" s="259" t="s">
        <v>59</v>
      </c>
      <c r="D1260" s="260" t="s">
        <v>61</v>
      </c>
      <c r="E1260" s="258" t="s">
        <v>64</v>
      </c>
      <c r="F1260" s="258">
        <v>1.0</v>
      </c>
      <c r="G1260" s="258">
        <v>0.0</v>
      </c>
      <c r="H1260" s="258">
        <v>0.0</v>
      </c>
      <c r="I1260" s="258">
        <v>0.0</v>
      </c>
      <c r="J1260" s="258">
        <v>0.0</v>
      </c>
      <c r="K1260" s="258">
        <v>0.0</v>
      </c>
      <c r="L1260" s="258">
        <v>1.0</v>
      </c>
      <c r="M1260" s="258">
        <v>0.0</v>
      </c>
      <c r="N1260" s="258">
        <v>0.0</v>
      </c>
      <c r="O1260" s="258">
        <v>0.0</v>
      </c>
      <c r="P1260" s="258">
        <v>0.0</v>
      </c>
      <c r="Q1260" s="258">
        <v>0.0</v>
      </c>
      <c r="R1260" s="261">
        <f t="shared" si="1"/>
        <v>2</v>
      </c>
      <c r="S1260" s="261">
        <f t="shared" si="8"/>
        <v>1</v>
      </c>
    </row>
    <row r="1261" ht="15.75" customHeight="1">
      <c r="B1261" s="258" t="s">
        <v>35</v>
      </c>
      <c r="C1261" s="259" t="s">
        <v>59</v>
      </c>
      <c r="D1261" s="260" t="s">
        <v>61</v>
      </c>
      <c r="E1261" s="258" t="s">
        <v>65</v>
      </c>
      <c r="F1261" s="258">
        <v>1.0</v>
      </c>
      <c r="G1261" s="258">
        <v>0.0</v>
      </c>
      <c r="H1261" s="258">
        <v>0.0</v>
      </c>
      <c r="I1261" s="258">
        <v>0.0</v>
      </c>
      <c r="J1261" s="258">
        <v>0.0</v>
      </c>
      <c r="K1261" s="258">
        <v>0.0</v>
      </c>
      <c r="L1261" s="258">
        <v>1.0</v>
      </c>
      <c r="M1261" s="258">
        <v>0.0</v>
      </c>
      <c r="N1261" s="258">
        <v>0.0</v>
      </c>
      <c r="O1261" s="258">
        <v>0.0</v>
      </c>
      <c r="P1261" s="258">
        <v>0.0</v>
      </c>
      <c r="Q1261" s="258">
        <v>0.0</v>
      </c>
      <c r="R1261" s="261">
        <f t="shared" si="1"/>
        <v>2</v>
      </c>
      <c r="S1261" s="261">
        <f t="shared" si="8"/>
        <v>1</v>
      </c>
    </row>
    <row r="1262" ht="15.75" customHeight="1">
      <c r="B1262" s="258" t="s">
        <v>35</v>
      </c>
      <c r="C1262" s="259" t="s">
        <v>59</v>
      </c>
      <c r="D1262" s="260" t="s">
        <v>61</v>
      </c>
      <c r="E1262" s="258" t="s">
        <v>66</v>
      </c>
      <c r="F1262" s="258">
        <v>1.0</v>
      </c>
      <c r="G1262" s="258">
        <v>0.0</v>
      </c>
      <c r="H1262" s="258">
        <v>0.0</v>
      </c>
      <c r="I1262" s="258">
        <v>0.0</v>
      </c>
      <c r="J1262" s="258">
        <v>0.0</v>
      </c>
      <c r="K1262" s="258">
        <v>1.0</v>
      </c>
      <c r="L1262" s="258">
        <v>1.0</v>
      </c>
      <c r="M1262" s="258">
        <v>1.0</v>
      </c>
      <c r="N1262" s="258">
        <v>1.0</v>
      </c>
      <c r="O1262" s="258">
        <v>1.0</v>
      </c>
      <c r="P1262" s="258">
        <v>0.0</v>
      </c>
      <c r="Q1262" s="258">
        <v>0.0</v>
      </c>
      <c r="R1262" s="261">
        <f t="shared" si="1"/>
        <v>6</v>
      </c>
      <c r="S1262" s="261">
        <f t="shared" si="8"/>
        <v>2</v>
      </c>
    </row>
    <row r="1263" ht="15.75" customHeight="1">
      <c r="B1263" s="258" t="s">
        <v>35</v>
      </c>
      <c r="C1263" s="259" t="s">
        <v>59</v>
      </c>
      <c r="D1263" s="260" t="s">
        <v>61</v>
      </c>
      <c r="E1263" s="258" t="s">
        <v>67</v>
      </c>
      <c r="F1263" s="258">
        <v>1.0</v>
      </c>
      <c r="G1263" s="258">
        <v>0.0</v>
      </c>
      <c r="H1263" s="258">
        <v>0.0</v>
      </c>
      <c r="I1263" s="258">
        <v>0.0</v>
      </c>
      <c r="J1263" s="258">
        <v>0.0</v>
      </c>
      <c r="K1263" s="258">
        <v>0.0</v>
      </c>
      <c r="L1263" s="258">
        <v>1.0</v>
      </c>
      <c r="M1263" s="258">
        <v>0.0</v>
      </c>
      <c r="N1263" s="258">
        <v>0.0</v>
      </c>
      <c r="O1263" s="258">
        <v>1.0</v>
      </c>
      <c r="P1263" s="258">
        <v>0.0</v>
      </c>
      <c r="Q1263" s="258">
        <v>0.0</v>
      </c>
      <c r="R1263" s="261">
        <f t="shared" si="1"/>
        <v>3</v>
      </c>
      <c r="S1263" s="261">
        <f t="shared" si="8"/>
        <v>1</v>
      </c>
    </row>
    <row r="1264" ht="15.75" customHeight="1">
      <c r="B1264" s="258" t="s">
        <v>35</v>
      </c>
      <c r="C1264" s="259" t="s">
        <v>59</v>
      </c>
      <c r="D1264" s="260" t="s">
        <v>61</v>
      </c>
      <c r="E1264" s="258" t="s">
        <v>68</v>
      </c>
      <c r="F1264" s="258">
        <v>1.0</v>
      </c>
      <c r="G1264" s="258">
        <v>0.0</v>
      </c>
      <c r="H1264" s="258">
        <v>0.0</v>
      </c>
      <c r="I1264" s="258">
        <v>0.0</v>
      </c>
      <c r="J1264" s="258">
        <v>0.0</v>
      </c>
      <c r="K1264" s="258">
        <v>0.0</v>
      </c>
      <c r="L1264" s="258">
        <v>1.0</v>
      </c>
      <c r="M1264" s="258">
        <v>0.0</v>
      </c>
      <c r="N1264" s="258">
        <v>0.0</v>
      </c>
      <c r="O1264" s="258">
        <v>0.0</v>
      </c>
      <c r="P1264" s="258">
        <v>0.0</v>
      </c>
      <c r="Q1264" s="258">
        <v>0.0</v>
      </c>
      <c r="R1264" s="261">
        <f t="shared" si="1"/>
        <v>2</v>
      </c>
      <c r="S1264" s="261">
        <f t="shared" si="8"/>
        <v>1</v>
      </c>
    </row>
    <row r="1265" ht="15.75" customHeight="1">
      <c r="B1265" s="258" t="s">
        <v>35</v>
      </c>
      <c r="C1265" s="259" t="s">
        <v>59</v>
      </c>
      <c r="D1265" s="262" t="s">
        <v>61</v>
      </c>
      <c r="E1265" s="258" t="s">
        <v>69</v>
      </c>
      <c r="F1265" s="258">
        <v>1.0</v>
      </c>
      <c r="G1265" s="258">
        <v>0.0</v>
      </c>
      <c r="H1265" s="258">
        <v>0.0</v>
      </c>
      <c r="I1265" s="258">
        <v>0.0</v>
      </c>
      <c r="J1265" s="258">
        <v>0.0</v>
      </c>
      <c r="K1265" s="258">
        <v>0.0</v>
      </c>
      <c r="L1265" s="258">
        <v>1.0</v>
      </c>
      <c r="M1265" s="258">
        <v>0.0</v>
      </c>
      <c r="N1265" s="258">
        <v>0.0</v>
      </c>
      <c r="O1265" s="258">
        <v>0.0</v>
      </c>
      <c r="P1265" s="258">
        <v>0.0</v>
      </c>
      <c r="Q1265" s="258">
        <v>0.0</v>
      </c>
      <c r="R1265" s="261">
        <f t="shared" si="1"/>
        <v>2</v>
      </c>
      <c r="S1265" s="261">
        <f t="shared" si="8"/>
        <v>1</v>
      </c>
    </row>
    <row r="1266" ht="15.75" hidden="1" customHeight="1">
      <c r="B1266" s="258" t="s">
        <v>35</v>
      </c>
      <c r="C1266" s="259" t="s">
        <v>59</v>
      </c>
      <c r="D1266" s="260" t="s">
        <v>159</v>
      </c>
      <c r="E1266" s="258" t="s">
        <v>414</v>
      </c>
      <c r="F1266" s="258">
        <v>1.0</v>
      </c>
      <c r="G1266" s="258">
        <v>1.0</v>
      </c>
      <c r="H1266" s="258">
        <v>1.0</v>
      </c>
      <c r="I1266" s="258">
        <v>0.0</v>
      </c>
      <c r="J1266" s="258">
        <v>1.0</v>
      </c>
      <c r="K1266" s="258">
        <v>1.0</v>
      </c>
      <c r="L1266" s="258">
        <v>1.0</v>
      </c>
      <c r="M1266" s="258">
        <v>1.0</v>
      </c>
      <c r="N1266" s="258">
        <v>1.0</v>
      </c>
      <c r="O1266" s="258">
        <v>1.0</v>
      </c>
      <c r="P1266" s="258">
        <v>1.0</v>
      </c>
      <c r="Q1266" s="258">
        <v>1.0</v>
      </c>
      <c r="R1266" s="261">
        <f t="shared" si="1"/>
        <v>11</v>
      </c>
      <c r="S1266" s="261"/>
    </row>
    <row r="1267" ht="15.75" hidden="1" customHeight="1">
      <c r="B1267" s="258" t="s">
        <v>35</v>
      </c>
      <c r="C1267" s="259" t="s">
        <v>59</v>
      </c>
      <c r="D1267" s="260" t="s">
        <v>159</v>
      </c>
      <c r="E1267" s="258" t="s">
        <v>415</v>
      </c>
      <c r="F1267" s="258">
        <v>1.0</v>
      </c>
      <c r="G1267" s="258">
        <v>0.0</v>
      </c>
      <c r="H1267" s="258">
        <v>0.0</v>
      </c>
      <c r="I1267" s="258">
        <v>0.0</v>
      </c>
      <c r="J1267" s="258">
        <v>0.0</v>
      </c>
      <c r="K1267" s="258">
        <v>0.0</v>
      </c>
      <c r="L1267" s="258">
        <v>1.0</v>
      </c>
      <c r="M1267" s="258">
        <v>0.0</v>
      </c>
      <c r="N1267" s="258">
        <v>0.0</v>
      </c>
      <c r="O1267" s="258">
        <v>0.0</v>
      </c>
      <c r="P1267" s="258">
        <v>0.0</v>
      </c>
      <c r="Q1267" s="258">
        <v>0.0</v>
      </c>
      <c r="R1267" s="261">
        <f t="shared" si="1"/>
        <v>2</v>
      </c>
      <c r="S1267" s="261"/>
    </row>
    <row r="1268" ht="15.75" hidden="1" customHeight="1">
      <c r="B1268" s="258" t="s">
        <v>35</v>
      </c>
      <c r="C1268" s="259" t="s">
        <v>59</v>
      </c>
      <c r="D1268" s="260" t="s">
        <v>159</v>
      </c>
      <c r="E1268" s="258" t="s">
        <v>416</v>
      </c>
      <c r="F1268" s="258">
        <v>1.0</v>
      </c>
      <c r="G1268" s="258">
        <v>0.0</v>
      </c>
      <c r="H1268" s="258">
        <v>0.0</v>
      </c>
      <c r="I1268" s="258">
        <v>0.0</v>
      </c>
      <c r="J1268" s="258">
        <v>0.0</v>
      </c>
      <c r="K1268" s="258">
        <v>0.0</v>
      </c>
      <c r="L1268" s="258">
        <v>1.0</v>
      </c>
      <c r="M1268" s="258">
        <v>0.0</v>
      </c>
      <c r="N1268" s="258">
        <v>0.0</v>
      </c>
      <c r="O1268" s="258">
        <v>0.0</v>
      </c>
      <c r="P1268" s="258">
        <v>0.0</v>
      </c>
      <c r="Q1268" s="258">
        <v>0.0</v>
      </c>
      <c r="R1268" s="261">
        <f t="shared" si="1"/>
        <v>2</v>
      </c>
      <c r="S1268" s="261"/>
    </row>
    <row r="1269" ht="15.75" hidden="1" customHeight="1">
      <c r="B1269" s="258" t="s">
        <v>35</v>
      </c>
      <c r="C1269" s="259" t="s">
        <v>59</v>
      </c>
      <c r="D1269" s="260" t="s">
        <v>159</v>
      </c>
      <c r="E1269" s="258" t="s">
        <v>417</v>
      </c>
      <c r="F1269" s="258">
        <v>1.0</v>
      </c>
      <c r="G1269" s="258">
        <v>1.0</v>
      </c>
      <c r="H1269" s="258">
        <v>1.0</v>
      </c>
      <c r="I1269" s="258">
        <v>1.0</v>
      </c>
      <c r="J1269" s="258">
        <v>1.0</v>
      </c>
      <c r="K1269" s="258">
        <v>1.0</v>
      </c>
      <c r="L1269" s="258">
        <v>1.0</v>
      </c>
      <c r="M1269" s="258">
        <v>1.0</v>
      </c>
      <c r="N1269" s="258">
        <v>1.0</v>
      </c>
      <c r="O1269" s="258">
        <v>1.0</v>
      </c>
      <c r="P1269" s="258">
        <v>1.0</v>
      </c>
      <c r="Q1269" s="258">
        <v>1.0</v>
      </c>
      <c r="R1269" s="261">
        <f t="shared" si="1"/>
        <v>12</v>
      </c>
      <c r="S1269" s="261"/>
    </row>
    <row r="1270" ht="15.75" hidden="1" customHeight="1">
      <c r="B1270" s="258" t="s">
        <v>35</v>
      </c>
      <c r="C1270" s="259" t="s">
        <v>59</v>
      </c>
      <c r="D1270" s="260" t="s">
        <v>159</v>
      </c>
      <c r="E1270" s="258" t="s">
        <v>418</v>
      </c>
      <c r="F1270" s="258">
        <v>1.0</v>
      </c>
      <c r="G1270" s="258">
        <v>0.0</v>
      </c>
      <c r="H1270" s="258">
        <v>0.0</v>
      </c>
      <c r="I1270" s="258">
        <v>0.0</v>
      </c>
      <c r="J1270" s="258">
        <v>0.0</v>
      </c>
      <c r="K1270" s="258">
        <v>0.0</v>
      </c>
      <c r="L1270" s="258">
        <v>1.0</v>
      </c>
      <c r="M1270" s="258">
        <v>0.0</v>
      </c>
      <c r="N1270" s="258">
        <v>0.0</v>
      </c>
      <c r="O1270" s="258">
        <v>0.0</v>
      </c>
      <c r="P1270" s="258">
        <v>0.0</v>
      </c>
      <c r="Q1270" s="258">
        <v>0.0</v>
      </c>
      <c r="R1270" s="261">
        <f t="shared" si="1"/>
        <v>2</v>
      </c>
      <c r="S1270" s="261"/>
    </row>
    <row r="1271" ht="15.75" hidden="1" customHeight="1">
      <c r="B1271" s="258" t="s">
        <v>35</v>
      </c>
      <c r="C1271" s="259" t="s">
        <v>59</v>
      </c>
      <c r="D1271" s="260" t="s">
        <v>159</v>
      </c>
      <c r="E1271" s="258" t="s">
        <v>419</v>
      </c>
      <c r="F1271" s="258">
        <v>1.0</v>
      </c>
      <c r="G1271" s="258">
        <v>0.0</v>
      </c>
      <c r="H1271" s="258">
        <v>0.0</v>
      </c>
      <c r="I1271" s="258">
        <v>0.0</v>
      </c>
      <c r="J1271" s="258">
        <v>0.0</v>
      </c>
      <c r="K1271" s="258">
        <v>0.0</v>
      </c>
      <c r="L1271" s="258">
        <v>1.0</v>
      </c>
      <c r="M1271" s="258">
        <v>0.0</v>
      </c>
      <c r="N1271" s="258">
        <v>0.0</v>
      </c>
      <c r="O1271" s="258">
        <v>0.0</v>
      </c>
      <c r="P1271" s="258">
        <v>0.0</v>
      </c>
      <c r="Q1271" s="258">
        <v>0.0</v>
      </c>
      <c r="R1271" s="261">
        <f t="shared" si="1"/>
        <v>2</v>
      </c>
      <c r="S1271" s="261"/>
    </row>
    <row r="1272" ht="15.75" hidden="1" customHeight="1">
      <c r="B1272" s="258" t="s">
        <v>35</v>
      </c>
      <c r="C1272" s="259" t="s">
        <v>59</v>
      </c>
      <c r="D1272" s="260" t="s">
        <v>159</v>
      </c>
      <c r="E1272" s="258" t="s">
        <v>420</v>
      </c>
      <c r="F1272" s="258">
        <v>1.0</v>
      </c>
      <c r="G1272" s="258">
        <v>0.0</v>
      </c>
      <c r="H1272" s="258">
        <v>0.0</v>
      </c>
      <c r="I1272" s="258">
        <v>0.0</v>
      </c>
      <c r="J1272" s="258">
        <v>0.0</v>
      </c>
      <c r="K1272" s="258">
        <v>0.0</v>
      </c>
      <c r="L1272" s="258">
        <v>1.0</v>
      </c>
      <c r="M1272" s="258">
        <v>0.0</v>
      </c>
      <c r="N1272" s="258">
        <v>0.0</v>
      </c>
      <c r="O1272" s="258">
        <v>0.0</v>
      </c>
      <c r="P1272" s="258">
        <v>0.0</v>
      </c>
      <c r="Q1272" s="258">
        <v>0.0</v>
      </c>
      <c r="R1272" s="261">
        <f t="shared" si="1"/>
        <v>2</v>
      </c>
      <c r="S1272" s="261"/>
    </row>
    <row r="1273" ht="15.75" hidden="1" customHeight="1">
      <c r="B1273" s="258" t="s">
        <v>35</v>
      </c>
      <c r="C1273" s="259" t="s">
        <v>59</v>
      </c>
      <c r="D1273" s="260" t="s">
        <v>159</v>
      </c>
      <c r="E1273" s="258" t="s">
        <v>421</v>
      </c>
      <c r="F1273" s="258">
        <v>1.0</v>
      </c>
      <c r="G1273" s="258">
        <v>0.0</v>
      </c>
      <c r="H1273" s="258">
        <v>0.0</v>
      </c>
      <c r="I1273" s="258">
        <v>0.0</v>
      </c>
      <c r="J1273" s="258">
        <v>0.0</v>
      </c>
      <c r="K1273" s="258">
        <v>0.0</v>
      </c>
      <c r="L1273" s="258">
        <v>1.0</v>
      </c>
      <c r="M1273" s="258">
        <v>0.0</v>
      </c>
      <c r="N1273" s="258">
        <v>0.0</v>
      </c>
      <c r="O1273" s="258">
        <v>0.0</v>
      </c>
      <c r="P1273" s="258">
        <v>0.0</v>
      </c>
      <c r="Q1273" s="258">
        <v>0.0</v>
      </c>
      <c r="R1273" s="261">
        <f t="shared" si="1"/>
        <v>2</v>
      </c>
      <c r="S1273" s="261"/>
    </row>
    <row r="1274" ht="15.75" hidden="1" customHeight="1">
      <c r="B1274" s="258" t="s">
        <v>35</v>
      </c>
      <c r="C1274" s="259" t="s">
        <v>59</v>
      </c>
      <c r="D1274" s="260" t="s">
        <v>159</v>
      </c>
      <c r="E1274" s="258" t="s">
        <v>422</v>
      </c>
      <c r="F1274" s="258">
        <v>1.0</v>
      </c>
      <c r="G1274" s="258">
        <v>0.0</v>
      </c>
      <c r="H1274" s="258">
        <v>0.0</v>
      </c>
      <c r="I1274" s="258">
        <v>0.0</v>
      </c>
      <c r="J1274" s="258">
        <v>0.0</v>
      </c>
      <c r="K1274" s="258">
        <v>0.0</v>
      </c>
      <c r="L1274" s="258">
        <v>1.0</v>
      </c>
      <c r="M1274" s="258">
        <v>0.0</v>
      </c>
      <c r="N1274" s="258">
        <v>0.0</v>
      </c>
      <c r="O1274" s="258">
        <v>0.0</v>
      </c>
      <c r="P1274" s="258">
        <v>0.0</v>
      </c>
      <c r="Q1274" s="258">
        <v>0.0</v>
      </c>
      <c r="R1274" s="261">
        <f t="shared" si="1"/>
        <v>2</v>
      </c>
      <c r="S1274" s="261"/>
    </row>
    <row r="1275" ht="15.75" hidden="1" customHeight="1">
      <c r="B1275" s="258" t="s">
        <v>35</v>
      </c>
      <c r="C1275" s="259" t="s">
        <v>59</v>
      </c>
      <c r="D1275" s="260" t="s">
        <v>159</v>
      </c>
      <c r="E1275" s="258" t="s">
        <v>423</v>
      </c>
      <c r="F1275" s="258">
        <v>1.0</v>
      </c>
      <c r="G1275" s="258">
        <v>0.0</v>
      </c>
      <c r="H1275" s="258">
        <v>0.0</v>
      </c>
      <c r="I1275" s="258">
        <v>0.0</v>
      </c>
      <c r="J1275" s="258">
        <v>0.0</v>
      </c>
      <c r="K1275" s="258">
        <v>0.0</v>
      </c>
      <c r="L1275" s="258">
        <v>1.0</v>
      </c>
      <c r="M1275" s="258">
        <v>0.0</v>
      </c>
      <c r="N1275" s="258">
        <v>0.0</v>
      </c>
      <c r="O1275" s="258">
        <v>0.0</v>
      </c>
      <c r="P1275" s="258">
        <v>0.0</v>
      </c>
      <c r="Q1275" s="258">
        <v>0.0</v>
      </c>
      <c r="R1275" s="261">
        <f t="shared" si="1"/>
        <v>2</v>
      </c>
      <c r="S1275" s="261"/>
    </row>
    <row r="1276" ht="15.75" hidden="1" customHeight="1">
      <c r="B1276" s="258" t="s">
        <v>35</v>
      </c>
      <c r="C1276" s="259" t="s">
        <v>59</v>
      </c>
      <c r="D1276" s="260" t="s">
        <v>159</v>
      </c>
      <c r="E1276" s="258" t="s">
        <v>424</v>
      </c>
      <c r="F1276" s="258">
        <v>1.0</v>
      </c>
      <c r="G1276" s="258">
        <v>0.0</v>
      </c>
      <c r="H1276" s="258">
        <v>0.0</v>
      </c>
      <c r="I1276" s="258">
        <v>0.0</v>
      </c>
      <c r="J1276" s="258">
        <v>0.0</v>
      </c>
      <c r="K1276" s="258">
        <v>0.0</v>
      </c>
      <c r="L1276" s="258">
        <v>1.0</v>
      </c>
      <c r="M1276" s="258">
        <v>0.0</v>
      </c>
      <c r="N1276" s="258">
        <v>0.0</v>
      </c>
      <c r="O1276" s="258">
        <v>0.0</v>
      </c>
      <c r="P1276" s="258">
        <v>0.0</v>
      </c>
      <c r="Q1276" s="258">
        <v>0.0</v>
      </c>
      <c r="R1276" s="261">
        <f t="shared" si="1"/>
        <v>2</v>
      </c>
      <c r="S1276" s="261"/>
    </row>
    <row r="1277" ht="15.75" hidden="1" customHeight="1">
      <c r="B1277" s="258" t="s">
        <v>35</v>
      </c>
      <c r="C1277" s="259" t="s">
        <v>59</v>
      </c>
      <c r="D1277" s="262" t="s">
        <v>159</v>
      </c>
      <c r="E1277" s="258" t="s">
        <v>425</v>
      </c>
      <c r="F1277" s="258">
        <v>1.0</v>
      </c>
      <c r="G1277" s="258">
        <v>0.0</v>
      </c>
      <c r="H1277" s="258">
        <v>0.0</v>
      </c>
      <c r="I1277" s="258">
        <v>0.0</v>
      </c>
      <c r="J1277" s="258">
        <v>0.0</v>
      </c>
      <c r="K1277" s="258">
        <v>0.0</v>
      </c>
      <c r="L1277" s="258">
        <v>1.0</v>
      </c>
      <c r="M1277" s="258">
        <v>0.0</v>
      </c>
      <c r="N1277" s="258">
        <v>0.0</v>
      </c>
      <c r="O1277" s="258">
        <v>0.0</v>
      </c>
      <c r="P1277" s="258">
        <v>0.0</v>
      </c>
      <c r="Q1277" s="258">
        <v>0.0</v>
      </c>
      <c r="R1277" s="261">
        <f t="shared" si="1"/>
        <v>2</v>
      </c>
      <c r="S1277" s="261"/>
    </row>
    <row r="1278" ht="15.75" hidden="1" customHeight="1">
      <c r="B1278" s="258" t="s">
        <v>35</v>
      </c>
      <c r="C1278" s="259" t="s">
        <v>70</v>
      </c>
      <c r="D1278" s="260" t="s">
        <v>116</v>
      </c>
      <c r="E1278" s="258" t="s">
        <v>383</v>
      </c>
      <c r="F1278" s="258">
        <v>1.0</v>
      </c>
      <c r="G1278" s="258">
        <v>0.0</v>
      </c>
      <c r="H1278" s="258">
        <v>0.0</v>
      </c>
      <c r="I1278" s="258">
        <v>0.0</v>
      </c>
      <c r="J1278" s="258">
        <v>0.0</v>
      </c>
      <c r="K1278" s="258">
        <v>0.0</v>
      </c>
      <c r="L1278" s="258">
        <v>1.0</v>
      </c>
      <c r="M1278" s="258">
        <v>0.0</v>
      </c>
      <c r="N1278" s="258">
        <v>0.0</v>
      </c>
      <c r="O1278" s="258">
        <v>1.0</v>
      </c>
      <c r="P1278" s="258">
        <v>0.0</v>
      </c>
      <c r="Q1278" s="258">
        <v>0.0</v>
      </c>
      <c r="R1278" s="261">
        <f t="shared" si="1"/>
        <v>3</v>
      </c>
      <c r="S1278" s="261"/>
    </row>
    <row r="1279" ht="15.75" hidden="1" customHeight="1">
      <c r="B1279" s="258" t="s">
        <v>35</v>
      </c>
      <c r="C1279" s="259" t="s">
        <v>70</v>
      </c>
      <c r="D1279" s="260" t="s">
        <v>116</v>
      </c>
      <c r="E1279" s="258" t="s">
        <v>384</v>
      </c>
      <c r="F1279" s="258">
        <v>1.0</v>
      </c>
      <c r="G1279" s="258">
        <v>0.0</v>
      </c>
      <c r="H1279" s="258">
        <v>0.0</v>
      </c>
      <c r="I1279" s="258">
        <v>0.0</v>
      </c>
      <c r="J1279" s="258">
        <v>0.0</v>
      </c>
      <c r="K1279" s="258">
        <v>0.0</v>
      </c>
      <c r="L1279" s="258">
        <v>1.0</v>
      </c>
      <c r="M1279" s="258">
        <v>0.0</v>
      </c>
      <c r="N1279" s="258">
        <v>0.0</v>
      </c>
      <c r="O1279" s="258">
        <v>0.0</v>
      </c>
      <c r="P1279" s="258">
        <v>0.0</v>
      </c>
      <c r="Q1279" s="258">
        <v>0.0</v>
      </c>
      <c r="R1279" s="261">
        <f t="shared" si="1"/>
        <v>2</v>
      </c>
      <c r="S1279" s="261"/>
    </row>
    <row r="1280" ht="15.75" hidden="1" customHeight="1">
      <c r="B1280" s="258" t="s">
        <v>35</v>
      </c>
      <c r="C1280" s="259" t="s">
        <v>70</v>
      </c>
      <c r="D1280" s="260" t="s">
        <v>116</v>
      </c>
      <c r="E1280" s="258" t="s">
        <v>385</v>
      </c>
      <c r="F1280" s="258">
        <v>1.0</v>
      </c>
      <c r="G1280" s="258">
        <v>0.0</v>
      </c>
      <c r="H1280" s="258">
        <v>0.0</v>
      </c>
      <c r="I1280" s="258">
        <v>0.0</v>
      </c>
      <c r="J1280" s="258">
        <v>0.0</v>
      </c>
      <c r="K1280" s="258">
        <v>0.0</v>
      </c>
      <c r="L1280" s="258">
        <v>1.0</v>
      </c>
      <c r="M1280" s="258">
        <v>0.0</v>
      </c>
      <c r="N1280" s="258">
        <v>1.0</v>
      </c>
      <c r="O1280" s="258">
        <v>1.0</v>
      </c>
      <c r="P1280" s="258">
        <v>0.0</v>
      </c>
      <c r="Q1280" s="258">
        <v>0.0</v>
      </c>
      <c r="R1280" s="261">
        <f t="shared" si="1"/>
        <v>4</v>
      </c>
      <c r="S1280" s="261"/>
    </row>
    <row r="1281" ht="15.75" hidden="1" customHeight="1">
      <c r="B1281" s="258" t="s">
        <v>35</v>
      </c>
      <c r="C1281" s="259" t="s">
        <v>70</v>
      </c>
      <c r="D1281" s="260" t="s">
        <v>116</v>
      </c>
      <c r="E1281" s="258" t="s">
        <v>386</v>
      </c>
      <c r="F1281" s="258">
        <v>1.0</v>
      </c>
      <c r="G1281" s="258">
        <v>0.0</v>
      </c>
      <c r="H1281" s="258">
        <v>0.0</v>
      </c>
      <c r="I1281" s="258">
        <v>1.0</v>
      </c>
      <c r="J1281" s="258">
        <v>0.0</v>
      </c>
      <c r="K1281" s="258">
        <v>0.0</v>
      </c>
      <c r="L1281" s="258">
        <v>1.0</v>
      </c>
      <c r="M1281" s="258">
        <v>0.0</v>
      </c>
      <c r="N1281" s="258">
        <v>0.0</v>
      </c>
      <c r="O1281" s="258">
        <v>0.0</v>
      </c>
      <c r="P1281" s="258">
        <v>1.0</v>
      </c>
      <c r="Q1281" s="258">
        <v>0.0</v>
      </c>
      <c r="R1281" s="261">
        <f t="shared" si="1"/>
        <v>4</v>
      </c>
      <c r="S1281" s="261"/>
    </row>
    <row r="1282" ht="15.75" hidden="1" customHeight="1">
      <c r="B1282" s="258" t="s">
        <v>35</v>
      </c>
      <c r="C1282" s="259" t="s">
        <v>70</v>
      </c>
      <c r="D1282" s="260" t="s">
        <v>116</v>
      </c>
      <c r="E1282" s="258" t="s">
        <v>387</v>
      </c>
      <c r="F1282" s="258">
        <v>1.0</v>
      </c>
      <c r="G1282" s="258">
        <v>0.0</v>
      </c>
      <c r="H1282" s="258">
        <v>0.0</v>
      </c>
      <c r="I1282" s="258">
        <v>0.0</v>
      </c>
      <c r="J1282" s="258">
        <v>0.0</v>
      </c>
      <c r="K1282" s="258">
        <v>0.0</v>
      </c>
      <c r="L1282" s="258">
        <v>1.0</v>
      </c>
      <c r="M1282" s="258">
        <v>0.0</v>
      </c>
      <c r="N1282" s="258">
        <v>0.0</v>
      </c>
      <c r="O1282" s="258">
        <v>0.0</v>
      </c>
      <c r="P1282" s="258">
        <v>0.0</v>
      </c>
      <c r="Q1282" s="258">
        <v>0.0</v>
      </c>
      <c r="R1282" s="261">
        <f t="shared" si="1"/>
        <v>2</v>
      </c>
      <c r="S1282" s="261"/>
    </row>
    <row r="1283" ht="15.75" hidden="1" customHeight="1">
      <c r="B1283" s="258" t="s">
        <v>35</v>
      </c>
      <c r="C1283" s="259" t="s">
        <v>70</v>
      </c>
      <c r="D1283" s="260" t="s">
        <v>116</v>
      </c>
      <c r="E1283" s="258" t="s">
        <v>388</v>
      </c>
      <c r="F1283" s="258">
        <v>1.0</v>
      </c>
      <c r="G1283" s="258">
        <v>0.0</v>
      </c>
      <c r="H1283" s="258">
        <v>0.0</v>
      </c>
      <c r="I1283" s="258">
        <v>0.0</v>
      </c>
      <c r="J1283" s="258">
        <v>0.0</v>
      </c>
      <c r="K1283" s="258">
        <v>0.0</v>
      </c>
      <c r="L1283" s="258">
        <v>1.0</v>
      </c>
      <c r="M1283" s="258">
        <v>0.0</v>
      </c>
      <c r="N1283" s="258">
        <v>0.0</v>
      </c>
      <c r="O1283" s="258">
        <v>0.0</v>
      </c>
      <c r="P1283" s="258">
        <v>0.0</v>
      </c>
      <c r="Q1283" s="258">
        <v>0.0</v>
      </c>
      <c r="R1283" s="261">
        <f t="shared" si="1"/>
        <v>2</v>
      </c>
      <c r="S1283" s="261"/>
    </row>
    <row r="1284" ht="15.75" hidden="1" customHeight="1">
      <c r="B1284" s="258" t="s">
        <v>35</v>
      </c>
      <c r="C1284" s="259" t="s">
        <v>70</v>
      </c>
      <c r="D1284" s="262" t="s">
        <v>116</v>
      </c>
      <c r="E1284" s="258" t="s">
        <v>389</v>
      </c>
      <c r="F1284" s="258">
        <v>1.0</v>
      </c>
      <c r="G1284" s="258">
        <v>0.0</v>
      </c>
      <c r="H1284" s="258">
        <v>0.0</v>
      </c>
      <c r="I1284" s="258">
        <v>0.0</v>
      </c>
      <c r="J1284" s="258">
        <v>0.0</v>
      </c>
      <c r="K1284" s="258">
        <v>0.0</v>
      </c>
      <c r="L1284" s="258">
        <v>1.0</v>
      </c>
      <c r="M1284" s="258">
        <v>0.0</v>
      </c>
      <c r="N1284" s="258">
        <v>0.0</v>
      </c>
      <c r="O1284" s="258">
        <v>0.0</v>
      </c>
      <c r="P1284" s="258">
        <v>0.0</v>
      </c>
      <c r="Q1284" s="258">
        <v>0.0</v>
      </c>
      <c r="R1284" s="261">
        <f t="shared" si="1"/>
        <v>2</v>
      </c>
      <c r="S1284" s="261"/>
    </row>
    <row r="1285" ht="15.75" hidden="1" customHeight="1">
      <c r="B1285" s="258" t="s">
        <v>35</v>
      </c>
      <c r="C1285" s="259" t="s">
        <v>70</v>
      </c>
      <c r="D1285" s="260" t="s">
        <v>131</v>
      </c>
      <c r="E1285" s="258" t="s">
        <v>390</v>
      </c>
      <c r="F1285" s="258">
        <v>1.0</v>
      </c>
      <c r="G1285" s="258">
        <v>0.0</v>
      </c>
      <c r="H1285" s="258">
        <v>0.0</v>
      </c>
      <c r="I1285" s="258">
        <v>0.0</v>
      </c>
      <c r="J1285" s="258">
        <v>0.0</v>
      </c>
      <c r="K1285" s="258">
        <v>0.0</v>
      </c>
      <c r="L1285" s="258">
        <v>1.0</v>
      </c>
      <c r="M1285" s="258">
        <v>1.0</v>
      </c>
      <c r="N1285" s="258">
        <v>0.0</v>
      </c>
      <c r="O1285" s="258">
        <v>0.0</v>
      </c>
      <c r="P1285" s="258">
        <v>0.0</v>
      </c>
      <c r="Q1285" s="258">
        <v>0.0</v>
      </c>
      <c r="R1285" s="261">
        <f t="shared" si="1"/>
        <v>3</v>
      </c>
      <c r="S1285" s="261"/>
    </row>
    <row r="1286" ht="15.75" hidden="1" customHeight="1">
      <c r="B1286" s="258" t="s">
        <v>35</v>
      </c>
      <c r="C1286" s="259" t="s">
        <v>70</v>
      </c>
      <c r="D1286" s="260" t="s">
        <v>131</v>
      </c>
      <c r="E1286" s="258" t="s">
        <v>391</v>
      </c>
      <c r="F1286" s="258">
        <v>1.0</v>
      </c>
      <c r="G1286" s="258">
        <v>0.0</v>
      </c>
      <c r="H1286" s="258">
        <v>0.0</v>
      </c>
      <c r="I1286" s="258">
        <v>0.0</v>
      </c>
      <c r="J1286" s="258">
        <v>0.0</v>
      </c>
      <c r="K1286" s="258">
        <v>0.0</v>
      </c>
      <c r="L1286" s="258">
        <v>1.0</v>
      </c>
      <c r="M1286" s="258">
        <v>0.0</v>
      </c>
      <c r="N1286" s="258">
        <v>0.0</v>
      </c>
      <c r="O1286" s="258">
        <v>0.0</v>
      </c>
      <c r="P1286" s="258">
        <v>0.0</v>
      </c>
      <c r="Q1286" s="258">
        <v>0.0</v>
      </c>
      <c r="R1286" s="261">
        <f t="shared" si="1"/>
        <v>2</v>
      </c>
      <c r="S1286" s="261"/>
    </row>
    <row r="1287" ht="15.75" hidden="1" customHeight="1">
      <c r="B1287" s="258" t="s">
        <v>35</v>
      </c>
      <c r="C1287" s="259" t="s">
        <v>70</v>
      </c>
      <c r="D1287" s="260" t="s">
        <v>131</v>
      </c>
      <c r="E1287" s="258" t="s">
        <v>392</v>
      </c>
      <c r="F1287" s="258">
        <v>1.0</v>
      </c>
      <c r="G1287" s="258">
        <v>0.0</v>
      </c>
      <c r="H1287" s="258">
        <v>0.0</v>
      </c>
      <c r="I1287" s="258">
        <v>0.0</v>
      </c>
      <c r="J1287" s="258">
        <v>0.0</v>
      </c>
      <c r="K1287" s="258">
        <v>0.0</v>
      </c>
      <c r="L1287" s="258">
        <v>1.0</v>
      </c>
      <c r="M1287" s="258">
        <v>0.0</v>
      </c>
      <c r="N1287" s="258">
        <v>0.0</v>
      </c>
      <c r="O1287" s="258">
        <v>0.0</v>
      </c>
      <c r="P1287" s="258">
        <v>1.0</v>
      </c>
      <c r="Q1287" s="258">
        <v>0.0</v>
      </c>
      <c r="R1287" s="261">
        <f t="shared" si="1"/>
        <v>3</v>
      </c>
      <c r="S1287" s="261"/>
    </row>
    <row r="1288" ht="15.75" hidden="1" customHeight="1">
      <c r="B1288" s="258" t="s">
        <v>35</v>
      </c>
      <c r="C1288" s="259" t="s">
        <v>70</v>
      </c>
      <c r="D1288" s="260" t="s">
        <v>131</v>
      </c>
      <c r="E1288" s="258" t="s">
        <v>393</v>
      </c>
      <c r="F1288" s="258">
        <v>1.0</v>
      </c>
      <c r="G1288" s="258">
        <v>0.0</v>
      </c>
      <c r="H1288" s="258">
        <v>0.0</v>
      </c>
      <c r="I1288" s="258">
        <v>1.0</v>
      </c>
      <c r="J1288" s="258">
        <v>0.0</v>
      </c>
      <c r="K1288" s="258">
        <v>1.0</v>
      </c>
      <c r="L1288" s="258">
        <v>1.0</v>
      </c>
      <c r="M1288" s="258">
        <v>0.0</v>
      </c>
      <c r="N1288" s="258">
        <v>1.0</v>
      </c>
      <c r="O1288" s="258">
        <v>1.0</v>
      </c>
      <c r="P1288" s="258">
        <v>0.0</v>
      </c>
      <c r="Q1288" s="258">
        <v>0.0</v>
      </c>
      <c r="R1288" s="261">
        <f t="shared" si="1"/>
        <v>6</v>
      </c>
      <c r="S1288" s="261"/>
    </row>
    <row r="1289" ht="15.75" hidden="1" customHeight="1">
      <c r="B1289" s="258" t="s">
        <v>35</v>
      </c>
      <c r="C1289" s="259" t="s">
        <v>70</v>
      </c>
      <c r="D1289" s="260" t="s">
        <v>131</v>
      </c>
      <c r="E1289" s="258" t="s">
        <v>394</v>
      </c>
      <c r="F1289" s="258">
        <v>1.0</v>
      </c>
      <c r="G1289" s="258">
        <v>0.0</v>
      </c>
      <c r="H1289" s="258">
        <v>0.0</v>
      </c>
      <c r="I1289" s="258">
        <v>0.0</v>
      </c>
      <c r="J1289" s="258">
        <v>1.0</v>
      </c>
      <c r="K1289" s="258">
        <v>0.0</v>
      </c>
      <c r="L1289" s="258">
        <v>1.0</v>
      </c>
      <c r="M1289" s="258">
        <v>0.0</v>
      </c>
      <c r="N1289" s="258">
        <v>0.0</v>
      </c>
      <c r="O1289" s="258">
        <v>0.0</v>
      </c>
      <c r="P1289" s="258">
        <v>0.0</v>
      </c>
      <c r="Q1289" s="258">
        <v>1.0</v>
      </c>
      <c r="R1289" s="261">
        <f t="shared" si="1"/>
        <v>4</v>
      </c>
      <c r="S1289" s="261"/>
    </row>
    <row r="1290" ht="15.75" hidden="1" customHeight="1">
      <c r="B1290" s="258" t="s">
        <v>35</v>
      </c>
      <c r="C1290" s="259" t="s">
        <v>70</v>
      </c>
      <c r="D1290" s="260" t="s">
        <v>131</v>
      </c>
      <c r="E1290" s="258" t="s">
        <v>395</v>
      </c>
      <c r="F1290" s="258">
        <v>1.0</v>
      </c>
      <c r="G1290" s="258">
        <v>0.0</v>
      </c>
      <c r="H1290" s="258">
        <v>0.0</v>
      </c>
      <c r="I1290" s="258">
        <v>0.0</v>
      </c>
      <c r="J1290" s="258">
        <v>0.0</v>
      </c>
      <c r="K1290" s="258">
        <v>0.0</v>
      </c>
      <c r="L1290" s="258">
        <v>1.0</v>
      </c>
      <c r="M1290" s="258">
        <v>0.0</v>
      </c>
      <c r="N1290" s="258">
        <v>0.0</v>
      </c>
      <c r="O1290" s="258">
        <v>0.0</v>
      </c>
      <c r="P1290" s="258">
        <v>0.0</v>
      </c>
      <c r="Q1290" s="258">
        <v>0.0</v>
      </c>
      <c r="R1290" s="261">
        <f t="shared" si="1"/>
        <v>2</v>
      </c>
      <c r="S1290" s="261"/>
    </row>
    <row r="1291" ht="15.75" hidden="1" customHeight="1">
      <c r="B1291" s="258" t="s">
        <v>35</v>
      </c>
      <c r="C1291" s="259" t="s">
        <v>70</v>
      </c>
      <c r="D1291" s="262" t="s">
        <v>131</v>
      </c>
      <c r="E1291" s="258" t="s">
        <v>396</v>
      </c>
      <c r="F1291" s="258">
        <v>1.0</v>
      </c>
      <c r="G1291" s="258">
        <v>0.0</v>
      </c>
      <c r="H1291" s="258">
        <v>0.0</v>
      </c>
      <c r="I1291" s="258">
        <v>0.0</v>
      </c>
      <c r="J1291" s="258">
        <v>0.0</v>
      </c>
      <c r="K1291" s="258">
        <v>0.0</v>
      </c>
      <c r="L1291" s="258">
        <v>1.0</v>
      </c>
      <c r="M1291" s="258">
        <v>0.0</v>
      </c>
      <c r="N1291" s="258">
        <v>0.0</v>
      </c>
      <c r="O1291" s="258">
        <v>0.0</v>
      </c>
      <c r="P1291" s="258">
        <v>0.0</v>
      </c>
      <c r="Q1291" s="258">
        <v>0.0</v>
      </c>
      <c r="R1291" s="261">
        <f t="shared" si="1"/>
        <v>2</v>
      </c>
      <c r="S1291" s="261"/>
    </row>
    <row r="1292" ht="15.75" hidden="1" customHeight="1">
      <c r="B1292" s="258" t="s">
        <v>35</v>
      </c>
      <c r="C1292" s="259" t="s">
        <v>70</v>
      </c>
      <c r="D1292" s="260" t="s">
        <v>145</v>
      </c>
      <c r="E1292" s="258" t="s">
        <v>397</v>
      </c>
      <c r="F1292" s="258">
        <v>1.0</v>
      </c>
      <c r="G1292" s="258">
        <v>0.0</v>
      </c>
      <c r="H1292" s="258">
        <v>0.0</v>
      </c>
      <c r="I1292" s="258">
        <v>0.0</v>
      </c>
      <c r="J1292" s="258">
        <v>0.0</v>
      </c>
      <c r="K1292" s="258">
        <v>0.0</v>
      </c>
      <c r="L1292" s="258">
        <v>1.0</v>
      </c>
      <c r="M1292" s="258">
        <v>0.0</v>
      </c>
      <c r="N1292" s="258">
        <v>0.0</v>
      </c>
      <c r="O1292" s="258">
        <v>1.0</v>
      </c>
      <c r="P1292" s="258">
        <v>0.0</v>
      </c>
      <c r="Q1292" s="258">
        <v>0.0</v>
      </c>
      <c r="R1292" s="261">
        <f t="shared" si="1"/>
        <v>3</v>
      </c>
      <c r="S1292" s="261"/>
    </row>
    <row r="1293" ht="15.75" hidden="1" customHeight="1">
      <c r="B1293" s="258" t="s">
        <v>35</v>
      </c>
      <c r="C1293" s="259" t="s">
        <v>70</v>
      </c>
      <c r="D1293" s="260" t="s">
        <v>145</v>
      </c>
      <c r="E1293" s="258" t="s">
        <v>398</v>
      </c>
      <c r="F1293" s="258">
        <v>1.0</v>
      </c>
      <c r="G1293" s="258">
        <v>0.0</v>
      </c>
      <c r="H1293" s="258">
        <v>0.0</v>
      </c>
      <c r="I1293" s="258">
        <v>0.0</v>
      </c>
      <c r="J1293" s="258">
        <v>0.0</v>
      </c>
      <c r="K1293" s="258">
        <v>0.0</v>
      </c>
      <c r="L1293" s="258">
        <v>1.0</v>
      </c>
      <c r="M1293" s="258">
        <v>0.0</v>
      </c>
      <c r="N1293" s="258">
        <v>0.0</v>
      </c>
      <c r="O1293" s="258">
        <v>0.0</v>
      </c>
      <c r="P1293" s="258">
        <v>0.0</v>
      </c>
      <c r="Q1293" s="258">
        <v>1.0</v>
      </c>
      <c r="R1293" s="261">
        <f t="shared" si="1"/>
        <v>3</v>
      </c>
      <c r="S1293" s="261"/>
    </row>
    <row r="1294" ht="15.75" hidden="1" customHeight="1">
      <c r="B1294" s="258" t="s">
        <v>35</v>
      </c>
      <c r="C1294" s="259" t="s">
        <v>70</v>
      </c>
      <c r="D1294" s="260" t="s">
        <v>145</v>
      </c>
      <c r="E1294" s="258" t="s">
        <v>399</v>
      </c>
      <c r="F1294" s="258">
        <v>1.0</v>
      </c>
      <c r="G1294" s="258">
        <v>0.0</v>
      </c>
      <c r="H1294" s="258">
        <v>0.0</v>
      </c>
      <c r="I1294" s="258">
        <v>0.0</v>
      </c>
      <c r="J1294" s="258">
        <v>0.0</v>
      </c>
      <c r="K1294" s="258">
        <v>0.0</v>
      </c>
      <c r="L1294" s="258">
        <v>1.0</v>
      </c>
      <c r="M1294" s="258">
        <v>0.0</v>
      </c>
      <c r="N1294" s="258">
        <v>0.0</v>
      </c>
      <c r="O1294" s="258">
        <v>0.0</v>
      </c>
      <c r="P1294" s="258">
        <v>0.0</v>
      </c>
      <c r="Q1294" s="258">
        <v>0.0</v>
      </c>
      <c r="R1294" s="261">
        <f t="shared" si="1"/>
        <v>2</v>
      </c>
      <c r="S1294" s="261"/>
    </row>
    <row r="1295" ht="15.75" hidden="1" customHeight="1">
      <c r="B1295" s="258" t="s">
        <v>35</v>
      </c>
      <c r="C1295" s="259" t="s">
        <v>70</v>
      </c>
      <c r="D1295" s="260" t="s">
        <v>145</v>
      </c>
      <c r="E1295" s="258" t="s">
        <v>400</v>
      </c>
      <c r="F1295" s="258">
        <v>1.0</v>
      </c>
      <c r="G1295" s="258">
        <v>0.0</v>
      </c>
      <c r="H1295" s="258">
        <v>0.0</v>
      </c>
      <c r="I1295" s="258">
        <v>0.0</v>
      </c>
      <c r="J1295" s="258">
        <v>0.0</v>
      </c>
      <c r="K1295" s="258">
        <v>0.0</v>
      </c>
      <c r="L1295" s="258">
        <v>1.0</v>
      </c>
      <c r="M1295" s="258">
        <v>0.0</v>
      </c>
      <c r="N1295" s="258">
        <v>0.0</v>
      </c>
      <c r="O1295" s="258">
        <v>0.0</v>
      </c>
      <c r="P1295" s="258">
        <v>0.0</v>
      </c>
      <c r="Q1295" s="258">
        <v>0.0</v>
      </c>
      <c r="R1295" s="261">
        <f t="shared" si="1"/>
        <v>2</v>
      </c>
      <c r="S1295" s="261"/>
    </row>
    <row r="1296" ht="15.75" hidden="1" customHeight="1">
      <c r="B1296" s="258" t="s">
        <v>35</v>
      </c>
      <c r="C1296" s="259" t="s">
        <v>70</v>
      </c>
      <c r="D1296" s="260" t="s">
        <v>145</v>
      </c>
      <c r="E1296" s="258" t="s">
        <v>401</v>
      </c>
      <c r="F1296" s="258">
        <v>1.0</v>
      </c>
      <c r="G1296" s="258">
        <v>0.0</v>
      </c>
      <c r="H1296" s="258">
        <v>0.0</v>
      </c>
      <c r="I1296" s="258">
        <v>0.0</v>
      </c>
      <c r="J1296" s="258">
        <v>0.0</v>
      </c>
      <c r="K1296" s="258">
        <v>0.0</v>
      </c>
      <c r="L1296" s="258">
        <v>1.0</v>
      </c>
      <c r="M1296" s="258">
        <v>0.0</v>
      </c>
      <c r="N1296" s="258">
        <v>0.0</v>
      </c>
      <c r="O1296" s="258">
        <v>0.0</v>
      </c>
      <c r="P1296" s="258">
        <v>0.0</v>
      </c>
      <c r="Q1296" s="258">
        <v>0.0</v>
      </c>
      <c r="R1296" s="261">
        <f t="shared" si="1"/>
        <v>2</v>
      </c>
      <c r="S1296" s="261"/>
    </row>
    <row r="1297" ht="15.75" hidden="1" customHeight="1">
      <c r="B1297" s="258" t="s">
        <v>35</v>
      </c>
      <c r="C1297" s="259" t="s">
        <v>70</v>
      </c>
      <c r="D1297" s="260" t="s">
        <v>145</v>
      </c>
      <c r="E1297" s="258" t="s">
        <v>402</v>
      </c>
      <c r="F1297" s="258">
        <v>1.0</v>
      </c>
      <c r="G1297" s="258">
        <v>0.0</v>
      </c>
      <c r="H1297" s="258">
        <v>0.0</v>
      </c>
      <c r="I1297" s="258">
        <v>0.0</v>
      </c>
      <c r="J1297" s="258">
        <v>0.0</v>
      </c>
      <c r="K1297" s="258">
        <v>0.0</v>
      </c>
      <c r="L1297" s="258">
        <v>1.0</v>
      </c>
      <c r="M1297" s="258">
        <v>0.0</v>
      </c>
      <c r="N1297" s="258">
        <v>0.0</v>
      </c>
      <c r="O1297" s="258">
        <v>0.0</v>
      </c>
      <c r="P1297" s="258">
        <v>0.0</v>
      </c>
      <c r="Q1297" s="258">
        <v>1.0</v>
      </c>
      <c r="R1297" s="261">
        <f t="shared" si="1"/>
        <v>3</v>
      </c>
      <c r="S1297" s="261"/>
    </row>
    <row r="1298" ht="15.75" hidden="1" customHeight="1">
      <c r="B1298" s="258" t="s">
        <v>35</v>
      </c>
      <c r="C1298" s="259" t="s">
        <v>70</v>
      </c>
      <c r="D1298" s="260" t="s">
        <v>145</v>
      </c>
      <c r="E1298" s="258" t="s">
        <v>403</v>
      </c>
      <c r="F1298" s="258">
        <v>1.0</v>
      </c>
      <c r="G1298" s="258">
        <v>0.0</v>
      </c>
      <c r="H1298" s="258">
        <v>0.0</v>
      </c>
      <c r="I1298" s="258">
        <v>0.0</v>
      </c>
      <c r="J1298" s="258">
        <v>0.0</v>
      </c>
      <c r="K1298" s="258">
        <v>0.0</v>
      </c>
      <c r="L1298" s="258">
        <v>1.0</v>
      </c>
      <c r="M1298" s="258">
        <v>0.0</v>
      </c>
      <c r="N1298" s="258">
        <v>0.0</v>
      </c>
      <c r="O1298" s="258">
        <v>0.0</v>
      </c>
      <c r="P1298" s="258">
        <v>0.0</v>
      </c>
      <c r="Q1298" s="258">
        <v>0.0</v>
      </c>
      <c r="R1298" s="261">
        <f t="shared" si="1"/>
        <v>2</v>
      </c>
      <c r="S1298" s="261"/>
    </row>
    <row r="1299" ht="15.75" hidden="1" customHeight="1">
      <c r="B1299" s="258" t="s">
        <v>35</v>
      </c>
      <c r="C1299" s="259" t="s">
        <v>70</v>
      </c>
      <c r="D1299" s="260" t="s">
        <v>145</v>
      </c>
      <c r="E1299" s="258" t="s">
        <v>404</v>
      </c>
      <c r="F1299" s="258">
        <v>1.0</v>
      </c>
      <c r="G1299" s="258">
        <v>0.0</v>
      </c>
      <c r="H1299" s="258">
        <v>0.0</v>
      </c>
      <c r="I1299" s="258">
        <v>0.0</v>
      </c>
      <c r="J1299" s="258">
        <v>0.0</v>
      </c>
      <c r="K1299" s="258">
        <v>0.0</v>
      </c>
      <c r="L1299" s="258">
        <v>1.0</v>
      </c>
      <c r="M1299" s="258">
        <v>0.0</v>
      </c>
      <c r="N1299" s="258">
        <v>0.0</v>
      </c>
      <c r="O1299" s="258">
        <v>0.0</v>
      </c>
      <c r="P1299" s="258">
        <v>0.0</v>
      </c>
      <c r="Q1299" s="258">
        <v>0.0</v>
      </c>
      <c r="R1299" s="261">
        <f t="shared" si="1"/>
        <v>2</v>
      </c>
      <c r="S1299" s="261"/>
    </row>
    <row r="1300" ht="15.75" hidden="1" customHeight="1">
      <c r="B1300" s="258" t="s">
        <v>35</v>
      </c>
      <c r="C1300" s="259" t="s">
        <v>70</v>
      </c>
      <c r="D1300" s="260" t="s">
        <v>145</v>
      </c>
      <c r="E1300" s="258" t="s">
        <v>405</v>
      </c>
      <c r="F1300" s="258">
        <v>1.0</v>
      </c>
      <c r="G1300" s="258">
        <v>0.0</v>
      </c>
      <c r="H1300" s="258">
        <v>0.0</v>
      </c>
      <c r="I1300" s="258">
        <v>0.0</v>
      </c>
      <c r="J1300" s="258">
        <v>0.0</v>
      </c>
      <c r="K1300" s="258">
        <v>0.0</v>
      </c>
      <c r="L1300" s="258">
        <v>1.0</v>
      </c>
      <c r="M1300" s="258">
        <v>0.0</v>
      </c>
      <c r="N1300" s="258">
        <v>0.0</v>
      </c>
      <c r="O1300" s="258">
        <v>0.0</v>
      </c>
      <c r="P1300" s="258">
        <v>0.0</v>
      </c>
      <c r="Q1300" s="258">
        <v>0.0</v>
      </c>
      <c r="R1300" s="261">
        <f t="shared" si="1"/>
        <v>2</v>
      </c>
      <c r="S1300" s="261"/>
    </row>
    <row r="1301" ht="15.75" hidden="1" customHeight="1">
      <c r="B1301" s="258" t="s">
        <v>35</v>
      </c>
      <c r="C1301" s="259" t="s">
        <v>70</v>
      </c>
      <c r="D1301" s="260" t="s">
        <v>145</v>
      </c>
      <c r="E1301" s="258" t="s">
        <v>406</v>
      </c>
      <c r="F1301" s="258">
        <v>1.0</v>
      </c>
      <c r="G1301" s="258">
        <v>0.0</v>
      </c>
      <c r="H1301" s="258">
        <v>0.0</v>
      </c>
      <c r="I1301" s="258">
        <v>0.0</v>
      </c>
      <c r="J1301" s="258">
        <v>0.0</v>
      </c>
      <c r="K1301" s="258">
        <v>0.0</v>
      </c>
      <c r="L1301" s="258">
        <v>1.0</v>
      </c>
      <c r="M1301" s="258">
        <v>0.0</v>
      </c>
      <c r="N1301" s="258">
        <v>0.0</v>
      </c>
      <c r="O1301" s="258">
        <v>0.0</v>
      </c>
      <c r="P1301" s="258">
        <v>0.0</v>
      </c>
      <c r="Q1301" s="258">
        <v>0.0</v>
      </c>
      <c r="R1301" s="261">
        <f t="shared" si="1"/>
        <v>2</v>
      </c>
      <c r="S1301" s="261"/>
    </row>
    <row r="1302" ht="15.75" hidden="1" customHeight="1">
      <c r="B1302" s="258" t="s">
        <v>35</v>
      </c>
      <c r="C1302" s="259" t="s">
        <v>70</v>
      </c>
      <c r="D1302" s="260" t="s">
        <v>145</v>
      </c>
      <c r="E1302" s="258" t="s">
        <v>407</v>
      </c>
      <c r="F1302" s="258">
        <v>1.0</v>
      </c>
      <c r="G1302" s="258">
        <v>0.0</v>
      </c>
      <c r="H1302" s="258">
        <v>0.0</v>
      </c>
      <c r="I1302" s="258">
        <v>0.0</v>
      </c>
      <c r="J1302" s="258">
        <v>0.0</v>
      </c>
      <c r="K1302" s="258">
        <v>0.0</v>
      </c>
      <c r="L1302" s="258">
        <v>1.0</v>
      </c>
      <c r="M1302" s="258">
        <v>0.0</v>
      </c>
      <c r="N1302" s="258">
        <v>0.0</v>
      </c>
      <c r="O1302" s="258">
        <v>0.0</v>
      </c>
      <c r="P1302" s="258">
        <v>1.0</v>
      </c>
      <c r="Q1302" s="258">
        <v>0.0</v>
      </c>
      <c r="R1302" s="261">
        <f t="shared" si="1"/>
        <v>3</v>
      </c>
      <c r="S1302" s="261"/>
    </row>
    <row r="1303" ht="15.75" hidden="1" customHeight="1">
      <c r="B1303" s="258" t="s">
        <v>35</v>
      </c>
      <c r="C1303" s="259" t="s">
        <v>70</v>
      </c>
      <c r="D1303" s="260" t="s">
        <v>145</v>
      </c>
      <c r="E1303" s="258" t="s">
        <v>408</v>
      </c>
      <c r="F1303" s="258">
        <v>1.0</v>
      </c>
      <c r="G1303" s="258">
        <v>0.0</v>
      </c>
      <c r="H1303" s="258">
        <v>0.0</v>
      </c>
      <c r="I1303" s="258">
        <v>0.0</v>
      </c>
      <c r="J1303" s="258">
        <v>0.0</v>
      </c>
      <c r="K1303" s="258">
        <v>0.0</v>
      </c>
      <c r="L1303" s="258">
        <v>1.0</v>
      </c>
      <c r="M1303" s="258">
        <v>0.0</v>
      </c>
      <c r="N1303" s="258">
        <v>0.0</v>
      </c>
      <c r="O1303" s="258">
        <v>0.0</v>
      </c>
      <c r="P1303" s="258">
        <v>0.0</v>
      </c>
      <c r="Q1303" s="258">
        <v>0.0</v>
      </c>
      <c r="R1303" s="261">
        <f t="shared" si="1"/>
        <v>2</v>
      </c>
      <c r="S1303" s="261"/>
    </row>
    <row r="1304" ht="15.75" hidden="1" customHeight="1">
      <c r="B1304" s="258" t="s">
        <v>35</v>
      </c>
      <c r="C1304" s="259" t="s">
        <v>70</v>
      </c>
      <c r="D1304" s="260" t="s">
        <v>145</v>
      </c>
      <c r="E1304" s="258" t="s">
        <v>409</v>
      </c>
      <c r="F1304" s="258">
        <v>1.0</v>
      </c>
      <c r="G1304" s="258">
        <v>0.0</v>
      </c>
      <c r="H1304" s="258">
        <v>0.0</v>
      </c>
      <c r="I1304" s="258">
        <v>0.0</v>
      </c>
      <c r="J1304" s="258">
        <v>0.0</v>
      </c>
      <c r="K1304" s="258">
        <v>0.0</v>
      </c>
      <c r="L1304" s="258">
        <v>1.0</v>
      </c>
      <c r="M1304" s="258">
        <v>0.0</v>
      </c>
      <c r="N1304" s="258">
        <v>0.0</v>
      </c>
      <c r="O1304" s="258">
        <v>0.0</v>
      </c>
      <c r="P1304" s="258">
        <v>0.0</v>
      </c>
      <c r="Q1304" s="258">
        <v>0.0</v>
      </c>
      <c r="R1304" s="261">
        <f t="shared" si="1"/>
        <v>2</v>
      </c>
      <c r="S1304" s="261"/>
    </row>
    <row r="1305" ht="15.75" hidden="1" customHeight="1">
      <c r="B1305" s="258" t="s">
        <v>35</v>
      </c>
      <c r="C1305" s="259" t="s">
        <v>70</v>
      </c>
      <c r="D1305" s="260" t="s">
        <v>145</v>
      </c>
      <c r="E1305" s="258" t="s">
        <v>410</v>
      </c>
      <c r="F1305" s="258">
        <v>1.0</v>
      </c>
      <c r="G1305" s="258">
        <v>0.0</v>
      </c>
      <c r="H1305" s="258">
        <v>0.0</v>
      </c>
      <c r="I1305" s="258">
        <v>0.0</v>
      </c>
      <c r="J1305" s="258">
        <v>0.0</v>
      </c>
      <c r="K1305" s="258">
        <v>0.0</v>
      </c>
      <c r="L1305" s="258">
        <v>1.0</v>
      </c>
      <c r="M1305" s="258">
        <v>0.0</v>
      </c>
      <c r="N1305" s="258">
        <v>0.0</v>
      </c>
      <c r="O1305" s="258">
        <v>0.0</v>
      </c>
      <c r="P1305" s="258">
        <v>0.0</v>
      </c>
      <c r="Q1305" s="258">
        <v>0.0</v>
      </c>
      <c r="R1305" s="261">
        <f t="shared" si="1"/>
        <v>2</v>
      </c>
      <c r="S1305" s="261"/>
    </row>
    <row r="1306" ht="15.75" hidden="1" customHeight="1">
      <c r="B1306" s="258" t="s">
        <v>35</v>
      </c>
      <c r="C1306" s="259" t="s">
        <v>70</v>
      </c>
      <c r="D1306" s="260" t="s">
        <v>145</v>
      </c>
      <c r="E1306" s="258" t="s">
        <v>411</v>
      </c>
      <c r="F1306" s="258">
        <v>1.0</v>
      </c>
      <c r="G1306" s="258">
        <v>0.0</v>
      </c>
      <c r="H1306" s="258">
        <v>0.0</v>
      </c>
      <c r="I1306" s="258">
        <v>0.0</v>
      </c>
      <c r="J1306" s="258">
        <v>0.0</v>
      </c>
      <c r="K1306" s="258">
        <v>0.0</v>
      </c>
      <c r="L1306" s="258">
        <v>1.0</v>
      </c>
      <c r="M1306" s="258">
        <v>0.0</v>
      </c>
      <c r="N1306" s="258">
        <v>0.0</v>
      </c>
      <c r="O1306" s="258">
        <v>0.0</v>
      </c>
      <c r="P1306" s="258">
        <v>0.0</v>
      </c>
      <c r="Q1306" s="258">
        <v>0.0</v>
      </c>
      <c r="R1306" s="261">
        <f t="shared" si="1"/>
        <v>2</v>
      </c>
      <c r="S1306" s="261"/>
    </row>
    <row r="1307" ht="15.75" hidden="1" customHeight="1">
      <c r="B1307" s="258" t="s">
        <v>35</v>
      </c>
      <c r="C1307" s="259" t="s">
        <v>70</v>
      </c>
      <c r="D1307" s="260" t="s">
        <v>145</v>
      </c>
      <c r="E1307" s="258" t="s">
        <v>412</v>
      </c>
      <c r="F1307" s="258">
        <v>1.0</v>
      </c>
      <c r="G1307" s="258">
        <v>0.0</v>
      </c>
      <c r="H1307" s="258">
        <v>0.0</v>
      </c>
      <c r="I1307" s="258">
        <v>0.0</v>
      </c>
      <c r="J1307" s="258">
        <v>0.0</v>
      </c>
      <c r="K1307" s="258">
        <v>0.0</v>
      </c>
      <c r="L1307" s="258">
        <v>1.0</v>
      </c>
      <c r="M1307" s="258">
        <v>0.0</v>
      </c>
      <c r="N1307" s="258">
        <v>0.0</v>
      </c>
      <c r="O1307" s="258">
        <v>0.0</v>
      </c>
      <c r="P1307" s="258">
        <v>0.0</v>
      </c>
      <c r="Q1307" s="258">
        <v>0.0</v>
      </c>
      <c r="R1307" s="261">
        <f t="shared" si="1"/>
        <v>2</v>
      </c>
      <c r="S1307" s="261"/>
    </row>
    <row r="1308" ht="15.75" hidden="1" customHeight="1">
      <c r="B1308" s="258" t="s">
        <v>35</v>
      </c>
      <c r="C1308" s="259" t="s">
        <v>70</v>
      </c>
      <c r="D1308" s="262" t="s">
        <v>145</v>
      </c>
      <c r="E1308" s="258" t="s">
        <v>413</v>
      </c>
      <c r="F1308" s="258">
        <v>1.0</v>
      </c>
      <c r="G1308" s="258">
        <v>0.0</v>
      </c>
      <c r="H1308" s="258">
        <v>0.0</v>
      </c>
      <c r="I1308" s="258">
        <v>0.0</v>
      </c>
      <c r="J1308" s="258">
        <v>0.0</v>
      </c>
      <c r="K1308" s="258">
        <v>0.0</v>
      </c>
      <c r="L1308" s="258">
        <v>1.0</v>
      </c>
      <c r="M1308" s="258">
        <v>0.0</v>
      </c>
      <c r="N1308" s="258">
        <v>1.0</v>
      </c>
      <c r="O1308" s="258">
        <v>0.0</v>
      </c>
      <c r="P1308" s="258">
        <v>0.0</v>
      </c>
      <c r="Q1308" s="258">
        <v>0.0</v>
      </c>
      <c r="R1308" s="261">
        <f t="shared" si="1"/>
        <v>3</v>
      </c>
      <c r="S1308" s="261"/>
    </row>
    <row r="1309" ht="15.75" hidden="1" customHeight="1">
      <c r="B1309" s="258" t="s">
        <v>35</v>
      </c>
      <c r="C1309" s="259" t="s">
        <v>70</v>
      </c>
      <c r="D1309" s="260" t="s">
        <v>61</v>
      </c>
      <c r="E1309" s="258" t="s">
        <v>62</v>
      </c>
      <c r="F1309" s="258">
        <v>1.0</v>
      </c>
      <c r="G1309" s="258">
        <v>0.0</v>
      </c>
      <c r="H1309" s="258">
        <v>0.0</v>
      </c>
      <c r="I1309" s="258">
        <v>1.0</v>
      </c>
      <c r="J1309" s="258">
        <v>0.0</v>
      </c>
      <c r="K1309" s="258">
        <v>0.0</v>
      </c>
      <c r="L1309" s="258">
        <v>1.0</v>
      </c>
      <c r="M1309" s="258">
        <v>0.0</v>
      </c>
      <c r="N1309" s="258">
        <v>0.0</v>
      </c>
      <c r="O1309" s="258">
        <v>0.0</v>
      </c>
      <c r="P1309" s="258">
        <v>0.0</v>
      </c>
      <c r="Q1309" s="258">
        <v>0.0</v>
      </c>
      <c r="R1309" s="261">
        <f t="shared" si="1"/>
        <v>3</v>
      </c>
      <c r="S1309" s="261"/>
    </row>
    <row r="1310" ht="15.75" hidden="1" customHeight="1">
      <c r="B1310" s="258" t="s">
        <v>35</v>
      </c>
      <c r="C1310" s="259" t="s">
        <v>70</v>
      </c>
      <c r="D1310" s="260" t="s">
        <v>61</v>
      </c>
      <c r="E1310" s="258" t="s">
        <v>63</v>
      </c>
      <c r="F1310" s="258">
        <v>1.0</v>
      </c>
      <c r="G1310" s="258">
        <v>0.0</v>
      </c>
      <c r="H1310" s="258">
        <v>0.0</v>
      </c>
      <c r="I1310" s="258">
        <v>0.0</v>
      </c>
      <c r="J1310" s="258">
        <v>0.0</v>
      </c>
      <c r="K1310" s="258">
        <v>0.0</v>
      </c>
      <c r="L1310" s="258">
        <v>1.0</v>
      </c>
      <c r="M1310" s="258">
        <v>1.0</v>
      </c>
      <c r="N1310" s="258">
        <v>0.0</v>
      </c>
      <c r="O1310" s="258">
        <v>0.0</v>
      </c>
      <c r="P1310" s="258">
        <v>0.0</v>
      </c>
      <c r="Q1310" s="258">
        <v>0.0</v>
      </c>
      <c r="R1310" s="261">
        <f t="shared" si="1"/>
        <v>3</v>
      </c>
      <c r="S1310" s="261"/>
    </row>
    <row r="1311" ht="15.75" hidden="1" customHeight="1">
      <c r="B1311" s="258" t="s">
        <v>35</v>
      </c>
      <c r="C1311" s="259" t="s">
        <v>70</v>
      </c>
      <c r="D1311" s="260" t="s">
        <v>61</v>
      </c>
      <c r="E1311" s="258" t="s">
        <v>64</v>
      </c>
      <c r="F1311" s="258">
        <v>1.0</v>
      </c>
      <c r="G1311" s="258">
        <v>0.0</v>
      </c>
      <c r="H1311" s="258">
        <v>0.0</v>
      </c>
      <c r="I1311" s="258">
        <v>0.0</v>
      </c>
      <c r="J1311" s="258">
        <v>0.0</v>
      </c>
      <c r="K1311" s="258">
        <v>0.0</v>
      </c>
      <c r="L1311" s="258">
        <v>1.0</v>
      </c>
      <c r="M1311" s="258">
        <v>0.0</v>
      </c>
      <c r="N1311" s="258">
        <v>0.0</v>
      </c>
      <c r="O1311" s="258">
        <v>0.0</v>
      </c>
      <c r="P1311" s="258">
        <v>0.0</v>
      </c>
      <c r="Q1311" s="258">
        <v>1.0</v>
      </c>
      <c r="R1311" s="261">
        <f t="shared" si="1"/>
        <v>3</v>
      </c>
      <c r="S1311" s="261"/>
    </row>
    <row r="1312" ht="15.75" hidden="1" customHeight="1">
      <c r="B1312" s="258" t="s">
        <v>35</v>
      </c>
      <c r="C1312" s="259" t="s">
        <v>70</v>
      </c>
      <c r="D1312" s="260" t="s">
        <v>61</v>
      </c>
      <c r="E1312" s="258" t="s">
        <v>65</v>
      </c>
      <c r="F1312" s="258">
        <v>1.0</v>
      </c>
      <c r="G1312" s="258">
        <v>0.0</v>
      </c>
      <c r="H1312" s="258">
        <v>0.0</v>
      </c>
      <c r="I1312" s="258">
        <v>0.0</v>
      </c>
      <c r="J1312" s="258">
        <v>0.0</v>
      </c>
      <c r="K1312" s="258">
        <v>0.0</v>
      </c>
      <c r="L1312" s="258">
        <v>1.0</v>
      </c>
      <c r="M1312" s="258">
        <v>0.0</v>
      </c>
      <c r="N1312" s="258">
        <v>0.0</v>
      </c>
      <c r="O1312" s="258">
        <v>0.0</v>
      </c>
      <c r="P1312" s="258">
        <v>0.0</v>
      </c>
      <c r="Q1312" s="258">
        <v>0.0</v>
      </c>
      <c r="R1312" s="261">
        <f t="shared" si="1"/>
        <v>2</v>
      </c>
      <c r="S1312" s="261"/>
    </row>
    <row r="1313" ht="15.75" hidden="1" customHeight="1">
      <c r="B1313" s="258" t="s">
        <v>35</v>
      </c>
      <c r="C1313" s="259" t="s">
        <v>70</v>
      </c>
      <c r="D1313" s="260" t="s">
        <v>61</v>
      </c>
      <c r="E1313" s="258" t="s">
        <v>66</v>
      </c>
      <c r="F1313" s="258">
        <v>1.0</v>
      </c>
      <c r="G1313" s="258">
        <v>0.0</v>
      </c>
      <c r="H1313" s="258">
        <v>0.0</v>
      </c>
      <c r="I1313" s="258">
        <v>0.0</v>
      </c>
      <c r="J1313" s="258">
        <v>0.0</v>
      </c>
      <c r="K1313" s="258">
        <v>0.0</v>
      </c>
      <c r="L1313" s="258">
        <v>1.0</v>
      </c>
      <c r="M1313" s="258">
        <v>0.0</v>
      </c>
      <c r="N1313" s="258">
        <v>0.0</v>
      </c>
      <c r="O1313" s="258">
        <v>0.0</v>
      </c>
      <c r="P1313" s="258">
        <v>0.0</v>
      </c>
      <c r="Q1313" s="258">
        <v>0.0</v>
      </c>
      <c r="R1313" s="261">
        <f t="shared" si="1"/>
        <v>2</v>
      </c>
      <c r="S1313" s="261"/>
    </row>
    <row r="1314" ht="15.75" hidden="1" customHeight="1">
      <c r="B1314" s="258" t="s">
        <v>35</v>
      </c>
      <c r="C1314" s="259" t="s">
        <v>70</v>
      </c>
      <c r="D1314" s="260" t="s">
        <v>61</v>
      </c>
      <c r="E1314" s="258" t="s">
        <v>67</v>
      </c>
      <c r="F1314" s="258">
        <v>1.0</v>
      </c>
      <c r="G1314" s="258">
        <v>0.0</v>
      </c>
      <c r="H1314" s="258">
        <v>1.0</v>
      </c>
      <c r="I1314" s="258">
        <v>0.0</v>
      </c>
      <c r="J1314" s="258">
        <v>0.0</v>
      </c>
      <c r="K1314" s="258">
        <v>0.0</v>
      </c>
      <c r="L1314" s="258">
        <v>1.0</v>
      </c>
      <c r="M1314" s="258">
        <v>0.0</v>
      </c>
      <c r="N1314" s="258">
        <v>0.0</v>
      </c>
      <c r="O1314" s="258">
        <v>1.0</v>
      </c>
      <c r="P1314" s="258">
        <v>0.0</v>
      </c>
      <c r="Q1314" s="258">
        <v>0.0</v>
      </c>
      <c r="R1314" s="261">
        <f t="shared" si="1"/>
        <v>4</v>
      </c>
      <c r="S1314" s="261"/>
    </row>
    <row r="1315" ht="15.75" hidden="1" customHeight="1">
      <c r="B1315" s="258" t="s">
        <v>35</v>
      </c>
      <c r="C1315" s="259" t="s">
        <v>70</v>
      </c>
      <c r="D1315" s="260" t="s">
        <v>61</v>
      </c>
      <c r="E1315" s="258" t="s">
        <v>68</v>
      </c>
      <c r="F1315" s="258">
        <v>1.0</v>
      </c>
      <c r="G1315" s="258">
        <v>0.0</v>
      </c>
      <c r="H1315" s="258">
        <v>0.0</v>
      </c>
      <c r="I1315" s="258">
        <v>0.0</v>
      </c>
      <c r="J1315" s="258">
        <v>0.0</v>
      </c>
      <c r="K1315" s="258">
        <v>0.0</v>
      </c>
      <c r="L1315" s="258">
        <v>1.0</v>
      </c>
      <c r="M1315" s="258">
        <v>0.0</v>
      </c>
      <c r="N1315" s="258">
        <v>0.0</v>
      </c>
      <c r="O1315" s="258">
        <v>0.0</v>
      </c>
      <c r="P1315" s="258">
        <v>0.0</v>
      </c>
      <c r="Q1315" s="258">
        <v>0.0</v>
      </c>
      <c r="R1315" s="261">
        <f t="shared" si="1"/>
        <v>2</v>
      </c>
      <c r="S1315" s="261"/>
    </row>
    <row r="1316" ht="15.75" hidden="1" customHeight="1">
      <c r="B1316" s="258" t="s">
        <v>35</v>
      </c>
      <c r="C1316" s="259" t="s">
        <v>70</v>
      </c>
      <c r="D1316" s="262" t="s">
        <v>61</v>
      </c>
      <c r="E1316" s="258" t="s">
        <v>69</v>
      </c>
      <c r="F1316" s="258">
        <v>1.0</v>
      </c>
      <c r="G1316" s="258">
        <v>0.0</v>
      </c>
      <c r="H1316" s="258">
        <v>0.0</v>
      </c>
      <c r="I1316" s="258">
        <v>0.0</v>
      </c>
      <c r="J1316" s="258">
        <v>0.0</v>
      </c>
      <c r="K1316" s="258">
        <v>0.0</v>
      </c>
      <c r="L1316" s="258">
        <v>1.0</v>
      </c>
      <c r="M1316" s="258">
        <v>0.0</v>
      </c>
      <c r="N1316" s="258">
        <v>0.0</v>
      </c>
      <c r="O1316" s="258">
        <v>0.0</v>
      </c>
      <c r="P1316" s="258">
        <v>0.0</v>
      </c>
      <c r="Q1316" s="258">
        <v>0.0</v>
      </c>
      <c r="R1316" s="261">
        <f t="shared" si="1"/>
        <v>2</v>
      </c>
      <c r="S1316" s="261"/>
    </row>
    <row r="1317" ht="15.75" hidden="1" customHeight="1">
      <c r="B1317" s="258" t="s">
        <v>35</v>
      </c>
      <c r="C1317" s="259" t="s">
        <v>70</v>
      </c>
      <c r="D1317" s="260" t="s">
        <v>159</v>
      </c>
      <c r="E1317" s="258" t="s">
        <v>414</v>
      </c>
      <c r="F1317" s="258">
        <v>1.0</v>
      </c>
      <c r="G1317" s="258">
        <v>1.0</v>
      </c>
      <c r="H1317" s="258">
        <v>1.0</v>
      </c>
      <c r="I1317" s="258">
        <v>0.0</v>
      </c>
      <c r="J1317" s="258">
        <v>0.0</v>
      </c>
      <c r="K1317" s="258">
        <v>0.0</v>
      </c>
      <c r="L1317" s="258">
        <v>1.0</v>
      </c>
      <c r="M1317" s="258">
        <v>0.0</v>
      </c>
      <c r="N1317" s="258">
        <v>1.0</v>
      </c>
      <c r="O1317" s="258">
        <v>0.0</v>
      </c>
      <c r="P1317" s="258">
        <v>1.0</v>
      </c>
      <c r="Q1317" s="258">
        <v>1.0</v>
      </c>
      <c r="R1317" s="261">
        <f t="shared" si="1"/>
        <v>7</v>
      </c>
      <c r="S1317" s="261"/>
    </row>
    <row r="1318" ht="15.75" hidden="1" customHeight="1">
      <c r="B1318" s="258" t="s">
        <v>35</v>
      </c>
      <c r="C1318" s="259" t="s">
        <v>70</v>
      </c>
      <c r="D1318" s="260" t="s">
        <v>159</v>
      </c>
      <c r="E1318" s="258" t="s">
        <v>415</v>
      </c>
      <c r="F1318" s="258">
        <v>1.0</v>
      </c>
      <c r="G1318" s="258">
        <v>0.0</v>
      </c>
      <c r="H1318" s="258">
        <v>0.0</v>
      </c>
      <c r="I1318" s="258">
        <v>0.0</v>
      </c>
      <c r="J1318" s="258">
        <v>0.0</v>
      </c>
      <c r="K1318" s="258">
        <v>0.0</v>
      </c>
      <c r="L1318" s="258">
        <v>1.0</v>
      </c>
      <c r="M1318" s="258">
        <v>0.0</v>
      </c>
      <c r="N1318" s="258">
        <v>0.0</v>
      </c>
      <c r="O1318" s="258">
        <v>0.0</v>
      </c>
      <c r="P1318" s="258">
        <v>0.0</v>
      </c>
      <c r="Q1318" s="258">
        <v>0.0</v>
      </c>
      <c r="R1318" s="261">
        <f t="shared" si="1"/>
        <v>2</v>
      </c>
      <c r="S1318" s="261"/>
    </row>
    <row r="1319" ht="15.75" hidden="1" customHeight="1">
      <c r="B1319" s="258" t="s">
        <v>35</v>
      </c>
      <c r="C1319" s="259" t="s">
        <v>70</v>
      </c>
      <c r="D1319" s="260" t="s">
        <v>159</v>
      </c>
      <c r="E1319" s="258" t="s">
        <v>416</v>
      </c>
      <c r="F1319" s="258">
        <v>1.0</v>
      </c>
      <c r="G1319" s="258">
        <v>0.0</v>
      </c>
      <c r="H1319" s="258">
        <v>0.0</v>
      </c>
      <c r="I1319" s="258">
        <v>0.0</v>
      </c>
      <c r="J1319" s="258">
        <v>0.0</v>
      </c>
      <c r="K1319" s="258">
        <v>0.0</v>
      </c>
      <c r="L1319" s="258">
        <v>1.0</v>
      </c>
      <c r="M1319" s="258">
        <v>0.0</v>
      </c>
      <c r="N1319" s="258">
        <v>0.0</v>
      </c>
      <c r="O1319" s="258">
        <v>0.0</v>
      </c>
      <c r="P1319" s="258">
        <v>0.0</v>
      </c>
      <c r="Q1319" s="258">
        <v>0.0</v>
      </c>
      <c r="R1319" s="261">
        <f t="shared" si="1"/>
        <v>2</v>
      </c>
      <c r="S1319" s="261"/>
    </row>
    <row r="1320" ht="15.75" hidden="1" customHeight="1">
      <c r="B1320" s="258" t="s">
        <v>35</v>
      </c>
      <c r="C1320" s="259" t="s">
        <v>70</v>
      </c>
      <c r="D1320" s="260" t="s">
        <v>159</v>
      </c>
      <c r="E1320" s="258" t="s">
        <v>417</v>
      </c>
      <c r="F1320" s="258">
        <v>1.0</v>
      </c>
      <c r="G1320" s="258">
        <v>0.0</v>
      </c>
      <c r="H1320" s="258">
        <v>0.0</v>
      </c>
      <c r="I1320" s="258">
        <v>0.0</v>
      </c>
      <c r="J1320" s="258">
        <v>1.0</v>
      </c>
      <c r="K1320" s="258">
        <v>0.0</v>
      </c>
      <c r="L1320" s="258">
        <v>1.0</v>
      </c>
      <c r="M1320" s="258">
        <v>0.0</v>
      </c>
      <c r="N1320" s="258">
        <v>0.0</v>
      </c>
      <c r="O1320" s="258">
        <v>1.0</v>
      </c>
      <c r="P1320" s="258">
        <v>0.0</v>
      </c>
      <c r="Q1320" s="258">
        <v>1.0</v>
      </c>
      <c r="R1320" s="261">
        <f t="shared" si="1"/>
        <v>5</v>
      </c>
      <c r="S1320" s="261"/>
    </row>
    <row r="1321" ht="15.75" hidden="1" customHeight="1">
      <c r="B1321" s="258" t="s">
        <v>35</v>
      </c>
      <c r="C1321" s="259" t="s">
        <v>70</v>
      </c>
      <c r="D1321" s="260" t="s">
        <v>159</v>
      </c>
      <c r="E1321" s="258" t="s">
        <v>418</v>
      </c>
      <c r="F1321" s="258">
        <v>1.0</v>
      </c>
      <c r="G1321" s="258">
        <v>0.0</v>
      </c>
      <c r="H1321" s="258">
        <v>0.0</v>
      </c>
      <c r="I1321" s="258">
        <v>0.0</v>
      </c>
      <c r="J1321" s="258">
        <v>0.0</v>
      </c>
      <c r="K1321" s="258">
        <v>0.0</v>
      </c>
      <c r="L1321" s="258">
        <v>1.0</v>
      </c>
      <c r="M1321" s="258">
        <v>0.0</v>
      </c>
      <c r="N1321" s="258">
        <v>0.0</v>
      </c>
      <c r="O1321" s="258">
        <v>0.0</v>
      </c>
      <c r="P1321" s="258">
        <v>0.0</v>
      </c>
      <c r="Q1321" s="258">
        <v>0.0</v>
      </c>
      <c r="R1321" s="261">
        <f t="shared" si="1"/>
        <v>2</v>
      </c>
      <c r="S1321" s="261"/>
    </row>
    <row r="1322" ht="15.75" hidden="1" customHeight="1">
      <c r="B1322" s="258" t="s">
        <v>35</v>
      </c>
      <c r="C1322" s="259" t="s">
        <v>70</v>
      </c>
      <c r="D1322" s="260" t="s">
        <v>159</v>
      </c>
      <c r="E1322" s="258" t="s">
        <v>419</v>
      </c>
      <c r="F1322" s="258">
        <v>1.0</v>
      </c>
      <c r="G1322" s="258">
        <v>0.0</v>
      </c>
      <c r="H1322" s="258">
        <v>0.0</v>
      </c>
      <c r="I1322" s="258">
        <v>0.0</v>
      </c>
      <c r="J1322" s="258">
        <v>0.0</v>
      </c>
      <c r="K1322" s="258">
        <v>0.0</v>
      </c>
      <c r="L1322" s="258">
        <v>1.0</v>
      </c>
      <c r="M1322" s="258">
        <v>0.0</v>
      </c>
      <c r="N1322" s="258">
        <v>0.0</v>
      </c>
      <c r="O1322" s="258">
        <v>0.0</v>
      </c>
      <c r="P1322" s="258">
        <v>0.0</v>
      </c>
      <c r="Q1322" s="258">
        <v>0.0</v>
      </c>
      <c r="R1322" s="261">
        <f t="shared" si="1"/>
        <v>2</v>
      </c>
      <c r="S1322" s="261"/>
    </row>
    <row r="1323" ht="15.75" hidden="1" customHeight="1">
      <c r="B1323" s="258" t="s">
        <v>35</v>
      </c>
      <c r="C1323" s="259" t="s">
        <v>70</v>
      </c>
      <c r="D1323" s="260" t="s">
        <v>159</v>
      </c>
      <c r="E1323" s="258" t="s">
        <v>420</v>
      </c>
      <c r="F1323" s="258">
        <v>1.0</v>
      </c>
      <c r="G1323" s="258">
        <v>0.0</v>
      </c>
      <c r="H1323" s="258">
        <v>0.0</v>
      </c>
      <c r="I1323" s="258">
        <v>0.0</v>
      </c>
      <c r="J1323" s="258">
        <v>0.0</v>
      </c>
      <c r="K1323" s="258">
        <v>0.0</v>
      </c>
      <c r="L1323" s="258">
        <v>1.0</v>
      </c>
      <c r="M1323" s="258">
        <v>0.0</v>
      </c>
      <c r="N1323" s="258">
        <v>0.0</v>
      </c>
      <c r="O1323" s="258">
        <v>0.0</v>
      </c>
      <c r="P1323" s="258">
        <v>0.0</v>
      </c>
      <c r="Q1323" s="258">
        <v>0.0</v>
      </c>
      <c r="R1323" s="261">
        <f t="shared" si="1"/>
        <v>2</v>
      </c>
      <c r="S1323" s="261"/>
    </row>
    <row r="1324" ht="15.75" hidden="1" customHeight="1">
      <c r="B1324" s="258" t="s">
        <v>35</v>
      </c>
      <c r="C1324" s="259" t="s">
        <v>70</v>
      </c>
      <c r="D1324" s="260" t="s">
        <v>159</v>
      </c>
      <c r="E1324" s="258" t="s">
        <v>421</v>
      </c>
      <c r="F1324" s="258">
        <v>1.0</v>
      </c>
      <c r="G1324" s="258">
        <v>0.0</v>
      </c>
      <c r="H1324" s="258">
        <v>0.0</v>
      </c>
      <c r="I1324" s="258">
        <v>0.0</v>
      </c>
      <c r="J1324" s="258">
        <v>0.0</v>
      </c>
      <c r="K1324" s="258">
        <v>0.0</v>
      </c>
      <c r="L1324" s="258">
        <v>1.0</v>
      </c>
      <c r="M1324" s="258">
        <v>0.0</v>
      </c>
      <c r="N1324" s="258">
        <v>0.0</v>
      </c>
      <c r="O1324" s="258">
        <v>0.0</v>
      </c>
      <c r="P1324" s="258">
        <v>0.0</v>
      </c>
      <c r="Q1324" s="258">
        <v>0.0</v>
      </c>
      <c r="R1324" s="261">
        <f t="shared" si="1"/>
        <v>2</v>
      </c>
      <c r="S1324" s="261"/>
    </row>
    <row r="1325" ht="15.75" hidden="1" customHeight="1">
      <c r="B1325" s="258" t="s">
        <v>35</v>
      </c>
      <c r="C1325" s="259" t="s">
        <v>70</v>
      </c>
      <c r="D1325" s="260" t="s">
        <v>159</v>
      </c>
      <c r="E1325" s="258" t="s">
        <v>422</v>
      </c>
      <c r="F1325" s="258">
        <v>1.0</v>
      </c>
      <c r="G1325" s="258">
        <v>0.0</v>
      </c>
      <c r="H1325" s="258">
        <v>0.0</v>
      </c>
      <c r="I1325" s="258">
        <v>0.0</v>
      </c>
      <c r="J1325" s="258">
        <v>0.0</v>
      </c>
      <c r="K1325" s="258">
        <v>0.0</v>
      </c>
      <c r="L1325" s="258">
        <v>1.0</v>
      </c>
      <c r="M1325" s="258">
        <v>0.0</v>
      </c>
      <c r="N1325" s="258">
        <v>0.0</v>
      </c>
      <c r="O1325" s="258">
        <v>0.0</v>
      </c>
      <c r="P1325" s="258">
        <v>0.0</v>
      </c>
      <c r="Q1325" s="258">
        <v>0.0</v>
      </c>
      <c r="R1325" s="261">
        <f t="shared" si="1"/>
        <v>2</v>
      </c>
      <c r="S1325" s="261"/>
    </row>
    <row r="1326" ht="15.75" hidden="1" customHeight="1">
      <c r="B1326" s="258" t="s">
        <v>35</v>
      </c>
      <c r="C1326" s="259" t="s">
        <v>70</v>
      </c>
      <c r="D1326" s="260" t="s">
        <v>159</v>
      </c>
      <c r="E1326" s="258" t="s">
        <v>423</v>
      </c>
      <c r="F1326" s="258">
        <v>1.0</v>
      </c>
      <c r="G1326" s="258">
        <v>0.0</v>
      </c>
      <c r="H1326" s="258">
        <v>0.0</v>
      </c>
      <c r="I1326" s="258">
        <v>0.0</v>
      </c>
      <c r="J1326" s="258">
        <v>0.0</v>
      </c>
      <c r="K1326" s="258">
        <v>0.0</v>
      </c>
      <c r="L1326" s="258">
        <v>1.0</v>
      </c>
      <c r="M1326" s="258">
        <v>0.0</v>
      </c>
      <c r="N1326" s="258">
        <v>0.0</v>
      </c>
      <c r="O1326" s="258">
        <v>0.0</v>
      </c>
      <c r="P1326" s="258">
        <v>0.0</v>
      </c>
      <c r="Q1326" s="258">
        <v>0.0</v>
      </c>
      <c r="R1326" s="261">
        <f t="shared" si="1"/>
        <v>2</v>
      </c>
      <c r="S1326" s="261"/>
    </row>
    <row r="1327" ht="15.75" hidden="1" customHeight="1">
      <c r="B1327" s="258" t="s">
        <v>35</v>
      </c>
      <c r="C1327" s="259" t="s">
        <v>70</v>
      </c>
      <c r="D1327" s="260" t="s">
        <v>159</v>
      </c>
      <c r="E1327" s="258" t="s">
        <v>424</v>
      </c>
      <c r="F1327" s="258">
        <v>1.0</v>
      </c>
      <c r="G1327" s="258">
        <v>0.0</v>
      </c>
      <c r="H1327" s="258">
        <v>0.0</v>
      </c>
      <c r="I1327" s="258">
        <v>0.0</v>
      </c>
      <c r="J1327" s="258">
        <v>0.0</v>
      </c>
      <c r="K1327" s="258">
        <v>0.0</v>
      </c>
      <c r="L1327" s="258">
        <v>1.0</v>
      </c>
      <c r="M1327" s="258">
        <v>0.0</v>
      </c>
      <c r="N1327" s="258">
        <v>0.0</v>
      </c>
      <c r="O1327" s="258">
        <v>0.0</v>
      </c>
      <c r="P1327" s="258">
        <v>0.0</v>
      </c>
      <c r="Q1327" s="258">
        <v>0.0</v>
      </c>
      <c r="R1327" s="261">
        <f t="shared" si="1"/>
        <v>2</v>
      </c>
      <c r="S1327" s="261"/>
    </row>
    <row r="1328" ht="15.75" hidden="1" customHeight="1">
      <c r="B1328" s="258" t="s">
        <v>35</v>
      </c>
      <c r="C1328" s="259" t="s">
        <v>70</v>
      </c>
      <c r="D1328" s="262" t="s">
        <v>159</v>
      </c>
      <c r="E1328" s="258" t="s">
        <v>425</v>
      </c>
      <c r="F1328" s="258">
        <v>1.0</v>
      </c>
      <c r="G1328" s="258">
        <v>0.0</v>
      </c>
      <c r="H1328" s="258">
        <v>0.0</v>
      </c>
      <c r="I1328" s="258">
        <v>0.0</v>
      </c>
      <c r="J1328" s="258">
        <v>0.0</v>
      </c>
      <c r="K1328" s="258">
        <v>0.0</v>
      </c>
      <c r="L1328" s="258">
        <v>1.0</v>
      </c>
      <c r="M1328" s="258">
        <v>0.0</v>
      </c>
      <c r="N1328" s="258">
        <v>0.0</v>
      </c>
      <c r="O1328" s="258">
        <v>0.0</v>
      </c>
      <c r="P1328" s="258">
        <v>0.0</v>
      </c>
      <c r="Q1328" s="258">
        <v>0.0</v>
      </c>
      <c r="R1328" s="261">
        <f t="shared" si="1"/>
        <v>2</v>
      </c>
      <c r="S1328" s="261"/>
    </row>
    <row r="1329" ht="15.75" hidden="1" customHeight="1">
      <c r="B1329" s="258" t="s">
        <v>35</v>
      </c>
      <c r="C1329" s="259" t="s">
        <v>71</v>
      </c>
      <c r="D1329" s="260" t="s">
        <v>116</v>
      </c>
      <c r="E1329" s="258" t="s">
        <v>383</v>
      </c>
      <c r="F1329" s="258">
        <v>1.0</v>
      </c>
      <c r="G1329" s="258">
        <v>0.0</v>
      </c>
      <c r="H1329" s="258">
        <v>0.0</v>
      </c>
      <c r="I1329" s="258">
        <v>0.0</v>
      </c>
      <c r="J1329" s="258">
        <v>0.0</v>
      </c>
      <c r="K1329" s="258">
        <v>0.0</v>
      </c>
      <c r="L1329" s="258">
        <v>1.0</v>
      </c>
      <c r="M1329" s="258">
        <v>0.0</v>
      </c>
      <c r="N1329" s="258">
        <v>0.0</v>
      </c>
      <c r="O1329" s="258">
        <v>0.0</v>
      </c>
      <c r="P1329" s="258">
        <v>0.0</v>
      </c>
      <c r="Q1329" s="258">
        <v>0.0</v>
      </c>
      <c r="R1329" s="261">
        <f t="shared" si="1"/>
        <v>2</v>
      </c>
      <c r="S1329" s="261"/>
    </row>
    <row r="1330" ht="15.75" hidden="1" customHeight="1">
      <c r="B1330" s="258" t="s">
        <v>35</v>
      </c>
      <c r="C1330" s="259" t="s">
        <v>71</v>
      </c>
      <c r="D1330" s="260" t="s">
        <v>116</v>
      </c>
      <c r="E1330" s="258" t="s">
        <v>384</v>
      </c>
      <c r="F1330" s="258">
        <v>1.0</v>
      </c>
      <c r="G1330" s="258">
        <v>0.0</v>
      </c>
      <c r="H1330" s="258">
        <v>0.0</v>
      </c>
      <c r="I1330" s="258">
        <v>0.0</v>
      </c>
      <c r="J1330" s="258">
        <v>0.0</v>
      </c>
      <c r="K1330" s="258">
        <v>0.0</v>
      </c>
      <c r="L1330" s="258">
        <v>1.0</v>
      </c>
      <c r="M1330" s="258">
        <v>0.0</v>
      </c>
      <c r="N1330" s="258">
        <v>0.0</v>
      </c>
      <c r="O1330" s="258">
        <v>0.0</v>
      </c>
      <c r="P1330" s="258">
        <v>0.0</v>
      </c>
      <c r="Q1330" s="258">
        <v>0.0</v>
      </c>
      <c r="R1330" s="261">
        <f t="shared" si="1"/>
        <v>2</v>
      </c>
      <c r="S1330" s="261"/>
    </row>
    <row r="1331" ht="15.75" hidden="1" customHeight="1">
      <c r="B1331" s="258" t="s">
        <v>35</v>
      </c>
      <c r="C1331" s="259" t="s">
        <v>71</v>
      </c>
      <c r="D1331" s="260" t="s">
        <v>116</v>
      </c>
      <c r="E1331" s="258" t="s">
        <v>385</v>
      </c>
      <c r="F1331" s="258">
        <v>1.0</v>
      </c>
      <c r="G1331" s="258">
        <v>0.0</v>
      </c>
      <c r="H1331" s="258">
        <v>0.0</v>
      </c>
      <c r="I1331" s="258">
        <v>0.0</v>
      </c>
      <c r="J1331" s="258">
        <v>0.0</v>
      </c>
      <c r="K1331" s="258">
        <v>0.0</v>
      </c>
      <c r="L1331" s="258">
        <v>1.0</v>
      </c>
      <c r="M1331" s="258">
        <v>0.0</v>
      </c>
      <c r="N1331" s="258">
        <v>0.0</v>
      </c>
      <c r="O1331" s="258">
        <v>0.0</v>
      </c>
      <c r="P1331" s="258">
        <v>0.0</v>
      </c>
      <c r="Q1331" s="258">
        <v>0.0</v>
      </c>
      <c r="R1331" s="261">
        <f t="shared" si="1"/>
        <v>2</v>
      </c>
      <c r="S1331" s="261"/>
    </row>
    <row r="1332" ht="15.75" hidden="1" customHeight="1">
      <c r="B1332" s="258" t="s">
        <v>35</v>
      </c>
      <c r="C1332" s="259" t="s">
        <v>71</v>
      </c>
      <c r="D1332" s="260" t="s">
        <v>116</v>
      </c>
      <c r="E1332" s="258" t="s">
        <v>386</v>
      </c>
      <c r="F1332" s="258">
        <v>1.0</v>
      </c>
      <c r="G1332" s="258">
        <v>0.0</v>
      </c>
      <c r="H1332" s="258">
        <v>0.0</v>
      </c>
      <c r="I1332" s="258">
        <v>0.0</v>
      </c>
      <c r="J1332" s="258">
        <v>0.0</v>
      </c>
      <c r="K1332" s="258">
        <v>0.0</v>
      </c>
      <c r="L1332" s="258">
        <v>1.0</v>
      </c>
      <c r="M1332" s="258">
        <v>0.0</v>
      </c>
      <c r="N1332" s="258">
        <v>0.0</v>
      </c>
      <c r="O1332" s="258">
        <v>0.0</v>
      </c>
      <c r="P1332" s="258">
        <v>0.0</v>
      </c>
      <c r="Q1332" s="258">
        <v>0.0</v>
      </c>
      <c r="R1332" s="261">
        <f t="shared" si="1"/>
        <v>2</v>
      </c>
      <c r="S1332" s="261"/>
    </row>
    <row r="1333" ht="15.75" hidden="1" customHeight="1">
      <c r="B1333" s="258" t="s">
        <v>35</v>
      </c>
      <c r="C1333" s="259" t="s">
        <v>71</v>
      </c>
      <c r="D1333" s="260" t="s">
        <v>116</v>
      </c>
      <c r="E1333" s="258" t="s">
        <v>387</v>
      </c>
      <c r="F1333" s="258">
        <v>1.0</v>
      </c>
      <c r="G1333" s="258">
        <v>0.0</v>
      </c>
      <c r="H1333" s="258">
        <v>0.0</v>
      </c>
      <c r="I1333" s="258">
        <v>0.0</v>
      </c>
      <c r="J1333" s="258">
        <v>0.0</v>
      </c>
      <c r="K1333" s="258">
        <v>0.0</v>
      </c>
      <c r="L1333" s="258">
        <v>1.0</v>
      </c>
      <c r="M1333" s="258">
        <v>0.0</v>
      </c>
      <c r="N1333" s="258">
        <v>0.0</v>
      </c>
      <c r="O1333" s="258">
        <v>0.0</v>
      </c>
      <c r="P1333" s="258">
        <v>0.0</v>
      </c>
      <c r="Q1333" s="258">
        <v>0.0</v>
      </c>
      <c r="R1333" s="261">
        <f t="shared" si="1"/>
        <v>2</v>
      </c>
      <c r="S1333" s="261"/>
    </row>
    <row r="1334" ht="15.75" hidden="1" customHeight="1">
      <c r="B1334" s="258" t="s">
        <v>35</v>
      </c>
      <c r="C1334" s="259" t="s">
        <v>71</v>
      </c>
      <c r="D1334" s="260" t="s">
        <v>116</v>
      </c>
      <c r="E1334" s="258" t="s">
        <v>388</v>
      </c>
      <c r="F1334" s="258">
        <v>1.0</v>
      </c>
      <c r="G1334" s="258">
        <v>0.0</v>
      </c>
      <c r="H1334" s="258">
        <v>0.0</v>
      </c>
      <c r="I1334" s="258">
        <v>0.0</v>
      </c>
      <c r="J1334" s="258">
        <v>0.0</v>
      </c>
      <c r="K1334" s="258">
        <v>0.0</v>
      </c>
      <c r="L1334" s="258">
        <v>1.0</v>
      </c>
      <c r="M1334" s="258">
        <v>0.0</v>
      </c>
      <c r="N1334" s="258">
        <v>0.0</v>
      </c>
      <c r="O1334" s="258">
        <v>0.0</v>
      </c>
      <c r="P1334" s="258">
        <v>0.0</v>
      </c>
      <c r="Q1334" s="258">
        <v>0.0</v>
      </c>
      <c r="R1334" s="261">
        <f t="shared" si="1"/>
        <v>2</v>
      </c>
      <c r="S1334" s="261"/>
    </row>
    <row r="1335" ht="15.75" hidden="1" customHeight="1">
      <c r="B1335" s="258" t="s">
        <v>35</v>
      </c>
      <c r="C1335" s="259" t="s">
        <v>71</v>
      </c>
      <c r="D1335" s="262" t="s">
        <v>116</v>
      </c>
      <c r="E1335" s="258" t="s">
        <v>389</v>
      </c>
      <c r="F1335" s="258">
        <v>1.0</v>
      </c>
      <c r="G1335" s="258">
        <v>0.0</v>
      </c>
      <c r="H1335" s="258">
        <v>0.0</v>
      </c>
      <c r="I1335" s="258">
        <v>0.0</v>
      </c>
      <c r="J1335" s="258">
        <v>0.0</v>
      </c>
      <c r="K1335" s="258">
        <v>0.0</v>
      </c>
      <c r="L1335" s="258">
        <v>1.0</v>
      </c>
      <c r="M1335" s="258">
        <v>0.0</v>
      </c>
      <c r="N1335" s="258">
        <v>0.0</v>
      </c>
      <c r="O1335" s="258">
        <v>0.0</v>
      </c>
      <c r="P1335" s="258">
        <v>0.0</v>
      </c>
      <c r="Q1335" s="258">
        <v>0.0</v>
      </c>
      <c r="R1335" s="261">
        <f t="shared" si="1"/>
        <v>2</v>
      </c>
      <c r="S1335" s="261"/>
    </row>
    <row r="1336" ht="15.75" hidden="1" customHeight="1">
      <c r="B1336" s="258" t="s">
        <v>35</v>
      </c>
      <c r="C1336" s="259" t="s">
        <v>71</v>
      </c>
      <c r="D1336" s="260" t="s">
        <v>131</v>
      </c>
      <c r="E1336" s="258" t="s">
        <v>390</v>
      </c>
      <c r="F1336" s="258">
        <v>1.0</v>
      </c>
      <c r="G1336" s="258">
        <v>0.0</v>
      </c>
      <c r="H1336" s="258">
        <v>0.0</v>
      </c>
      <c r="I1336" s="258">
        <v>0.0</v>
      </c>
      <c r="J1336" s="258">
        <v>0.0</v>
      </c>
      <c r="K1336" s="258">
        <v>0.0</v>
      </c>
      <c r="L1336" s="258">
        <v>1.0</v>
      </c>
      <c r="M1336" s="258">
        <v>0.0</v>
      </c>
      <c r="N1336" s="258">
        <v>0.0</v>
      </c>
      <c r="O1336" s="258">
        <v>0.0</v>
      </c>
      <c r="P1336" s="258">
        <v>0.0</v>
      </c>
      <c r="Q1336" s="258">
        <v>0.0</v>
      </c>
      <c r="R1336" s="261">
        <f t="shared" si="1"/>
        <v>2</v>
      </c>
      <c r="S1336" s="261"/>
    </row>
    <row r="1337" ht="15.75" hidden="1" customHeight="1">
      <c r="B1337" s="258" t="s">
        <v>35</v>
      </c>
      <c r="C1337" s="259" t="s">
        <v>71</v>
      </c>
      <c r="D1337" s="260" t="s">
        <v>131</v>
      </c>
      <c r="E1337" s="258" t="s">
        <v>391</v>
      </c>
      <c r="F1337" s="258">
        <v>1.0</v>
      </c>
      <c r="G1337" s="258">
        <v>0.0</v>
      </c>
      <c r="H1337" s="258">
        <v>0.0</v>
      </c>
      <c r="I1337" s="258">
        <v>0.0</v>
      </c>
      <c r="J1337" s="258">
        <v>0.0</v>
      </c>
      <c r="K1337" s="258">
        <v>0.0</v>
      </c>
      <c r="L1337" s="258">
        <v>1.0</v>
      </c>
      <c r="M1337" s="258">
        <v>0.0</v>
      </c>
      <c r="N1337" s="258">
        <v>0.0</v>
      </c>
      <c r="O1337" s="258">
        <v>0.0</v>
      </c>
      <c r="P1337" s="258">
        <v>0.0</v>
      </c>
      <c r="Q1337" s="258">
        <v>0.0</v>
      </c>
      <c r="R1337" s="261">
        <f t="shared" si="1"/>
        <v>2</v>
      </c>
      <c r="S1337" s="261"/>
    </row>
    <row r="1338" ht="15.75" hidden="1" customHeight="1">
      <c r="B1338" s="258" t="s">
        <v>35</v>
      </c>
      <c r="C1338" s="259" t="s">
        <v>71</v>
      </c>
      <c r="D1338" s="260" t="s">
        <v>131</v>
      </c>
      <c r="E1338" s="258" t="s">
        <v>392</v>
      </c>
      <c r="F1338" s="258">
        <v>1.0</v>
      </c>
      <c r="G1338" s="258">
        <v>0.0</v>
      </c>
      <c r="H1338" s="258">
        <v>0.0</v>
      </c>
      <c r="I1338" s="258">
        <v>0.0</v>
      </c>
      <c r="J1338" s="258">
        <v>0.0</v>
      </c>
      <c r="K1338" s="258">
        <v>0.0</v>
      </c>
      <c r="L1338" s="258">
        <v>1.0</v>
      </c>
      <c r="M1338" s="258">
        <v>0.0</v>
      </c>
      <c r="N1338" s="258">
        <v>0.0</v>
      </c>
      <c r="O1338" s="258">
        <v>0.0</v>
      </c>
      <c r="P1338" s="258">
        <v>0.0</v>
      </c>
      <c r="Q1338" s="258">
        <v>0.0</v>
      </c>
      <c r="R1338" s="261">
        <f t="shared" si="1"/>
        <v>2</v>
      </c>
      <c r="S1338" s="261"/>
    </row>
    <row r="1339" ht="15.75" hidden="1" customHeight="1">
      <c r="B1339" s="258" t="s">
        <v>35</v>
      </c>
      <c r="C1339" s="259" t="s">
        <v>71</v>
      </c>
      <c r="D1339" s="260" t="s">
        <v>131</v>
      </c>
      <c r="E1339" s="258" t="s">
        <v>393</v>
      </c>
      <c r="F1339" s="258">
        <v>1.0</v>
      </c>
      <c r="G1339" s="258">
        <v>0.0</v>
      </c>
      <c r="H1339" s="258">
        <v>0.0</v>
      </c>
      <c r="I1339" s="258">
        <v>0.0</v>
      </c>
      <c r="J1339" s="258">
        <v>0.0</v>
      </c>
      <c r="K1339" s="258">
        <v>0.0</v>
      </c>
      <c r="L1339" s="258">
        <v>1.0</v>
      </c>
      <c r="M1339" s="258">
        <v>0.0</v>
      </c>
      <c r="N1339" s="258">
        <v>0.0</v>
      </c>
      <c r="O1339" s="258">
        <v>0.0</v>
      </c>
      <c r="P1339" s="258">
        <v>0.0</v>
      </c>
      <c r="Q1339" s="258">
        <v>0.0</v>
      </c>
      <c r="R1339" s="261">
        <f t="shared" si="1"/>
        <v>2</v>
      </c>
      <c r="S1339" s="261"/>
    </row>
    <row r="1340" ht="15.75" hidden="1" customHeight="1">
      <c r="B1340" s="258" t="s">
        <v>35</v>
      </c>
      <c r="C1340" s="259" t="s">
        <v>71</v>
      </c>
      <c r="D1340" s="260" t="s">
        <v>131</v>
      </c>
      <c r="E1340" s="258" t="s">
        <v>394</v>
      </c>
      <c r="F1340" s="258">
        <v>1.0</v>
      </c>
      <c r="G1340" s="258">
        <v>0.0</v>
      </c>
      <c r="H1340" s="258">
        <v>0.0</v>
      </c>
      <c r="I1340" s="258">
        <v>0.0</v>
      </c>
      <c r="J1340" s="258">
        <v>0.0</v>
      </c>
      <c r="K1340" s="258">
        <v>0.0</v>
      </c>
      <c r="L1340" s="258">
        <v>1.0</v>
      </c>
      <c r="M1340" s="258">
        <v>0.0</v>
      </c>
      <c r="N1340" s="258">
        <v>0.0</v>
      </c>
      <c r="O1340" s="258">
        <v>0.0</v>
      </c>
      <c r="P1340" s="258">
        <v>0.0</v>
      </c>
      <c r="Q1340" s="258">
        <v>0.0</v>
      </c>
      <c r="R1340" s="261">
        <f t="shared" si="1"/>
        <v>2</v>
      </c>
      <c r="S1340" s="261"/>
    </row>
    <row r="1341" ht="15.75" hidden="1" customHeight="1">
      <c r="B1341" s="258" t="s">
        <v>35</v>
      </c>
      <c r="C1341" s="259" t="s">
        <v>71</v>
      </c>
      <c r="D1341" s="260" t="s">
        <v>131</v>
      </c>
      <c r="E1341" s="258" t="s">
        <v>395</v>
      </c>
      <c r="F1341" s="258">
        <v>1.0</v>
      </c>
      <c r="G1341" s="258">
        <v>0.0</v>
      </c>
      <c r="H1341" s="258">
        <v>0.0</v>
      </c>
      <c r="I1341" s="258">
        <v>0.0</v>
      </c>
      <c r="J1341" s="258">
        <v>0.0</v>
      </c>
      <c r="K1341" s="258">
        <v>0.0</v>
      </c>
      <c r="L1341" s="258">
        <v>1.0</v>
      </c>
      <c r="M1341" s="258">
        <v>0.0</v>
      </c>
      <c r="N1341" s="258">
        <v>0.0</v>
      </c>
      <c r="O1341" s="258">
        <v>0.0</v>
      </c>
      <c r="P1341" s="258">
        <v>0.0</v>
      </c>
      <c r="Q1341" s="258">
        <v>0.0</v>
      </c>
      <c r="R1341" s="261">
        <f t="shared" si="1"/>
        <v>2</v>
      </c>
      <c r="S1341" s="261"/>
    </row>
    <row r="1342" ht="15.75" hidden="1" customHeight="1">
      <c r="B1342" s="258" t="s">
        <v>35</v>
      </c>
      <c r="C1342" s="259" t="s">
        <v>71</v>
      </c>
      <c r="D1342" s="262" t="s">
        <v>131</v>
      </c>
      <c r="E1342" s="258" t="s">
        <v>396</v>
      </c>
      <c r="F1342" s="258">
        <v>1.0</v>
      </c>
      <c r="G1342" s="258">
        <v>0.0</v>
      </c>
      <c r="H1342" s="258">
        <v>0.0</v>
      </c>
      <c r="I1342" s="258">
        <v>0.0</v>
      </c>
      <c r="J1342" s="258">
        <v>0.0</v>
      </c>
      <c r="K1342" s="258">
        <v>0.0</v>
      </c>
      <c r="L1342" s="258">
        <v>1.0</v>
      </c>
      <c r="M1342" s="258">
        <v>0.0</v>
      </c>
      <c r="N1342" s="258">
        <v>0.0</v>
      </c>
      <c r="O1342" s="258">
        <v>0.0</v>
      </c>
      <c r="P1342" s="258">
        <v>0.0</v>
      </c>
      <c r="Q1342" s="258">
        <v>0.0</v>
      </c>
      <c r="R1342" s="261">
        <f t="shared" si="1"/>
        <v>2</v>
      </c>
      <c r="S1342" s="261"/>
    </row>
    <row r="1343" ht="15.75" hidden="1" customHeight="1">
      <c r="B1343" s="258" t="s">
        <v>35</v>
      </c>
      <c r="C1343" s="259" t="s">
        <v>71</v>
      </c>
      <c r="D1343" s="260" t="s">
        <v>145</v>
      </c>
      <c r="E1343" s="258" t="s">
        <v>397</v>
      </c>
      <c r="F1343" s="258">
        <v>1.0</v>
      </c>
      <c r="G1343" s="258">
        <v>0.0</v>
      </c>
      <c r="H1343" s="258">
        <v>0.0</v>
      </c>
      <c r="I1343" s="258">
        <v>0.0</v>
      </c>
      <c r="J1343" s="258">
        <v>0.0</v>
      </c>
      <c r="K1343" s="258">
        <v>0.0</v>
      </c>
      <c r="L1343" s="258">
        <v>1.0</v>
      </c>
      <c r="M1343" s="258">
        <v>0.0</v>
      </c>
      <c r="N1343" s="258">
        <v>0.0</v>
      </c>
      <c r="O1343" s="258">
        <v>0.0</v>
      </c>
      <c r="P1343" s="258">
        <v>0.0</v>
      </c>
      <c r="Q1343" s="258">
        <v>0.0</v>
      </c>
      <c r="R1343" s="261">
        <f t="shared" si="1"/>
        <v>2</v>
      </c>
      <c r="S1343" s="261"/>
    </row>
    <row r="1344" ht="15.75" hidden="1" customHeight="1">
      <c r="B1344" s="258" t="s">
        <v>35</v>
      </c>
      <c r="C1344" s="259" t="s">
        <v>71</v>
      </c>
      <c r="D1344" s="260" t="s">
        <v>145</v>
      </c>
      <c r="E1344" s="258" t="s">
        <v>398</v>
      </c>
      <c r="F1344" s="258">
        <v>1.0</v>
      </c>
      <c r="G1344" s="258">
        <v>0.0</v>
      </c>
      <c r="H1344" s="258">
        <v>0.0</v>
      </c>
      <c r="I1344" s="258">
        <v>0.0</v>
      </c>
      <c r="J1344" s="258">
        <v>0.0</v>
      </c>
      <c r="K1344" s="258">
        <v>0.0</v>
      </c>
      <c r="L1344" s="258">
        <v>1.0</v>
      </c>
      <c r="M1344" s="258">
        <v>0.0</v>
      </c>
      <c r="N1344" s="258">
        <v>0.0</v>
      </c>
      <c r="O1344" s="258">
        <v>0.0</v>
      </c>
      <c r="P1344" s="258">
        <v>0.0</v>
      </c>
      <c r="Q1344" s="258">
        <v>0.0</v>
      </c>
      <c r="R1344" s="261">
        <f t="shared" si="1"/>
        <v>2</v>
      </c>
      <c r="S1344" s="261"/>
    </row>
    <row r="1345" ht="15.75" hidden="1" customHeight="1">
      <c r="B1345" s="258" t="s">
        <v>35</v>
      </c>
      <c r="C1345" s="259" t="s">
        <v>71</v>
      </c>
      <c r="D1345" s="260" t="s">
        <v>145</v>
      </c>
      <c r="E1345" s="258" t="s">
        <v>399</v>
      </c>
      <c r="F1345" s="258">
        <v>1.0</v>
      </c>
      <c r="G1345" s="258">
        <v>0.0</v>
      </c>
      <c r="H1345" s="258">
        <v>0.0</v>
      </c>
      <c r="I1345" s="258">
        <v>0.0</v>
      </c>
      <c r="J1345" s="258">
        <v>0.0</v>
      </c>
      <c r="K1345" s="258">
        <v>0.0</v>
      </c>
      <c r="L1345" s="258">
        <v>1.0</v>
      </c>
      <c r="M1345" s="258">
        <v>0.0</v>
      </c>
      <c r="N1345" s="258">
        <v>0.0</v>
      </c>
      <c r="O1345" s="258">
        <v>0.0</v>
      </c>
      <c r="P1345" s="258">
        <v>0.0</v>
      </c>
      <c r="Q1345" s="258">
        <v>0.0</v>
      </c>
      <c r="R1345" s="261">
        <f t="shared" si="1"/>
        <v>2</v>
      </c>
      <c r="S1345" s="261"/>
    </row>
    <row r="1346" ht="15.75" hidden="1" customHeight="1">
      <c r="B1346" s="258" t="s">
        <v>35</v>
      </c>
      <c r="C1346" s="259" t="s">
        <v>71</v>
      </c>
      <c r="D1346" s="260" t="s">
        <v>145</v>
      </c>
      <c r="E1346" s="258" t="s">
        <v>400</v>
      </c>
      <c r="F1346" s="258">
        <v>1.0</v>
      </c>
      <c r="G1346" s="258">
        <v>0.0</v>
      </c>
      <c r="H1346" s="258">
        <v>0.0</v>
      </c>
      <c r="I1346" s="258">
        <v>0.0</v>
      </c>
      <c r="J1346" s="258">
        <v>0.0</v>
      </c>
      <c r="K1346" s="258">
        <v>0.0</v>
      </c>
      <c r="L1346" s="258">
        <v>1.0</v>
      </c>
      <c r="M1346" s="258">
        <v>0.0</v>
      </c>
      <c r="N1346" s="258">
        <v>0.0</v>
      </c>
      <c r="O1346" s="258">
        <v>0.0</v>
      </c>
      <c r="P1346" s="258">
        <v>0.0</v>
      </c>
      <c r="Q1346" s="258">
        <v>0.0</v>
      </c>
      <c r="R1346" s="261">
        <f t="shared" si="1"/>
        <v>2</v>
      </c>
      <c r="S1346" s="261"/>
    </row>
    <row r="1347" ht="15.75" hidden="1" customHeight="1">
      <c r="B1347" s="258" t="s">
        <v>35</v>
      </c>
      <c r="C1347" s="259" t="s">
        <v>71</v>
      </c>
      <c r="D1347" s="260" t="s">
        <v>145</v>
      </c>
      <c r="E1347" s="258" t="s">
        <v>401</v>
      </c>
      <c r="F1347" s="258">
        <v>1.0</v>
      </c>
      <c r="G1347" s="258">
        <v>0.0</v>
      </c>
      <c r="H1347" s="258">
        <v>0.0</v>
      </c>
      <c r="I1347" s="258">
        <v>0.0</v>
      </c>
      <c r="J1347" s="258">
        <v>0.0</v>
      </c>
      <c r="K1347" s="258">
        <v>0.0</v>
      </c>
      <c r="L1347" s="258">
        <v>1.0</v>
      </c>
      <c r="M1347" s="258">
        <v>0.0</v>
      </c>
      <c r="N1347" s="258">
        <v>0.0</v>
      </c>
      <c r="O1347" s="258">
        <v>0.0</v>
      </c>
      <c r="P1347" s="258">
        <v>0.0</v>
      </c>
      <c r="Q1347" s="258">
        <v>0.0</v>
      </c>
      <c r="R1347" s="261">
        <f t="shared" si="1"/>
        <v>2</v>
      </c>
      <c r="S1347" s="261"/>
    </row>
    <row r="1348" ht="15.75" hidden="1" customHeight="1">
      <c r="B1348" s="258" t="s">
        <v>35</v>
      </c>
      <c r="C1348" s="259" t="s">
        <v>71</v>
      </c>
      <c r="D1348" s="260" t="s">
        <v>145</v>
      </c>
      <c r="E1348" s="258" t="s">
        <v>402</v>
      </c>
      <c r="F1348" s="258">
        <v>1.0</v>
      </c>
      <c r="G1348" s="258">
        <v>0.0</v>
      </c>
      <c r="H1348" s="258">
        <v>0.0</v>
      </c>
      <c r="I1348" s="258">
        <v>0.0</v>
      </c>
      <c r="J1348" s="258">
        <v>0.0</v>
      </c>
      <c r="K1348" s="258">
        <v>0.0</v>
      </c>
      <c r="L1348" s="258">
        <v>1.0</v>
      </c>
      <c r="M1348" s="258">
        <v>0.0</v>
      </c>
      <c r="N1348" s="258">
        <v>0.0</v>
      </c>
      <c r="O1348" s="258">
        <v>0.0</v>
      </c>
      <c r="P1348" s="258">
        <v>0.0</v>
      </c>
      <c r="Q1348" s="258">
        <v>0.0</v>
      </c>
      <c r="R1348" s="261">
        <f t="shared" si="1"/>
        <v>2</v>
      </c>
      <c r="S1348" s="261"/>
    </row>
    <row r="1349" ht="15.75" hidden="1" customHeight="1">
      <c r="B1349" s="258" t="s">
        <v>35</v>
      </c>
      <c r="C1349" s="259" t="s">
        <v>71</v>
      </c>
      <c r="D1349" s="260" t="s">
        <v>145</v>
      </c>
      <c r="E1349" s="258" t="s">
        <v>403</v>
      </c>
      <c r="F1349" s="258">
        <v>1.0</v>
      </c>
      <c r="G1349" s="258">
        <v>0.0</v>
      </c>
      <c r="H1349" s="258">
        <v>0.0</v>
      </c>
      <c r="I1349" s="258">
        <v>0.0</v>
      </c>
      <c r="J1349" s="258">
        <v>0.0</v>
      </c>
      <c r="K1349" s="258">
        <v>0.0</v>
      </c>
      <c r="L1349" s="258">
        <v>1.0</v>
      </c>
      <c r="M1349" s="258">
        <v>1.0</v>
      </c>
      <c r="N1349" s="258">
        <v>0.0</v>
      </c>
      <c r="O1349" s="258">
        <v>0.0</v>
      </c>
      <c r="P1349" s="258">
        <v>0.0</v>
      </c>
      <c r="Q1349" s="258">
        <v>0.0</v>
      </c>
      <c r="R1349" s="261">
        <f t="shared" si="1"/>
        <v>3</v>
      </c>
      <c r="S1349" s="261"/>
    </row>
    <row r="1350" ht="15.75" hidden="1" customHeight="1">
      <c r="B1350" s="258" t="s">
        <v>35</v>
      </c>
      <c r="C1350" s="259" t="s">
        <v>71</v>
      </c>
      <c r="D1350" s="260" t="s">
        <v>145</v>
      </c>
      <c r="E1350" s="258" t="s">
        <v>404</v>
      </c>
      <c r="F1350" s="258">
        <v>1.0</v>
      </c>
      <c r="G1350" s="258">
        <v>0.0</v>
      </c>
      <c r="H1350" s="258">
        <v>0.0</v>
      </c>
      <c r="I1350" s="258">
        <v>0.0</v>
      </c>
      <c r="J1350" s="258">
        <v>0.0</v>
      </c>
      <c r="K1350" s="258">
        <v>0.0</v>
      </c>
      <c r="L1350" s="258">
        <v>1.0</v>
      </c>
      <c r="M1350" s="258">
        <v>0.0</v>
      </c>
      <c r="N1350" s="258">
        <v>0.0</v>
      </c>
      <c r="O1350" s="258">
        <v>0.0</v>
      </c>
      <c r="P1350" s="258">
        <v>0.0</v>
      </c>
      <c r="Q1350" s="258">
        <v>0.0</v>
      </c>
      <c r="R1350" s="261">
        <f t="shared" si="1"/>
        <v>2</v>
      </c>
      <c r="S1350" s="261"/>
    </row>
    <row r="1351" ht="15.75" hidden="1" customHeight="1">
      <c r="B1351" s="258" t="s">
        <v>35</v>
      </c>
      <c r="C1351" s="259" t="s">
        <v>71</v>
      </c>
      <c r="D1351" s="260" t="s">
        <v>145</v>
      </c>
      <c r="E1351" s="258" t="s">
        <v>405</v>
      </c>
      <c r="F1351" s="258">
        <v>1.0</v>
      </c>
      <c r="G1351" s="258">
        <v>0.0</v>
      </c>
      <c r="H1351" s="258">
        <v>0.0</v>
      </c>
      <c r="I1351" s="258">
        <v>0.0</v>
      </c>
      <c r="J1351" s="258">
        <v>0.0</v>
      </c>
      <c r="K1351" s="258">
        <v>0.0</v>
      </c>
      <c r="L1351" s="258">
        <v>1.0</v>
      </c>
      <c r="M1351" s="258">
        <v>0.0</v>
      </c>
      <c r="N1351" s="258">
        <v>0.0</v>
      </c>
      <c r="O1351" s="258">
        <v>0.0</v>
      </c>
      <c r="P1351" s="258">
        <v>0.0</v>
      </c>
      <c r="Q1351" s="258">
        <v>0.0</v>
      </c>
      <c r="R1351" s="261">
        <f t="shared" si="1"/>
        <v>2</v>
      </c>
      <c r="S1351" s="261"/>
    </row>
    <row r="1352" ht="15.75" hidden="1" customHeight="1">
      <c r="B1352" s="258" t="s">
        <v>35</v>
      </c>
      <c r="C1352" s="259" t="s">
        <v>71</v>
      </c>
      <c r="D1352" s="260" t="s">
        <v>145</v>
      </c>
      <c r="E1352" s="258" t="s">
        <v>406</v>
      </c>
      <c r="F1352" s="258">
        <v>1.0</v>
      </c>
      <c r="G1352" s="258">
        <v>0.0</v>
      </c>
      <c r="H1352" s="258">
        <v>0.0</v>
      </c>
      <c r="I1352" s="258">
        <v>0.0</v>
      </c>
      <c r="J1352" s="258">
        <v>0.0</v>
      </c>
      <c r="K1352" s="258">
        <v>0.0</v>
      </c>
      <c r="L1352" s="258">
        <v>1.0</v>
      </c>
      <c r="M1352" s="258">
        <v>0.0</v>
      </c>
      <c r="N1352" s="258">
        <v>0.0</v>
      </c>
      <c r="O1352" s="258">
        <v>0.0</v>
      </c>
      <c r="P1352" s="258">
        <v>0.0</v>
      </c>
      <c r="Q1352" s="258">
        <v>0.0</v>
      </c>
      <c r="R1352" s="261">
        <f t="shared" si="1"/>
        <v>2</v>
      </c>
      <c r="S1352" s="261"/>
    </row>
    <row r="1353" ht="15.75" hidden="1" customHeight="1">
      <c r="B1353" s="258" t="s">
        <v>35</v>
      </c>
      <c r="C1353" s="259" t="s">
        <v>71</v>
      </c>
      <c r="D1353" s="260" t="s">
        <v>145</v>
      </c>
      <c r="E1353" s="258" t="s">
        <v>407</v>
      </c>
      <c r="F1353" s="258">
        <v>1.0</v>
      </c>
      <c r="G1353" s="258">
        <v>0.0</v>
      </c>
      <c r="H1353" s="258">
        <v>0.0</v>
      </c>
      <c r="I1353" s="258">
        <v>0.0</v>
      </c>
      <c r="J1353" s="258">
        <v>0.0</v>
      </c>
      <c r="K1353" s="258">
        <v>0.0</v>
      </c>
      <c r="L1353" s="258">
        <v>1.0</v>
      </c>
      <c r="M1353" s="258">
        <v>0.0</v>
      </c>
      <c r="N1353" s="258">
        <v>0.0</v>
      </c>
      <c r="O1353" s="258">
        <v>0.0</v>
      </c>
      <c r="P1353" s="258">
        <v>0.0</v>
      </c>
      <c r="Q1353" s="258">
        <v>0.0</v>
      </c>
      <c r="R1353" s="261">
        <f t="shared" si="1"/>
        <v>2</v>
      </c>
      <c r="S1353" s="261"/>
    </row>
    <row r="1354" ht="15.75" hidden="1" customHeight="1">
      <c r="B1354" s="258" t="s">
        <v>35</v>
      </c>
      <c r="C1354" s="259" t="s">
        <v>71</v>
      </c>
      <c r="D1354" s="260" t="s">
        <v>145</v>
      </c>
      <c r="E1354" s="258" t="s">
        <v>408</v>
      </c>
      <c r="F1354" s="258">
        <v>1.0</v>
      </c>
      <c r="G1354" s="258">
        <v>0.0</v>
      </c>
      <c r="H1354" s="258">
        <v>0.0</v>
      </c>
      <c r="I1354" s="258">
        <v>0.0</v>
      </c>
      <c r="J1354" s="258">
        <v>0.0</v>
      </c>
      <c r="K1354" s="258">
        <v>0.0</v>
      </c>
      <c r="L1354" s="258">
        <v>1.0</v>
      </c>
      <c r="M1354" s="258">
        <v>0.0</v>
      </c>
      <c r="N1354" s="258">
        <v>0.0</v>
      </c>
      <c r="O1354" s="258">
        <v>0.0</v>
      </c>
      <c r="P1354" s="258">
        <v>0.0</v>
      </c>
      <c r="Q1354" s="258">
        <v>0.0</v>
      </c>
      <c r="R1354" s="261">
        <f t="shared" si="1"/>
        <v>2</v>
      </c>
      <c r="S1354" s="261"/>
    </row>
    <row r="1355" ht="15.75" hidden="1" customHeight="1">
      <c r="B1355" s="258" t="s">
        <v>35</v>
      </c>
      <c r="C1355" s="259" t="s">
        <v>71</v>
      </c>
      <c r="D1355" s="260" t="s">
        <v>145</v>
      </c>
      <c r="E1355" s="258" t="s">
        <v>409</v>
      </c>
      <c r="F1355" s="258">
        <v>1.0</v>
      </c>
      <c r="G1355" s="258">
        <v>0.0</v>
      </c>
      <c r="H1355" s="258">
        <v>0.0</v>
      </c>
      <c r="I1355" s="258">
        <v>0.0</v>
      </c>
      <c r="J1355" s="258">
        <v>0.0</v>
      </c>
      <c r="K1355" s="258">
        <v>0.0</v>
      </c>
      <c r="L1355" s="258">
        <v>1.0</v>
      </c>
      <c r="M1355" s="258">
        <v>0.0</v>
      </c>
      <c r="N1355" s="258">
        <v>0.0</v>
      </c>
      <c r="O1355" s="258">
        <v>0.0</v>
      </c>
      <c r="P1355" s="258">
        <v>0.0</v>
      </c>
      <c r="Q1355" s="258">
        <v>0.0</v>
      </c>
      <c r="R1355" s="261">
        <f t="shared" si="1"/>
        <v>2</v>
      </c>
      <c r="S1355" s="261"/>
    </row>
    <row r="1356" ht="15.75" hidden="1" customHeight="1">
      <c r="B1356" s="258" t="s">
        <v>35</v>
      </c>
      <c r="C1356" s="259" t="s">
        <v>71</v>
      </c>
      <c r="D1356" s="260" t="s">
        <v>145</v>
      </c>
      <c r="E1356" s="258" t="s">
        <v>410</v>
      </c>
      <c r="F1356" s="258">
        <v>1.0</v>
      </c>
      <c r="G1356" s="258">
        <v>0.0</v>
      </c>
      <c r="H1356" s="258">
        <v>0.0</v>
      </c>
      <c r="I1356" s="258">
        <v>0.0</v>
      </c>
      <c r="J1356" s="258">
        <v>0.0</v>
      </c>
      <c r="K1356" s="258">
        <v>0.0</v>
      </c>
      <c r="L1356" s="258">
        <v>1.0</v>
      </c>
      <c r="M1356" s="258">
        <v>0.0</v>
      </c>
      <c r="N1356" s="258">
        <v>0.0</v>
      </c>
      <c r="O1356" s="258">
        <v>0.0</v>
      </c>
      <c r="P1356" s="258">
        <v>0.0</v>
      </c>
      <c r="Q1356" s="258">
        <v>0.0</v>
      </c>
      <c r="R1356" s="261">
        <f t="shared" si="1"/>
        <v>2</v>
      </c>
      <c r="S1356" s="261"/>
    </row>
    <row r="1357" ht="15.75" hidden="1" customHeight="1">
      <c r="B1357" s="258" t="s">
        <v>35</v>
      </c>
      <c r="C1357" s="259" t="s">
        <v>71</v>
      </c>
      <c r="D1357" s="260" t="s">
        <v>145</v>
      </c>
      <c r="E1357" s="258" t="s">
        <v>411</v>
      </c>
      <c r="F1357" s="258">
        <v>1.0</v>
      </c>
      <c r="G1357" s="258">
        <v>0.0</v>
      </c>
      <c r="H1357" s="258">
        <v>0.0</v>
      </c>
      <c r="I1357" s="258">
        <v>0.0</v>
      </c>
      <c r="J1357" s="258">
        <v>0.0</v>
      </c>
      <c r="K1357" s="258">
        <v>0.0</v>
      </c>
      <c r="L1357" s="258">
        <v>1.0</v>
      </c>
      <c r="M1357" s="258">
        <v>0.0</v>
      </c>
      <c r="N1357" s="258">
        <v>0.0</v>
      </c>
      <c r="O1357" s="258">
        <v>0.0</v>
      </c>
      <c r="P1357" s="258">
        <v>0.0</v>
      </c>
      <c r="Q1357" s="258">
        <v>0.0</v>
      </c>
      <c r="R1357" s="261">
        <f t="shared" si="1"/>
        <v>2</v>
      </c>
      <c r="S1357" s="261"/>
    </row>
    <row r="1358" ht="15.75" hidden="1" customHeight="1">
      <c r="B1358" s="258" t="s">
        <v>35</v>
      </c>
      <c r="C1358" s="259" t="s">
        <v>71</v>
      </c>
      <c r="D1358" s="260" t="s">
        <v>145</v>
      </c>
      <c r="E1358" s="258" t="s">
        <v>412</v>
      </c>
      <c r="F1358" s="258">
        <v>1.0</v>
      </c>
      <c r="G1358" s="258">
        <v>0.0</v>
      </c>
      <c r="H1358" s="258">
        <v>0.0</v>
      </c>
      <c r="I1358" s="258">
        <v>0.0</v>
      </c>
      <c r="J1358" s="258">
        <v>0.0</v>
      </c>
      <c r="K1358" s="258">
        <v>0.0</v>
      </c>
      <c r="L1358" s="258">
        <v>1.0</v>
      </c>
      <c r="M1358" s="258">
        <v>0.0</v>
      </c>
      <c r="N1358" s="258">
        <v>0.0</v>
      </c>
      <c r="O1358" s="258">
        <v>0.0</v>
      </c>
      <c r="P1358" s="258">
        <v>0.0</v>
      </c>
      <c r="Q1358" s="258">
        <v>0.0</v>
      </c>
      <c r="R1358" s="261">
        <f t="shared" si="1"/>
        <v>2</v>
      </c>
      <c r="S1358" s="261"/>
    </row>
    <row r="1359" ht="15.75" hidden="1" customHeight="1">
      <c r="B1359" s="258" t="s">
        <v>35</v>
      </c>
      <c r="C1359" s="259" t="s">
        <v>71</v>
      </c>
      <c r="D1359" s="262" t="s">
        <v>145</v>
      </c>
      <c r="E1359" s="258" t="s">
        <v>413</v>
      </c>
      <c r="F1359" s="258">
        <v>1.0</v>
      </c>
      <c r="G1359" s="258">
        <v>0.0</v>
      </c>
      <c r="H1359" s="258">
        <v>0.0</v>
      </c>
      <c r="I1359" s="258">
        <v>0.0</v>
      </c>
      <c r="J1359" s="258">
        <v>0.0</v>
      </c>
      <c r="K1359" s="258">
        <v>0.0</v>
      </c>
      <c r="L1359" s="258">
        <v>1.0</v>
      </c>
      <c r="M1359" s="258">
        <v>0.0</v>
      </c>
      <c r="N1359" s="258">
        <v>0.0</v>
      </c>
      <c r="O1359" s="258">
        <v>0.0</v>
      </c>
      <c r="P1359" s="258">
        <v>0.0</v>
      </c>
      <c r="Q1359" s="258">
        <v>0.0</v>
      </c>
      <c r="R1359" s="261">
        <f t="shared" si="1"/>
        <v>2</v>
      </c>
      <c r="S1359" s="261"/>
    </row>
    <row r="1360" ht="15.75" hidden="1" customHeight="1">
      <c r="B1360" s="258" t="s">
        <v>35</v>
      </c>
      <c r="C1360" s="259" t="s">
        <v>71</v>
      </c>
      <c r="D1360" s="260" t="s">
        <v>61</v>
      </c>
      <c r="E1360" s="258" t="s">
        <v>62</v>
      </c>
      <c r="F1360" s="258">
        <v>1.0</v>
      </c>
      <c r="G1360" s="258">
        <v>0.0</v>
      </c>
      <c r="H1360" s="258">
        <v>0.0</v>
      </c>
      <c r="I1360" s="258">
        <v>0.0</v>
      </c>
      <c r="J1360" s="258">
        <v>0.0</v>
      </c>
      <c r="K1360" s="258">
        <v>0.0</v>
      </c>
      <c r="L1360" s="258">
        <v>1.0</v>
      </c>
      <c r="M1360" s="258">
        <v>0.0</v>
      </c>
      <c r="N1360" s="258">
        <v>0.0</v>
      </c>
      <c r="O1360" s="258">
        <v>0.0</v>
      </c>
      <c r="P1360" s="258">
        <v>0.0</v>
      </c>
      <c r="Q1360" s="258">
        <v>0.0</v>
      </c>
      <c r="R1360" s="261">
        <f t="shared" si="1"/>
        <v>2</v>
      </c>
      <c r="S1360" s="261"/>
    </row>
    <row r="1361" ht="15.75" hidden="1" customHeight="1">
      <c r="B1361" s="258" t="s">
        <v>35</v>
      </c>
      <c r="C1361" s="259" t="s">
        <v>71</v>
      </c>
      <c r="D1361" s="260" t="s">
        <v>61</v>
      </c>
      <c r="E1361" s="258" t="s">
        <v>63</v>
      </c>
      <c r="F1361" s="258">
        <v>1.0</v>
      </c>
      <c r="G1361" s="258">
        <v>0.0</v>
      </c>
      <c r="H1361" s="258">
        <v>0.0</v>
      </c>
      <c r="I1361" s="258">
        <v>0.0</v>
      </c>
      <c r="J1361" s="258">
        <v>0.0</v>
      </c>
      <c r="K1361" s="258">
        <v>0.0</v>
      </c>
      <c r="L1361" s="258">
        <v>1.0</v>
      </c>
      <c r="M1361" s="258">
        <v>0.0</v>
      </c>
      <c r="N1361" s="258">
        <v>0.0</v>
      </c>
      <c r="O1361" s="258">
        <v>0.0</v>
      </c>
      <c r="P1361" s="258">
        <v>0.0</v>
      </c>
      <c r="Q1361" s="258">
        <v>0.0</v>
      </c>
      <c r="R1361" s="261">
        <f t="shared" si="1"/>
        <v>2</v>
      </c>
      <c r="S1361" s="261"/>
    </row>
    <row r="1362" ht="15.75" hidden="1" customHeight="1">
      <c r="B1362" s="258" t="s">
        <v>35</v>
      </c>
      <c r="C1362" s="259" t="s">
        <v>71</v>
      </c>
      <c r="D1362" s="260" t="s">
        <v>61</v>
      </c>
      <c r="E1362" s="258" t="s">
        <v>64</v>
      </c>
      <c r="F1362" s="258">
        <v>1.0</v>
      </c>
      <c r="G1362" s="258">
        <v>0.0</v>
      </c>
      <c r="H1362" s="258">
        <v>0.0</v>
      </c>
      <c r="I1362" s="258">
        <v>0.0</v>
      </c>
      <c r="J1362" s="258">
        <v>0.0</v>
      </c>
      <c r="K1362" s="258">
        <v>0.0</v>
      </c>
      <c r="L1362" s="258">
        <v>1.0</v>
      </c>
      <c r="M1362" s="258">
        <v>0.0</v>
      </c>
      <c r="N1362" s="258">
        <v>0.0</v>
      </c>
      <c r="O1362" s="258">
        <v>0.0</v>
      </c>
      <c r="P1362" s="258">
        <v>0.0</v>
      </c>
      <c r="Q1362" s="258">
        <v>0.0</v>
      </c>
      <c r="R1362" s="261">
        <f t="shared" si="1"/>
        <v>2</v>
      </c>
      <c r="S1362" s="261"/>
    </row>
    <row r="1363" ht="15.75" hidden="1" customHeight="1">
      <c r="B1363" s="258" t="s">
        <v>35</v>
      </c>
      <c r="C1363" s="259" t="s">
        <v>71</v>
      </c>
      <c r="D1363" s="260" t="s">
        <v>61</v>
      </c>
      <c r="E1363" s="258" t="s">
        <v>65</v>
      </c>
      <c r="F1363" s="258">
        <v>1.0</v>
      </c>
      <c r="G1363" s="258">
        <v>0.0</v>
      </c>
      <c r="H1363" s="258">
        <v>0.0</v>
      </c>
      <c r="I1363" s="258">
        <v>0.0</v>
      </c>
      <c r="J1363" s="258">
        <v>0.0</v>
      </c>
      <c r="K1363" s="258">
        <v>0.0</v>
      </c>
      <c r="L1363" s="258">
        <v>1.0</v>
      </c>
      <c r="M1363" s="258">
        <v>0.0</v>
      </c>
      <c r="N1363" s="258">
        <v>0.0</v>
      </c>
      <c r="O1363" s="258">
        <v>0.0</v>
      </c>
      <c r="P1363" s="258">
        <v>0.0</v>
      </c>
      <c r="Q1363" s="258">
        <v>0.0</v>
      </c>
      <c r="R1363" s="261">
        <f t="shared" si="1"/>
        <v>2</v>
      </c>
      <c r="S1363" s="261"/>
    </row>
    <row r="1364" ht="15.75" hidden="1" customHeight="1">
      <c r="B1364" s="258" t="s">
        <v>35</v>
      </c>
      <c r="C1364" s="259" t="s">
        <v>71</v>
      </c>
      <c r="D1364" s="260" t="s">
        <v>61</v>
      </c>
      <c r="E1364" s="258" t="s">
        <v>66</v>
      </c>
      <c r="F1364" s="258">
        <v>1.0</v>
      </c>
      <c r="G1364" s="258">
        <v>0.0</v>
      </c>
      <c r="H1364" s="258">
        <v>0.0</v>
      </c>
      <c r="I1364" s="258">
        <v>0.0</v>
      </c>
      <c r="J1364" s="258">
        <v>0.0</v>
      </c>
      <c r="K1364" s="258">
        <v>0.0</v>
      </c>
      <c r="L1364" s="258">
        <v>1.0</v>
      </c>
      <c r="M1364" s="258">
        <v>0.0</v>
      </c>
      <c r="N1364" s="258">
        <v>0.0</v>
      </c>
      <c r="O1364" s="258">
        <v>0.0</v>
      </c>
      <c r="P1364" s="258">
        <v>0.0</v>
      </c>
      <c r="Q1364" s="258">
        <v>0.0</v>
      </c>
      <c r="R1364" s="261">
        <f t="shared" si="1"/>
        <v>2</v>
      </c>
      <c r="S1364" s="261"/>
    </row>
    <row r="1365" ht="15.75" hidden="1" customHeight="1">
      <c r="B1365" s="258" t="s">
        <v>35</v>
      </c>
      <c r="C1365" s="259" t="s">
        <v>71</v>
      </c>
      <c r="D1365" s="260" t="s">
        <v>61</v>
      </c>
      <c r="E1365" s="258" t="s">
        <v>67</v>
      </c>
      <c r="F1365" s="258">
        <v>1.0</v>
      </c>
      <c r="G1365" s="258">
        <v>1.0</v>
      </c>
      <c r="H1365" s="258">
        <v>1.0</v>
      </c>
      <c r="I1365" s="258">
        <v>1.0</v>
      </c>
      <c r="J1365" s="258">
        <v>1.0</v>
      </c>
      <c r="K1365" s="258">
        <v>0.0</v>
      </c>
      <c r="L1365" s="258">
        <v>1.0</v>
      </c>
      <c r="M1365" s="258">
        <v>1.0</v>
      </c>
      <c r="N1365" s="258">
        <v>1.0</v>
      </c>
      <c r="O1365" s="258">
        <v>1.0</v>
      </c>
      <c r="P1365" s="258">
        <v>1.0</v>
      </c>
      <c r="Q1365" s="258">
        <v>1.0</v>
      </c>
      <c r="R1365" s="261">
        <f t="shared" si="1"/>
        <v>11</v>
      </c>
      <c r="S1365" s="261"/>
    </row>
    <row r="1366" ht="15.75" hidden="1" customHeight="1">
      <c r="B1366" s="258" t="s">
        <v>35</v>
      </c>
      <c r="C1366" s="259" t="s">
        <v>71</v>
      </c>
      <c r="D1366" s="260" t="s">
        <v>61</v>
      </c>
      <c r="E1366" s="258" t="s">
        <v>68</v>
      </c>
      <c r="F1366" s="258">
        <v>1.0</v>
      </c>
      <c r="G1366" s="258">
        <v>0.0</v>
      </c>
      <c r="H1366" s="258">
        <v>0.0</v>
      </c>
      <c r="I1366" s="258">
        <v>0.0</v>
      </c>
      <c r="J1366" s="258">
        <v>0.0</v>
      </c>
      <c r="K1366" s="258">
        <v>0.0</v>
      </c>
      <c r="L1366" s="258">
        <v>1.0</v>
      </c>
      <c r="M1366" s="258">
        <v>0.0</v>
      </c>
      <c r="N1366" s="258">
        <v>0.0</v>
      </c>
      <c r="O1366" s="258">
        <v>0.0</v>
      </c>
      <c r="P1366" s="258">
        <v>0.0</v>
      </c>
      <c r="Q1366" s="258">
        <v>0.0</v>
      </c>
      <c r="R1366" s="261">
        <f t="shared" si="1"/>
        <v>2</v>
      </c>
      <c r="S1366" s="261"/>
    </row>
    <row r="1367" ht="15.75" hidden="1" customHeight="1">
      <c r="B1367" s="258" t="s">
        <v>35</v>
      </c>
      <c r="C1367" s="259" t="s">
        <v>71</v>
      </c>
      <c r="D1367" s="262" t="s">
        <v>61</v>
      </c>
      <c r="E1367" s="258" t="s">
        <v>69</v>
      </c>
      <c r="F1367" s="258">
        <v>1.0</v>
      </c>
      <c r="G1367" s="258">
        <v>0.0</v>
      </c>
      <c r="H1367" s="258">
        <v>0.0</v>
      </c>
      <c r="I1367" s="258">
        <v>0.0</v>
      </c>
      <c r="J1367" s="258">
        <v>0.0</v>
      </c>
      <c r="K1367" s="258">
        <v>0.0</v>
      </c>
      <c r="L1367" s="258">
        <v>1.0</v>
      </c>
      <c r="M1367" s="258">
        <v>0.0</v>
      </c>
      <c r="N1367" s="258">
        <v>0.0</v>
      </c>
      <c r="O1367" s="258">
        <v>0.0</v>
      </c>
      <c r="P1367" s="258">
        <v>0.0</v>
      </c>
      <c r="Q1367" s="258">
        <v>0.0</v>
      </c>
      <c r="R1367" s="261">
        <f t="shared" si="1"/>
        <v>2</v>
      </c>
      <c r="S1367" s="261"/>
    </row>
    <row r="1368" ht="15.75" hidden="1" customHeight="1">
      <c r="B1368" s="258" t="s">
        <v>35</v>
      </c>
      <c r="C1368" s="259" t="s">
        <v>71</v>
      </c>
      <c r="D1368" s="260" t="s">
        <v>159</v>
      </c>
      <c r="E1368" s="258" t="s">
        <v>414</v>
      </c>
      <c r="F1368" s="258">
        <v>1.0</v>
      </c>
      <c r="G1368" s="258">
        <v>0.0</v>
      </c>
      <c r="H1368" s="258">
        <v>0.0</v>
      </c>
      <c r="I1368" s="258">
        <v>0.0</v>
      </c>
      <c r="J1368" s="258">
        <v>0.0</v>
      </c>
      <c r="K1368" s="258">
        <v>0.0</v>
      </c>
      <c r="L1368" s="258">
        <v>1.0</v>
      </c>
      <c r="M1368" s="258">
        <v>0.0</v>
      </c>
      <c r="N1368" s="258">
        <v>0.0</v>
      </c>
      <c r="O1368" s="258">
        <v>0.0</v>
      </c>
      <c r="P1368" s="258">
        <v>0.0</v>
      </c>
      <c r="Q1368" s="258">
        <v>0.0</v>
      </c>
      <c r="R1368" s="261">
        <f t="shared" si="1"/>
        <v>2</v>
      </c>
      <c r="S1368" s="261"/>
    </row>
    <row r="1369" ht="15.75" hidden="1" customHeight="1">
      <c r="B1369" s="258" t="s">
        <v>35</v>
      </c>
      <c r="C1369" s="259" t="s">
        <v>71</v>
      </c>
      <c r="D1369" s="260" t="s">
        <v>159</v>
      </c>
      <c r="E1369" s="258" t="s">
        <v>415</v>
      </c>
      <c r="F1369" s="258">
        <v>1.0</v>
      </c>
      <c r="G1369" s="258">
        <v>0.0</v>
      </c>
      <c r="H1369" s="258">
        <v>0.0</v>
      </c>
      <c r="I1369" s="258">
        <v>0.0</v>
      </c>
      <c r="J1369" s="258">
        <v>0.0</v>
      </c>
      <c r="K1369" s="258">
        <v>0.0</v>
      </c>
      <c r="L1369" s="258">
        <v>1.0</v>
      </c>
      <c r="M1369" s="258">
        <v>0.0</v>
      </c>
      <c r="N1369" s="258">
        <v>0.0</v>
      </c>
      <c r="O1369" s="258">
        <v>0.0</v>
      </c>
      <c r="P1369" s="258">
        <v>0.0</v>
      </c>
      <c r="Q1369" s="258">
        <v>0.0</v>
      </c>
      <c r="R1369" s="261">
        <f t="shared" si="1"/>
        <v>2</v>
      </c>
      <c r="S1369" s="261"/>
    </row>
    <row r="1370" ht="15.75" hidden="1" customHeight="1">
      <c r="B1370" s="258" t="s">
        <v>35</v>
      </c>
      <c r="C1370" s="259" t="s">
        <v>71</v>
      </c>
      <c r="D1370" s="260" t="s">
        <v>159</v>
      </c>
      <c r="E1370" s="258" t="s">
        <v>416</v>
      </c>
      <c r="F1370" s="258">
        <v>1.0</v>
      </c>
      <c r="G1370" s="258">
        <v>0.0</v>
      </c>
      <c r="H1370" s="258">
        <v>0.0</v>
      </c>
      <c r="I1370" s="258">
        <v>0.0</v>
      </c>
      <c r="J1370" s="258">
        <v>0.0</v>
      </c>
      <c r="K1370" s="258">
        <v>0.0</v>
      </c>
      <c r="L1370" s="258">
        <v>1.0</v>
      </c>
      <c r="M1370" s="258">
        <v>0.0</v>
      </c>
      <c r="N1370" s="258">
        <v>0.0</v>
      </c>
      <c r="O1370" s="258">
        <v>0.0</v>
      </c>
      <c r="P1370" s="258">
        <v>0.0</v>
      </c>
      <c r="Q1370" s="258">
        <v>0.0</v>
      </c>
      <c r="R1370" s="261">
        <f t="shared" si="1"/>
        <v>2</v>
      </c>
      <c r="S1370" s="261"/>
    </row>
    <row r="1371" ht="15.75" hidden="1" customHeight="1">
      <c r="B1371" s="258" t="s">
        <v>35</v>
      </c>
      <c r="C1371" s="259" t="s">
        <v>71</v>
      </c>
      <c r="D1371" s="260" t="s">
        <v>159</v>
      </c>
      <c r="E1371" s="258" t="s">
        <v>417</v>
      </c>
      <c r="F1371" s="258">
        <v>1.0</v>
      </c>
      <c r="G1371" s="258">
        <v>1.0</v>
      </c>
      <c r="H1371" s="258">
        <v>1.0</v>
      </c>
      <c r="I1371" s="258">
        <v>1.0</v>
      </c>
      <c r="J1371" s="258">
        <v>0.0</v>
      </c>
      <c r="K1371" s="258">
        <v>0.0</v>
      </c>
      <c r="L1371" s="258">
        <v>1.0</v>
      </c>
      <c r="M1371" s="258">
        <v>0.0</v>
      </c>
      <c r="N1371" s="258">
        <v>0.0</v>
      </c>
      <c r="O1371" s="258">
        <v>0.0</v>
      </c>
      <c r="P1371" s="258">
        <v>0.0</v>
      </c>
      <c r="Q1371" s="258">
        <v>0.0</v>
      </c>
      <c r="R1371" s="261">
        <f t="shared" si="1"/>
        <v>5</v>
      </c>
      <c r="S1371" s="261"/>
    </row>
    <row r="1372" ht="15.75" hidden="1" customHeight="1">
      <c r="B1372" s="258" t="s">
        <v>35</v>
      </c>
      <c r="C1372" s="259" t="s">
        <v>71</v>
      </c>
      <c r="D1372" s="260" t="s">
        <v>159</v>
      </c>
      <c r="E1372" s="258" t="s">
        <v>418</v>
      </c>
      <c r="F1372" s="258">
        <v>1.0</v>
      </c>
      <c r="G1372" s="258">
        <v>0.0</v>
      </c>
      <c r="H1372" s="258">
        <v>0.0</v>
      </c>
      <c r="I1372" s="258">
        <v>0.0</v>
      </c>
      <c r="J1372" s="258">
        <v>0.0</v>
      </c>
      <c r="K1372" s="258">
        <v>0.0</v>
      </c>
      <c r="L1372" s="258">
        <v>1.0</v>
      </c>
      <c r="M1372" s="258">
        <v>0.0</v>
      </c>
      <c r="N1372" s="258">
        <v>0.0</v>
      </c>
      <c r="O1372" s="258">
        <v>0.0</v>
      </c>
      <c r="P1372" s="258">
        <v>0.0</v>
      </c>
      <c r="Q1372" s="258">
        <v>0.0</v>
      </c>
      <c r="R1372" s="261">
        <f t="shared" si="1"/>
        <v>2</v>
      </c>
      <c r="S1372" s="261"/>
    </row>
    <row r="1373" ht="15.75" hidden="1" customHeight="1">
      <c r="B1373" s="258" t="s">
        <v>35</v>
      </c>
      <c r="C1373" s="259" t="s">
        <v>71</v>
      </c>
      <c r="D1373" s="260" t="s">
        <v>159</v>
      </c>
      <c r="E1373" s="258" t="s">
        <v>419</v>
      </c>
      <c r="F1373" s="258">
        <v>1.0</v>
      </c>
      <c r="G1373" s="258">
        <v>0.0</v>
      </c>
      <c r="H1373" s="258">
        <v>0.0</v>
      </c>
      <c r="I1373" s="258">
        <v>0.0</v>
      </c>
      <c r="J1373" s="258">
        <v>0.0</v>
      </c>
      <c r="K1373" s="258">
        <v>1.0</v>
      </c>
      <c r="L1373" s="258">
        <v>1.0</v>
      </c>
      <c r="M1373" s="258">
        <v>1.0</v>
      </c>
      <c r="N1373" s="258">
        <v>1.0</v>
      </c>
      <c r="O1373" s="258">
        <v>1.0</v>
      </c>
      <c r="P1373" s="258">
        <v>1.0</v>
      </c>
      <c r="Q1373" s="258">
        <v>1.0</v>
      </c>
      <c r="R1373" s="261">
        <f t="shared" si="1"/>
        <v>8</v>
      </c>
      <c r="S1373" s="261"/>
    </row>
    <row r="1374" ht="15.75" hidden="1" customHeight="1">
      <c r="B1374" s="258" t="s">
        <v>35</v>
      </c>
      <c r="C1374" s="259" t="s">
        <v>71</v>
      </c>
      <c r="D1374" s="260" t="s">
        <v>159</v>
      </c>
      <c r="E1374" s="258" t="s">
        <v>420</v>
      </c>
      <c r="F1374" s="258">
        <v>1.0</v>
      </c>
      <c r="G1374" s="258">
        <v>0.0</v>
      </c>
      <c r="H1374" s="258">
        <v>0.0</v>
      </c>
      <c r="I1374" s="258">
        <v>0.0</v>
      </c>
      <c r="J1374" s="258">
        <v>0.0</v>
      </c>
      <c r="K1374" s="258">
        <v>0.0</v>
      </c>
      <c r="L1374" s="258">
        <v>1.0</v>
      </c>
      <c r="M1374" s="258">
        <v>0.0</v>
      </c>
      <c r="N1374" s="258">
        <v>0.0</v>
      </c>
      <c r="O1374" s="258">
        <v>0.0</v>
      </c>
      <c r="P1374" s="258">
        <v>0.0</v>
      </c>
      <c r="Q1374" s="258">
        <v>0.0</v>
      </c>
      <c r="R1374" s="261">
        <f t="shared" si="1"/>
        <v>2</v>
      </c>
      <c r="S1374" s="261"/>
    </row>
    <row r="1375" ht="15.75" hidden="1" customHeight="1">
      <c r="B1375" s="258" t="s">
        <v>35</v>
      </c>
      <c r="C1375" s="259" t="s">
        <v>71</v>
      </c>
      <c r="D1375" s="260" t="s">
        <v>159</v>
      </c>
      <c r="E1375" s="258" t="s">
        <v>421</v>
      </c>
      <c r="F1375" s="258">
        <v>1.0</v>
      </c>
      <c r="G1375" s="258">
        <v>0.0</v>
      </c>
      <c r="H1375" s="258">
        <v>0.0</v>
      </c>
      <c r="I1375" s="258">
        <v>0.0</v>
      </c>
      <c r="J1375" s="258">
        <v>0.0</v>
      </c>
      <c r="K1375" s="258">
        <v>0.0</v>
      </c>
      <c r="L1375" s="258">
        <v>1.0</v>
      </c>
      <c r="M1375" s="258">
        <v>0.0</v>
      </c>
      <c r="N1375" s="258">
        <v>0.0</v>
      </c>
      <c r="O1375" s="258">
        <v>0.0</v>
      </c>
      <c r="P1375" s="258">
        <v>0.0</v>
      </c>
      <c r="Q1375" s="258">
        <v>0.0</v>
      </c>
      <c r="R1375" s="261">
        <f t="shared" si="1"/>
        <v>2</v>
      </c>
      <c r="S1375" s="261"/>
    </row>
    <row r="1376" ht="15.75" hidden="1" customHeight="1">
      <c r="B1376" s="258" t="s">
        <v>35</v>
      </c>
      <c r="C1376" s="259" t="s">
        <v>71</v>
      </c>
      <c r="D1376" s="260" t="s">
        <v>159</v>
      </c>
      <c r="E1376" s="258" t="s">
        <v>422</v>
      </c>
      <c r="F1376" s="258">
        <v>1.0</v>
      </c>
      <c r="G1376" s="258">
        <v>0.0</v>
      </c>
      <c r="H1376" s="258">
        <v>0.0</v>
      </c>
      <c r="I1376" s="258">
        <v>0.0</v>
      </c>
      <c r="J1376" s="258">
        <v>1.0</v>
      </c>
      <c r="K1376" s="258">
        <v>1.0</v>
      </c>
      <c r="L1376" s="258">
        <v>1.0</v>
      </c>
      <c r="M1376" s="258">
        <v>1.0</v>
      </c>
      <c r="N1376" s="258">
        <v>1.0</v>
      </c>
      <c r="O1376" s="258">
        <v>1.0</v>
      </c>
      <c r="P1376" s="258">
        <v>1.0</v>
      </c>
      <c r="Q1376" s="258">
        <v>1.0</v>
      </c>
      <c r="R1376" s="261">
        <f t="shared" si="1"/>
        <v>9</v>
      </c>
      <c r="S1376" s="261"/>
    </row>
    <row r="1377" ht="15.75" hidden="1" customHeight="1">
      <c r="B1377" s="258" t="s">
        <v>35</v>
      </c>
      <c r="C1377" s="259" t="s">
        <v>71</v>
      </c>
      <c r="D1377" s="260" t="s">
        <v>159</v>
      </c>
      <c r="E1377" s="258" t="s">
        <v>423</v>
      </c>
      <c r="F1377" s="258">
        <v>1.0</v>
      </c>
      <c r="G1377" s="258">
        <v>0.0</v>
      </c>
      <c r="H1377" s="258">
        <v>0.0</v>
      </c>
      <c r="I1377" s="258">
        <v>0.0</v>
      </c>
      <c r="J1377" s="258">
        <v>0.0</v>
      </c>
      <c r="K1377" s="258">
        <v>0.0</v>
      </c>
      <c r="L1377" s="258">
        <v>1.0</v>
      </c>
      <c r="M1377" s="258">
        <v>0.0</v>
      </c>
      <c r="N1377" s="258">
        <v>0.0</v>
      </c>
      <c r="O1377" s="258">
        <v>0.0</v>
      </c>
      <c r="P1377" s="258">
        <v>0.0</v>
      </c>
      <c r="Q1377" s="258">
        <v>0.0</v>
      </c>
      <c r="R1377" s="261">
        <f t="shared" si="1"/>
        <v>2</v>
      </c>
      <c r="S1377" s="261"/>
    </row>
    <row r="1378" ht="15.75" hidden="1" customHeight="1">
      <c r="B1378" s="258" t="s">
        <v>35</v>
      </c>
      <c r="C1378" s="259" t="s">
        <v>71</v>
      </c>
      <c r="D1378" s="260" t="s">
        <v>159</v>
      </c>
      <c r="E1378" s="258" t="s">
        <v>424</v>
      </c>
      <c r="F1378" s="258">
        <v>1.0</v>
      </c>
      <c r="G1378" s="258">
        <v>0.0</v>
      </c>
      <c r="H1378" s="258">
        <v>0.0</v>
      </c>
      <c r="I1378" s="258">
        <v>0.0</v>
      </c>
      <c r="J1378" s="258">
        <v>0.0</v>
      </c>
      <c r="K1378" s="258">
        <v>0.0</v>
      </c>
      <c r="L1378" s="258">
        <v>1.0</v>
      </c>
      <c r="M1378" s="258">
        <v>0.0</v>
      </c>
      <c r="N1378" s="258">
        <v>0.0</v>
      </c>
      <c r="O1378" s="258">
        <v>0.0</v>
      </c>
      <c r="P1378" s="258">
        <v>0.0</v>
      </c>
      <c r="Q1378" s="258">
        <v>0.0</v>
      </c>
      <c r="R1378" s="261">
        <f t="shared" si="1"/>
        <v>2</v>
      </c>
      <c r="S1378" s="261"/>
    </row>
    <row r="1379" ht="15.75" hidden="1" customHeight="1">
      <c r="B1379" s="258" t="s">
        <v>35</v>
      </c>
      <c r="C1379" s="259" t="s">
        <v>71</v>
      </c>
      <c r="D1379" s="262" t="s">
        <v>159</v>
      </c>
      <c r="E1379" s="258" t="s">
        <v>425</v>
      </c>
      <c r="F1379" s="258">
        <v>1.0</v>
      </c>
      <c r="G1379" s="258">
        <v>0.0</v>
      </c>
      <c r="H1379" s="258">
        <v>0.0</v>
      </c>
      <c r="I1379" s="258">
        <v>0.0</v>
      </c>
      <c r="J1379" s="258">
        <v>0.0</v>
      </c>
      <c r="K1379" s="258">
        <v>0.0</v>
      </c>
      <c r="L1379" s="258">
        <v>1.0</v>
      </c>
      <c r="M1379" s="258">
        <v>0.0</v>
      </c>
      <c r="N1379" s="258">
        <v>0.0</v>
      </c>
      <c r="O1379" s="258">
        <v>0.0</v>
      </c>
      <c r="P1379" s="258">
        <v>0.0</v>
      </c>
      <c r="Q1379" s="258">
        <v>0.0</v>
      </c>
      <c r="R1379" s="261">
        <f t="shared" si="1"/>
        <v>2</v>
      </c>
      <c r="S1379" s="261"/>
    </row>
    <row r="1380" ht="15.75" hidden="1" customHeight="1">
      <c r="B1380" s="258" t="s">
        <v>35</v>
      </c>
      <c r="C1380" s="259" t="s">
        <v>72</v>
      </c>
      <c r="D1380" s="260" t="s">
        <v>116</v>
      </c>
      <c r="E1380" s="258" t="s">
        <v>383</v>
      </c>
      <c r="F1380" s="258">
        <v>1.0</v>
      </c>
      <c r="G1380" s="258">
        <v>0.0</v>
      </c>
      <c r="H1380" s="258">
        <v>0.0</v>
      </c>
      <c r="I1380" s="258">
        <v>0.0</v>
      </c>
      <c r="J1380" s="258">
        <v>0.0</v>
      </c>
      <c r="K1380" s="258">
        <v>0.0</v>
      </c>
      <c r="L1380" s="258">
        <v>1.0</v>
      </c>
      <c r="M1380" s="258">
        <v>0.0</v>
      </c>
      <c r="N1380" s="258">
        <v>0.0</v>
      </c>
      <c r="O1380" s="258">
        <v>0.0</v>
      </c>
      <c r="P1380" s="258">
        <v>0.0</v>
      </c>
      <c r="Q1380" s="258">
        <v>0.0</v>
      </c>
      <c r="R1380" s="261">
        <f t="shared" si="1"/>
        <v>2</v>
      </c>
      <c r="S1380" s="261"/>
    </row>
    <row r="1381" ht="15.75" hidden="1" customHeight="1">
      <c r="B1381" s="258" t="s">
        <v>35</v>
      </c>
      <c r="C1381" s="259" t="s">
        <v>72</v>
      </c>
      <c r="D1381" s="260" t="s">
        <v>116</v>
      </c>
      <c r="E1381" s="258" t="s">
        <v>384</v>
      </c>
      <c r="F1381" s="258">
        <v>1.0</v>
      </c>
      <c r="G1381" s="258">
        <v>0.0</v>
      </c>
      <c r="H1381" s="258">
        <v>0.0</v>
      </c>
      <c r="I1381" s="258">
        <v>0.0</v>
      </c>
      <c r="J1381" s="258">
        <v>0.0</v>
      </c>
      <c r="K1381" s="258">
        <v>0.0</v>
      </c>
      <c r="L1381" s="258">
        <v>1.0</v>
      </c>
      <c r="M1381" s="258">
        <v>0.0</v>
      </c>
      <c r="N1381" s="258">
        <v>0.0</v>
      </c>
      <c r="O1381" s="258">
        <v>0.0</v>
      </c>
      <c r="P1381" s="258">
        <v>0.0</v>
      </c>
      <c r="Q1381" s="258">
        <v>0.0</v>
      </c>
      <c r="R1381" s="261">
        <f t="shared" si="1"/>
        <v>2</v>
      </c>
      <c r="S1381" s="261"/>
    </row>
    <row r="1382" ht="15.75" hidden="1" customHeight="1">
      <c r="B1382" s="258" t="s">
        <v>35</v>
      </c>
      <c r="C1382" s="259" t="s">
        <v>72</v>
      </c>
      <c r="D1382" s="260" t="s">
        <v>116</v>
      </c>
      <c r="E1382" s="258" t="s">
        <v>385</v>
      </c>
      <c r="F1382" s="258">
        <v>1.0</v>
      </c>
      <c r="G1382" s="258">
        <v>0.0</v>
      </c>
      <c r="H1382" s="258">
        <v>0.0</v>
      </c>
      <c r="I1382" s="258">
        <v>0.0</v>
      </c>
      <c r="J1382" s="258">
        <v>0.0</v>
      </c>
      <c r="K1382" s="258">
        <v>0.0</v>
      </c>
      <c r="L1382" s="258">
        <v>1.0</v>
      </c>
      <c r="M1382" s="258">
        <v>0.0</v>
      </c>
      <c r="N1382" s="258">
        <v>0.0</v>
      </c>
      <c r="O1382" s="258">
        <v>0.0</v>
      </c>
      <c r="P1382" s="258">
        <v>0.0</v>
      </c>
      <c r="Q1382" s="258">
        <v>0.0</v>
      </c>
      <c r="R1382" s="261">
        <f t="shared" si="1"/>
        <v>2</v>
      </c>
      <c r="S1382" s="261"/>
    </row>
    <row r="1383" ht="15.75" hidden="1" customHeight="1">
      <c r="B1383" s="258" t="s">
        <v>35</v>
      </c>
      <c r="C1383" s="259" t="s">
        <v>72</v>
      </c>
      <c r="D1383" s="260" t="s">
        <v>116</v>
      </c>
      <c r="E1383" s="258" t="s">
        <v>386</v>
      </c>
      <c r="F1383" s="258">
        <v>1.0</v>
      </c>
      <c r="G1383" s="258">
        <v>0.0</v>
      </c>
      <c r="H1383" s="258">
        <v>0.0</v>
      </c>
      <c r="I1383" s="258">
        <v>0.0</v>
      </c>
      <c r="J1383" s="258">
        <v>0.0</v>
      </c>
      <c r="K1383" s="258">
        <v>0.0</v>
      </c>
      <c r="L1383" s="258">
        <v>1.0</v>
      </c>
      <c r="M1383" s="258">
        <v>0.0</v>
      </c>
      <c r="N1383" s="258">
        <v>0.0</v>
      </c>
      <c r="O1383" s="258">
        <v>0.0</v>
      </c>
      <c r="P1383" s="258">
        <v>0.0</v>
      </c>
      <c r="Q1383" s="258">
        <v>0.0</v>
      </c>
      <c r="R1383" s="261">
        <f t="shared" si="1"/>
        <v>2</v>
      </c>
      <c r="S1383" s="261"/>
    </row>
    <row r="1384" ht="15.75" hidden="1" customHeight="1">
      <c r="B1384" s="258" t="s">
        <v>35</v>
      </c>
      <c r="C1384" s="259" t="s">
        <v>72</v>
      </c>
      <c r="D1384" s="260" t="s">
        <v>116</v>
      </c>
      <c r="E1384" s="258" t="s">
        <v>387</v>
      </c>
      <c r="F1384" s="258">
        <v>1.0</v>
      </c>
      <c r="G1384" s="258">
        <v>0.0</v>
      </c>
      <c r="H1384" s="258">
        <v>0.0</v>
      </c>
      <c r="I1384" s="258">
        <v>0.0</v>
      </c>
      <c r="J1384" s="258">
        <v>0.0</v>
      </c>
      <c r="K1384" s="258">
        <v>0.0</v>
      </c>
      <c r="L1384" s="258">
        <v>1.0</v>
      </c>
      <c r="M1384" s="258">
        <v>0.0</v>
      </c>
      <c r="N1384" s="258">
        <v>0.0</v>
      </c>
      <c r="O1384" s="258">
        <v>0.0</v>
      </c>
      <c r="P1384" s="258">
        <v>0.0</v>
      </c>
      <c r="Q1384" s="258">
        <v>0.0</v>
      </c>
      <c r="R1384" s="261">
        <f t="shared" si="1"/>
        <v>2</v>
      </c>
      <c r="S1384" s="261"/>
    </row>
    <row r="1385" ht="15.75" hidden="1" customHeight="1">
      <c r="B1385" s="258" t="s">
        <v>35</v>
      </c>
      <c r="C1385" s="259" t="s">
        <v>72</v>
      </c>
      <c r="D1385" s="260" t="s">
        <v>116</v>
      </c>
      <c r="E1385" s="258" t="s">
        <v>388</v>
      </c>
      <c r="F1385" s="258">
        <v>1.0</v>
      </c>
      <c r="G1385" s="258">
        <v>0.0</v>
      </c>
      <c r="H1385" s="258">
        <v>0.0</v>
      </c>
      <c r="I1385" s="258">
        <v>0.0</v>
      </c>
      <c r="J1385" s="258">
        <v>0.0</v>
      </c>
      <c r="K1385" s="258">
        <v>0.0</v>
      </c>
      <c r="L1385" s="258">
        <v>1.0</v>
      </c>
      <c r="M1385" s="258">
        <v>0.0</v>
      </c>
      <c r="N1385" s="258">
        <v>0.0</v>
      </c>
      <c r="O1385" s="258">
        <v>0.0</v>
      </c>
      <c r="P1385" s="258">
        <v>0.0</v>
      </c>
      <c r="Q1385" s="258">
        <v>0.0</v>
      </c>
      <c r="R1385" s="261">
        <f t="shared" si="1"/>
        <v>2</v>
      </c>
      <c r="S1385" s="261"/>
    </row>
    <row r="1386" ht="15.75" hidden="1" customHeight="1">
      <c r="B1386" s="258" t="s">
        <v>35</v>
      </c>
      <c r="C1386" s="259" t="s">
        <v>72</v>
      </c>
      <c r="D1386" s="262" t="s">
        <v>116</v>
      </c>
      <c r="E1386" s="258" t="s">
        <v>389</v>
      </c>
      <c r="F1386" s="258">
        <v>1.0</v>
      </c>
      <c r="G1386" s="258">
        <v>0.0</v>
      </c>
      <c r="H1386" s="258">
        <v>0.0</v>
      </c>
      <c r="I1386" s="258">
        <v>0.0</v>
      </c>
      <c r="J1386" s="258">
        <v>0.0</v>
      </c>
      <c r="K1386" s="258">
        <v>0.0</v>
      </c>
      <c r="L1386" s="258">
        <v>1.0</v>
      </c>
      <c r="M1386" s="258">
        <v>0.0</v>
      </c>
      <c r="N1386" s="258">
        <v>0.0</v>
      </c>
      <c r="O1386" s="258">
        <v>0.0</v>
      </c>
      <c r="P1386" s="258">
        <v>0.0</v>
      </c>
      <c r="Q1386" s="258">
        <v>0.0</v>
      </c>
      <c r="R1386" s="261">
        <f t="shared" si="1"/>
        <v>2</v>
      </c>
      <c r="S1386" s="261"/>
    </row>
    <row r="1387" ht="15.75" hidden="1" customHeight="1">
      <c r="B1387" s="258" t="s">
        <v>35</v>
      </c>
      <c r="C1387" s="259" t="s">
        <v>72</v>
      </c>
      <c r="D1387" s="260" t="s">
        <v>131</v>
      </c>
      <c r="E1387" s="258" t="s">
        <v>390</v>
      </c>
      <c r="F1387" s="258">
        <v>1.0</v>
      </c>
      <c r="G1387" s="258">
        <v>0.0</v>
      </c>
      <c r="H1387" s="258">
        <v>0.0</v>
      </c>
      <c r="I1387" s="258">
        <v>0.0</v>
      </c>
      <c r="J1387" s="258">
        <v>0.0</v>
      </c>
      <c r="K1387" s="258">
        <v>0.0</v>
      </c>
      <c r="L1387" s="258">
        <v>1.0</v>
      </c>
      <c r="M1387" s="258">
        <v>0.0</v>
      </c>
      <c r="N1387" s="258">
        <v>0.0</v>
      </c>
      <c r="O1387" s="258">
        <v>0.0</v>
      </c>
      <c r="P1387" s="258">
        <v>0.0</v>
      </c>
      <c r="Q1387" s="258">
        <v>0.0</v>
      </c>
      <c r="R1387" s="261">
        <f t="shared" si="1"/>
        <v>2</v>
      </c>
      <c r="S1387" s="261"/>
    </row>
    <row r="1388" ht="15.75" hidden="1" customHeight="1">
      <c r="B1388" s="258" t="s">
        <v>35</v>
      </c>
      <c r="C1388" s="259" t="s">
        <v>72</v>
      </c>
      <c r="D1388" s="260" t="s">
        <v>131</v>
      </c>
      <c r="E1388" s="258" t="s">
        <v>391</v>
      </c>
      <c r="F1388" s="258">
        <v>1.0</v>
      </c>
      <c r="G1388" s="258">
        <v>0.0</v>
      </c>
      <c r="H1388" s="258">
        <v>0.0</v>
      </c>
      <c r="I1388" s="258">
        <v>0.0</v>
      </c>
      <c r="J1388" s="258">
        <v>0.0</v>
      </c>
      <c r="K1388" s="258">
        <v>0.0</v>
      </c>
      <c r="L1388" s="258">
        <v>1.0</v>
      </c>
      <c r="M1388" s="258">
        <v>0.0</v>
      </c>
      <c r="N1388" s="258">
        <v>0.0</v>
      </c>
      <c r="O1388" s="258">
        <v>0.0</v>
      </c>
      <c r="P1388" s="258">
        <v>0.0</v>
      </c>
      <c r="Q1388" s="258">
        <v>0.0</v>
      </c>
      <c r="R1388" s="261">
        <f t="shared" si="1"/>
        <v>2</v>
      </c>
      <c r="S1388" s="261"/>
    </row>
    <row r="1389" ht="15.75" hidden="1" customHeight="1">
      <c r="B1389" s="258" t="s">
        <v>35</v>
      </c>
      <c r="C1389" s="259" t="s">
        <v>72</v>
      </c>
      <c r="D1389" s="260" t="s">
        <v>131</v>
      </c>
      <c r="E1389" s="258" t="s">
        <v>392</v>
      </c>
      <c r="F1389" s="258">
        <v>1.0</v>
      </c>
      <c r="G1389" s="258">
        <v>0.0</v>
      </c>
      <c r="H1389" s="258">
        <v>0.0</v>
      </c>
      <c r="I1389" s="258">
        <v>0.0</v>
      </c>
      <c r="J1389" s="258">
        <v>0.0</v>
      </c>
      <c r="K1389" s="258">
        <v>0.0</v>
      </c>
      <c r="L1389" s="258">
        <v>1.0</v>
      </c>
      <c r="M1389" s="258">
        <v>0.0</v>
      </c>
      <c r="N1389" s="258">
        <v>0.0</v>
      </c>
      <c r="O1389" s="258">
        <v>0.0</v>
      </c>
      <c r="P1389" s="258">
        <v>0.0</v>
      </c>
      <c r="Q1389" s="258">
        <v>0.0</v>
      </c>
      <c r="R1389" s="261">
        <f t="shared" si="1"/>
        <v>2</v>
      </c>
      <c r="S1389" s="261"/>
    </row>
    <row r="1390" ht="15.75" hidden="1" customHeight="1">
      <c r="B1390" s="258" t="s">
        <v>35</v>
      </c>
      <c r="C1390" s="259" t="s">
        <v>72</v>
      </c>
      <c r="D1390" s="260" t="s">
        <v>131</v>
      </c>
      <c r="E1390" s="258" t="s">
        <v>393</v>
      </c>
      <c r="F1390" s="258">
        <v>1.0</v>
      </c>
      <c r="G1390" s="258">
        <v>0.0</v>
      </c>
      <c r="H1390" s="258">
        <v>1.0</v>
      </c>
      <c r="I1390" s="258">
        <v>0.0</v>
      </c>
      <c r="J1390" s="258">
        <v>0.0</v>
      </c>
      <c r="K1390" s="258">
        <v>0.0</v>
      </c>
      <c r="L1390" s="258">
        <v>1.0</v>
      </c>
      <c r="M1390" s="258">
        <v>0.0</v>
      </c>
      <c r="N1390" s="258">
        <v>0.0</v>
      </c>
      <c r="O1390" s="258">
        <v>0.0</v>
      </c>
      <c r="P1390" s="258">
        <v>0.0</v>
      </c>
      <c r="Q1390" s="258">
        <v>0.0</v>
      </c>
      <c r="R1390" s="261">
        <f t="shared" si="1"/>
        <v>3</v>
      </c>
      <c r="S1390" s="261"/>
    </row>
    <row r="1391" ht="15.75" hidden="1" customHeight="1">
      <c r="B1391" s="258" t="s">
        <v>35</v>
      </c>
      <c r="C1391" s="259" t="s">
        <v>72</v>
      </c>
      <c r="D1391" s="260" t="s">
        <v>131</v>
      </c>
      <c r="E1391" s="258" t="s">
        <v>394</v>
      </c>
      <c r="F1391" s="258">
        <v>1.0</v>
      </c>
      <c r="G1391" s="258">
        <v>0.0</v>
      </c>
      <c r="H1391" s="258">
        <v>0.0</v>
      </c>
      <c r="I1391" s="258">
        <v>0.0</v>
      </c>
      <c r="J1391" s="258">
        <v>0.0</v>
      </c>
      <c r="K1391" s="258">
        <v>0.0</v>
      </c>
      <c r="L1391" s="258">
        <v>1.0</v>
      </c>
      <c r="M1391" s="258">
        <v>0.0</v>
      </c>
      <c r="N1391" s="258">
        <v>0.0</v>
      </c>
      <c r="O1391" s="258">
        <v>0.0</v>
      </c>
      <c r="P1391" s="258">
        <v>0.0</v>
      </c>
      <c r="Q1391" s="258">
        <v>0.0</v>
      </c>
      <c r="R1391" s="261">
        <f t="shared" si="1"/>
        <v>2</v>
      </c>
      <c r="S1391" s="261"/>
    </row>
    <row r="1392" ht="15.75" hidden="1" customHeight="1">
      <c r="B1392" s="258" t="s">
        <v>35</v>
      </c>
      <c r="C1392" s="259" t="s">
        <v>72</v>
      </c>
      <c r="D1392" s="260" t="s">
        <v>131</v>
      </c>
      <c r="E1392" s="258" t="s">
        <v>395</v>
      </c>
      <c r="F1392" s="258">
        <v>1.0</v>
      </c>
      <c r="G1392" s="258">
        <v>0.0</v>
      </c>
      <c r="H1392" s="258">
        <v>0.0</v>
      </c>
      <c r="I1392" s="258">
        <v>0.0</v>
      </c>
      <c r="J1392" s="258">
        <v>0.0</v>
      </c>
      <c r="K1392" s="258">
        <v>0.0</v>
      </c>
      <c r="L1392" s="258">
        <v>1.0</v>
      </c>
      <c r="M1392" s="258">
        <v>0.0</v>
      </c>
      <c r="N1392" s="258">
        <v>0.0</v>
      </c>
      <c r="O1392" s="258">
        <v>0.0</v>
      </c>
      <c r="P1392" s="258">
        <v>0.0</v>
      </c>
      <c r="Q1392" s="258">
        <v>0.0</v>
      </c>
      <c r="R1392" s="261">
        <f t="shared" si="1"/>
        <v>2</v>
      </c>
      <c r="S1392" s="261"/>
    </row>
    <row r="1393" ht="15.75" hidden="1" customHeight="1">
      <c r="B1393" s="258" t="s">
        <v>35</v>
      </c>
      <c r="C1393" s="259" t="s">
        <v>72</v>
      </c>
      <c r="D1393" s="262" t="s">
        <v>131</v>
      </c>
      <c r="E1393" s="258" t="s">
        <v>396</v>
      </c>
      <c r="F1393" s="258">
        <v>1.0</v>
      </c>
      <c r="G1393" s="258">
        <v>0.0</v>
      </c>
      <c r="H1393" s="258">
        <v>0.0</v>
      </c>
      <c r="I1393" s="258">
        <v>0.0</v>
      </c>
      <c r="J1393" s="258">
        <v>0.0</v>
      </c>
      <c r="K1393" s="258">
        <v>0.0</v>
      </c>
      <c r="L1393" s="258">
        <v>1.0</v>
      </c>
      <c r="M1393" s="258">
        <v>0.0</v>
      </c>
      <c r="N1393" s="258">
        <v>0.0</v>
      </c>
      <c r="O1393" s="258">
        <v>1.0</v>
      </c>
      <c r="P1393" s="258">
        <v>0.0</v>
      </c>
      <c r="Q1393" s="258">
        <v>1.0</v>
      </c>
      <c r="R1393" s="261">
        <f t="shared" si="1"/>
        <v>4</v>
      </c>
      <c r="S1393" s="261"/>
    </row>
    <row r="1394" ht="15.75" hidden="1" customHeight="1">
      <c r="B1394" s="258" t="s">
        <v>35</v>
      </c>
      <c r="C1394" s="259" t="s">
        <v>72</v>
      </c>
      <c r="D1394" s="260" t="s">
        <v>145</v>
      </c>
      <c r="E1394" s="258" t="s">
        <v>397</v>
      </c>
      <c r="F1394" s="258">
        <v>1.0</v>
      </c>
      <c r="G1394" s="258">
        <v>0.0</v>
      </c>
      <c r="H1394" s="258">
        <v>0.0</v>
      </c>
      <c r="I1394" s="258">
        <v>0.0</v>
      </c>
      <c r="J1394" s="258">
        <v>0.0</v>
      </c>
      <c r="K1394" s="258">
        <v>0.0</v>
      </c>
      <c r="L1394" s="258">
        <v>1.0</v>
      </c>
      <c r="M1394" s="258">
        <v>0.0</v>
      </c>
      <c r="N1394" s="258">
        <v>0.0</v>
      </c>
      <c r="O1394" s="258">
        <v>0.0</v>
      </c>
      <c r="P1394" s="258">
        <v>0.0</v>
      </c>
      <c r="Q1394" s="258">
        <v>0.0</v>
      </c>
      <c r="R1394" s="261">
        <f t="shared" si="1"/>
        <v>2</v>
      </c>
      <c r="S1394" s="261"/>
    </row>
    <row r="1395" ht="15.75" hidden="1" customHeight="1">
      <c r="B1395" s="258" t="s">
        <v>35</v>
      </c>
      <c r="C1395" s="259" t="s">
        <v>72</v>
      </c>
      <c r="D1395" s="260" t="s">
        <v>145</v>
      </c>
      <c r="E1395" s="258" t="s">
        <v>398</v>
      </c>
      <c r="F1395" s="258">
        <v>1.0</v>
      </c>
      <c r="G1395" s="258">
        <v>0.0</v>
      </c>
      <c r="H1395" s="258">
        <v>0.0</v>
      </c>
      <c r="I1395" s="258">
        <v>0.0</v>
      </c>
      <c r="J1395" s="258">
        <v>0.0</v>
      </c>
      <c r="K1395" s="258">
        <v>0.0</v>
      </c>
      <c r="L1395" s="258">
        <v>1.0</v>
      </c>
      <c r="M1395" s="258">
        <v>0.0</v>
      </c>
      <c r="N1395" s="258">
        <v>0.0</v>
      </c>
      <c r="O1395" s="258">
        <v>0.0</v>
      </c>
      <c r="P1395" s="258">
        <v>0.0</v>
      </c>
      <c r="Q1395" s="258">
        <v>0.0</v>
      </c>
      <c r="R1395" s="261">
        <f t="shared" si="1"/>
        <v>2</v>
      </c>
      <c r="S1395" s="261"/>
    </row>
    <row r="1396" ht="15.75" hidden="1" customHeight="1">
      <c r="B1396" s="258" t="s">
        <v>35</v>
      </c>
      <c r="C1396" s="259" t="s">
        <v>72</v>
      </c>
      <c r="D1396" s="260" t="s">
        <v>145</v>
      </c>
      <c r="E1396" s="258" t="s">
        <v>399</v>
      </c>
      <c r="F1396" s="258">
        <v>1.0</v>
      </c>
      <c r="G1396" s="258">
        <v>0.0</v>
      </c>
      <c r="H1396" s="258">
        <v>0.0</v>
      </c>
      <c r="I1396" s="258">
        <v>0.0</v>
      </c>
      <c r="J1396" s="258">
        <v>0.0</v>
      </c>
      <c r="K1396" s="258">
        <v>0.0</v>
      </c>
      <c r="L1396" s="258">
        <v>1.0</v>
      </c>
      <c r="M1396" s="258">
        <v>0.0</v>
      </c>
      <c r="N1396" s="258">
        <v>0.0</v>
      </c>
      <c r="O1396" s="258">
        <v>0.0</v>
      </c>
      <c r="P1396" s="258">
        <v>0.0</v>
      </c>
      <c r="Q1396" s="258">
        <v>0.0</v>
      </c>
      <c r="R1396" s="261">
        <f t="shared" si="1"/>
        <v>2</v>
      </c>
      <c r="S1396" s="261"/>
    </row>
    <row r="1397" ht="15.75" hidden="1" customHeight="1">
      <c r="B1397" s="258" t="s">
        <v>35</v>
      </c>
      <c r="C1397" s="259" t="s">
        <v>72</v>
      </c>
      <c r="D1397" s="260" t="s">
        <v>145</v>
      </c>
      <c r="E1397" s="258" t="s">
        <v>400</v>
      </c>
      <c r="F1397" s="258">
        <v>1.0</v>
      </c>
      <c r="G1397" s="258">
        <v>0.0</v>
      </c>
      <c r="H1397" s="258">
        <v>0.0</v>
      </c>
      <c r="I1397" s="258">
        <v>0.0</v>
      </c>
      <c r="J1397" s="258">
        <v>0.0</v>
      </c>
      <c r="K1397" s="258">
        <v>0.0</v>
      </c>
      <c r="L1397" s="258">
        <v>1.0</v>
      </c>
      <c r="M1397" s="258">
        <v>0.0</v>
      </c>
      <c r="N1397" s="258">
        <v>0.0</v>
      </c>
      <c r="O1397" s="258">
        <v>0.0</v>
      </c>
      <c r="P1397" s="258">
        <v>0.0</v>
      </c>
      <c r="Q1397" s="258">
        <v>0.0</v>
      </c>
      <c r="R1397" s="261">
        <f t="shared" si="1"/>
        <v>2</v>
      </c>
      <c r="S1397" s="261"/>
    </row>
    <row r="1398" ht="15.75" hidden="1" customHeight="1">
      <c r="B1398" s="258" t="s">
        <v>35</v>
      </c>
      <c r="C1398" s="259" t="s">
        <v>72</v>
      </c>
      <c r="D1398" s="260" t="s">
        <v>145</v>
      </c>
      <c r="E1398" s="258" t="s">
        <v>401</v>
      </c>
      <c r="F1398" s="258">
        <v>1.0</v>
      </c>
      <c r="G1398" s="258">
        <v>0.0</v>
      </c>
      <c r="H1398" s="258">
        <v>0.0</v>
      </c>
      <c r="I1398" s="258">
        <v>0.0</v>
      </c>
      <c r="J1398" s="258">
        <v>0.0</v>
      </c>
      <c r="K1398" s="258">
        <v>0.0</v>
      </c>
      <c r="L1398" s="258">
        <v>1.0</v>
      </c>
      <c r="M1398" s="258">
        <v>0.0</v>
      </c>
      <c r="N1398" s="258">
        <v>0.0</v>
      </c>
      <c r="O1398" s="258">
        <v>0.0</v>
      </c>
      <c r="P1398" s="258">
        <v>0.0</v>
      </c>
      <c r="Q1398" s="258">
        <v>0.0</v>
      </c>
      <c r="R1398" s="261">
        <f t="shared" si="1"/>
        <v>2</v>
      </c>
      <c r="S1398" s="261"/>
    </row>
    <row r="1399" ht="15.75" hidden="1" customHeight="1">
      <c r="B1399" s="258" t="s">
        <v>35</v>
      </c>
      <c r="C1399" s="259" t="s">
        <v>72</v>
      </c>
      <c r="D1399" s="260" t="s">
        <v>145</v>
      </c>
      <c r="E1399" s="258" t="s">
        <v>402</v>
      </c>
      <c r="F1399" s="258">
        <v>1.0</v>
      </c>
      <c r="G1399" s="258">
        <v>0.0</v>
      </c>
      <c r="H1399" s="258">
        <v>1.0</v>
      </c>
      <c r="I1399" s="258">
        <v>1.0</v>
      </c>
      <c r="J1399" s="258">
        <v>0.0</v>
      </c>
      <c r="K1399" s="258">
        <v>1.0</v>
      </c>
      <c r="L1399" s="258">
        <v>1.0</v>
      </c>
      <c r="M1399" s="258">
        <v>0.0</v>
      </c>
      <c r="N1399" s="258">
        <v>0.0</v>
      </c>
      <c r="O1399" s="258">
        <v>0.0</v>
      </c>
      <c r="P1399" s="258">
        <v>1.0</v>
      </c>
      <c r="Q1399" s="258">
        <v>1.0</v>
      </c>
      <c r="R1399" s="261">
        <f t="shared" si="1"/>
        <v>7</v>
      </c>
      <c r="S1399" s="261"/>
    </row>
    <row r="1400" ht="15.75" hidden="1" customHeight="1">
      <c r="B1400" s="258" t="s">
        <v>35</v>
      </c>
      <c r="C1400" s="259" t="s">
        <v>72</v>
      </c>
      <c r="D1400" s="260" t="s">
        <v>145</v>
      </c>
      <c r="E1400" s="258" t="s">
        <v>403</v>
      </c>
      <c r="F1400" s="258">
        <v>1.0</v>
      </c>
      <c r="G1400" s="258">
        <v>0.0</v>
      </c>
      <c r="H1400" s="258">
        <v>0.0</v>
      </c>
      <c r="I1400" s="258">
        <v>0.0</v>
      </c>
      <c r="J1400" s="258">
        <v>0.0</v>
      </c>
      <c r="K1400" s="258">
        <v>0.0</v>
      </c>
      <c r="L1400" s="258">
        <v>1.0</v>
      </c>
      <c r="M1400" s="258">
        <v>0.0</v>
      </c>
      <c r="N1400" s="258">
        <v>0.0</v>
      </c>
      <c r="O1400" s="258">
        <v>0.0</v>
      </c>
      <c r="P1400" s="258">
        <v>0.0</v>
      </c>
      <c r="Q1400" s="258">
        <v>0.0</v>
      </c>
      <c r="R1400" s="261">
        <f t="shared" si="1"/>
        <v>2</v>
      </c>
      <c r="S1400" s="261"/>
    </row>
    <row r="1401" ht="15.75" hidden="1" customHeight="1">
      <c r="B1401" s="258" t="s">
        <v>35</v>
      </c>
      <c r="C1401" s="259" t="s">
        <v>72</v>
      </c>
      <c r="D1401" s="260" t="s">
        <v>145</v>
      </c>
      <c r="E1401" s="258" t="s">
        <v>404</v>
      </c>
      <c r="F1401" s="258">
        <v>1.0</v>
      </c>
      <c r="G1401" s="258">
        <v>0.0</v>
      </c>
      <c r="H1401" s="258">
        <v>0.0</v>
      </c>
      <c r="I1401" s="258">
        <v>0.0</v>
      </c>
      <c r="J1401" s="258">
        <v>0.0</v>
      </c>
      <c r="K1401" s="258">
        <v>0.0</v>
      </c>
      <c r="L1401" s="258">
        <v>1.0</v>
      </c>
      <c r="M1401" s="258">
        <v>0.0</v>
      </c>
      <c r="N1401" s="258">
        <v>0.0</v>
      </c>
      <c r="O1401" s="258">
        <v>0.0</v>
      </c>
      <c r="P1401" s="258">
        <v>0.0</v>
      </c>
      <c r="Q1401" s="258">
        <v>0.0</v>
      </c>
      <c r="R1401" s="261">
        <f t="shared" si="1"/>
        <v>2</v>
      </c>
      <c r="S1401" s="261"/>
    </row>
    <row r="1402" ht="15.75" hidden="1" customHeight="1">
      <c r="B1402" s="258" t="s">
        <v>35</v>
      </c>
      <c r="C1402" s="259" t="s">
        <v>72</v>
      </c>
      <c r="D1402" s="260" t="s">
        <v>145</v>
      </c>
      <c r="E1402" s="258" t="s">
        <v>405</v>
      </c>
      <c r="F1402" s="258">
        <v>1.0</v>
      </c>
      <c r="G1402" s="258">
        <v>0.0</v>
      </c>
      <c r="H1402" s="258">
        <v>0.0</v>
      </c>
      <c r="I1402" s="258">
        <v>0.0</v>
      </c>
      <c r="J1402" s="258">
        <v>0.0</v>
      </c>
      <c r="K1402" s="258">
        <v>0.0</v>
      </c>
      <c r="L1402" s="258">
        <v>1.0</v>
      </c>
      <c r="M1402" s="258">
        <v>0.0</v>
      </c>
      <c r="N1402" s="258">
        <v>0.0</v>
      </c>
      <c r="O1402" s="258">
        <v>0.0</v>
      </c>
      <c r="P1402" s="258">
        <v>0.0</v>
      </c>
      <c r="Q1402" s="258">
        <v>0.0</v>
      </c>
      <c r="R1402" s="261">
        <f t="shared" si="1"/>
        <v>2</v>
      </c>
      <c r="S1402" s="261"/>
    </row>
    <row r="1403" ht="15.75" hidden="1" customHeight="1">
      <c r="B1403" s="258" t="s">
        <v>35</v>
      </c>
      <c r="C1403" s="259" t="s">
        <v>72</v>
      </c>
      <c r="D1403" s="260" t="s">
        <v>145</v>
      </c>
      <c r="E1403" s="258" t="s">
        <v>406</v>
      </c>
      <c r="F1403" s="258">
        <v>1.0</v>
      </c>
      <c r="G1403" s="258">
        <v>0.0</v>
      </c>
      <c r="H1403" s="258">
        <v>0.0</v>
      </c>
      <c r="I1403" s="258">
        <v>0.0</v>
      </c>
      <c r="J1403" s="258">
        <v>0.0</v>
      </c>
      <c r="K1403" s="258">
        <v>0.0</v>
      </c>
      <c r="L1403" s="258">
        <v>1.0</v>
      </c>
      <c r="M1403" s="258">
        <v>0.0</v>
      </c>
      <c r="N1403" s="258">
        <v>0.0</v>
      </c>
      <c r="O1403" s="258">
        <v>0.0</v>
      </c>
      <c r="P1403" s="258">
        <v>0.0</v>
      </c>
      <c r="Q1403" s="258">
        <v>1.0</v>
      </c>
      <c r="R1403" s="261">
        <f t="shared" si="1"/>
        <v>3</v>
      </c>
      <c r="S1403" s="261"/>
    </row>
    <row r="1404" ht="15.75" hidden="1" customHeight="1">
      <c r="B1404" s="258" t="s">
        <v>35</v>
      </c>
      <c r="C1404" s="259" t="s">
        <v>72</v>
      </c>
      <c r="D1404" s="260" t="s">
        <v>145</v>
      </c>
      <c r="E1404" s="258" t="s">
        <v>407</v>
      </c>
      <c r="F1404" s="258">
        <v>1.0</v>
      </c>
      <c r="G1404" s="258">
        <v>0.0</v>
      </c>
      <c r="H1404" s="258">
        <v>0.0</v>
      </c>
      <c r="I1404" s="258">
        <v>0.0</v>
      </c>
      <c r="J1404" s="258">
        <v>0.0</v>
      </c>
      <c r="K1404" s="258">
        <v>0.0</v>
      </c>
      <c r="L1404" s="258">
        <v>1.0</v>
      </c>
      <c r="M1404" s="258">
        <v>0.0</v>
      </c>
      <c r="N1404" s="258">
        <v>0.0</v>
      </c>
      <c r="O1404" s="258">
        <v>0.0</v>
      </c>
      <c r="P1404" s="258">
        <v>0.0</v>
      </c>
      <c r="Q1404" s="258">
        <v>0.0</v>
      </c>
      <c r="R1404" s="261">
        <f t="shared" si="1"/>
        <v>2</v>
      </c>
      <c r="S1404" s="261"/>
    </row>
    <row r="1405" ht="15.75" hidden="1" customHeight="1">
      <c r="B1405" s="258" t="s">
        <v>35</v>
      </c>
      <c r="C1405" s="259" t="s">
        <v>72</v>
      </c>
      <c r="D1405" s="260" t="s">
        <v>145</v>
      </c>
      <c r="E1405" s="258" t="s">
        <v>408</v>
      </c>
      <c r="F1405" s="258">
        <v>1.0</v>
      </c>
      <c r="G1405" s="258">
        <v>0.0</v>
      </c>
      <c r="H1405" s="258">
        <v>0.0</v>
      </c>
      <c r="I1405" s="258">
        <v>0.0</v>
      </c>
      <c r="J1405" s="258">
        <v>0.0</v>
      </c>
      <c r="K1405" s="258">
        <v>0.0</v>
      </c>
      <c r="L1405" s="258">
        <v>1.0</v>
      </c>
      <c r="M1405" s="258">
        <v>0.0</v>
      </c>
      <c r="N1405" s="258">
        <v>0.0</v>
      </c>
      <c r="O1405" s="258">
        <v>0.0</v>
      </c>
      <c r="P1405" s="258">
        <v>0.0</v>
      </c>
      <c r="Q1405" s="258">
        <v>0.0</v>
      </c>
      <c r="R1405" s="261">
        <f t="shared" si="1"/>
        <v>2</v>
      </c>
      <c r="S1405" s="261"/>
    </row>
    <row r="1406" ht="15.75" hidden="1" customHeight="1">
      <c r="B1406" s="258" t="s">
        <v>35</v>
      </c>
      <c r="C1406" s="259" t="s">
        <v>72</v>
      </c>
      <c r="D1406" s="260" t="s">
        <v>145</v>
      </c>
      <c r="E1406" s="258" t="s">
        <v>409</v>
      </c>
      <c r="F1406" s="258">
        <v>1.0</v>
      </c>
      <c r="G1406" s="258">
        <v>0.0</v>
      </c>
      <c r="H1406" s="258">
        <v>0.0</v>
      </c>
      <c r="I1406" s="258">
        <v>0.0</v>
      </c>
      <c r="J1406" s="258">
        <v>0.0</v>
      </c>
      <c r="K1406" s="258">
        <v>0.0</v>
      </c>
      <c r="L1406" s="258">
        <v>1.0</v>
      </c>
      <c r="M1406" s="258">
        <v>0.0</v>
      </c>
      <c r="N1406" s="258">
        <v>0.0</v>
      </c>
      <c r="O1406" s="258">
        <v>0.0</v>
      </c>
      <c r="P1406" s="258">
        <v>0.0</v>
      </c>
      <c r="Q1406" s="258">
        <v>0.0</v>
      </c>
      <c r="R1406" s="261">
        <f t="shared" si="1"/>
        <v>2</v>
      </c>
      <c r="S1406" s="261"/>
    </row>
    <row r="1407" ht="15.75" hidden="1" customHeight="1">
      <c r="B1407" s="258" t="s">
        <v>35</v>
      </c>
      <c r="C1407" s="259" t="s">
        <v>72</v>
      </c>
      <c r="D1407" s="260" t="s">
        <v>145</v>
      </c>
      <c r="E1407" s="258" t="s">
        <v>410</v>
      </c>
      <c r="F1407" s="258">
        <v>1.0</v>
      </c>
      <c r="G1407" s="258">
        <v>0.0</v>
      </c>
      <c r="H1407" s="258">
        <v>0.0</v>
      </c>
      <c r="I1407" s="258">
        <v>0.0</v>
      </c>
      <c r="J1407" s="258">
        <v>0.0</v>
      </c>
      <c r="K1407" s="258">
        <v>0.0</v>
      </c>
      <c r="L1407" s="258">
        <v>1.0</v>
      </c>
      <c r="M1407" s="258">
        <v>0.0</v>
      </c>
      <c r="N1407" s="258">
        <v>0.0</v>
      </c>
      <c r="O1407" s="258">
        <v>0.0</v>
      </c>
      <c r="P1407" s="258">
        <v>0.0</v>
      </c>
      <c r="Q1407" s="258">
        <v>0.0</v>
      </c>
      <c r="R1407" s="261">
        <f t="shared" si="1"/>
        <v>2</v>
      </c>
      <c r="S1407" s="261"/>
    </row>
    <row r="1408" ht="15.75" hidden="1" customHeight="1">
      <c r="B1408" s="258" t="s">
        <v>35</v>
      </c>
      <c r="C1408" s="259" t="s">
        <v>72</v>
      </c>
      <c r="D1408" s="260" t="s">
        <v>145</v>
      </c>
      <c r="E1408" s="258" t="s">
        <v>411</v>
      </c>
      <c r="F1408" s="258">
        <v>1.0</v>
      </c>
      <c r="G1408" s="258">
        <v>0.0</v>
      </c>
      <c r="H1408" s="258">
        <v>0.0</v>
      </c>
      <c r="I1408" s="258">
        <v>0.0</v>
      </c>
      <c r="J1408" s="258">
        <v>0.0</v>
      </c>
      <c r="K1408" s="258">
        <v>0.0</v>
      </c>
      <c r="L1408" s="258">
        <v>1.0</v>
      </c>
      <c r="M1408" s="258">
        <v>0.0</v>
      </c>
      <c r="N1408" s="258">
        <v>0.0</v>
      </c>
      <c r="O1408" s="258">
        <v>0.0</v>
      </c>
      <c r="P1408" s="258">
        <v>0.0</v>
      </c>
      <c r="Q1408" s="258">
        <v>0.0</v>
      </c>
      <c r="R1408" s="261">
        <f t="shared" si="1"/>
        <v>2</v>
      </c>
      <c r="S1408" s="261"/>
    </row>
    <row r="1409" ht="15.75" hidden="1" customHeight="1">
      <c r="B1409" s="258" t="s">
        <v>35</v>
      </c>
      <c r="C1409" s="259" t="s">
        <v>72</v>
      </c>
      <c r="D1409" s="260" t="s">
        <v>145</v>
      </c>
      <c r="E1409" s="258" t="s">
        <v>412</v>
      </c>
      <c r="F1409" s="258">
        <v>1.0</v>
      </c>
      <c r="G1409" s="258">
        <v>0.0</v>
      </c>
      <c r="H1409" s="258">
        <v>0.0</v>
      </c>
      <c r="I1409" s="258">
        <v>0.0</v>
      </c>
      <c r="J1409" s="258">
        <v>0.0</v>
      </c>
      <c r="K1409" s="258">
        <v>0.0</v>
      </c>
      <c r="L1409" s="258">
        <v>1.0</v>
      </c>
      <c r="M1409" s="258">
        <v>0.0</v>
      </c>
      <c r="N1409" s="258">
        <v>0.0</v>
      </c>
      <c r="O1409" s="258">
        <v>0.0</v>
      </c>
      <c r="P1409" s="258">
        <v>0.0</v>
      </c>
      <c r="Q1409" s="258">
        <v>0.0</v>
      </c>
      <c r="R1409" s="261">
        <f t="shared" si="1"/>
        <v>2</v>
      </c>
      <c r="S1409" s="261"/>
    </row>
    <row r="1410" ht="15.75" hidden="1" customHeight="1">
      <c r="B1410" s="258" t="s">
        <v>35</v>
      </c>
      <c r="C1410" s="259" t="s">
        <v>72</v>
      </c>
      <c r="D1410" s="262" t="s">
        <v>145</v>
      </c>
      <c r="E1410" s="258" t="s">
        <v>413</v>
      </c>
      <c r="F1410" s="258">
        <v>1.0</v>
      </c>
      <c r="G1410" s="258">
        <v>0.0</v>
      </c>
      <c r="H1410" s="258">
        <v>0.0</v>
      </c>
      <c r="I1410" s="258">
        <v>0.0</v>
      </c>
      <c r="J1410" s="258">
        <v>0.0</v>
      </c>
      <c r="K1410" s="258">
        <v>0.0</v>
      </c>
      <c r="L1410" s="258">
        <v>1.0</v>
      </c>
      <c r="M1410" s="258">
        <v>0.0</v>
      </c>
      <c r="N1410" s="258">
        <v>0.0</v>
      </c>
      <c r="O1410" s="258">
        <v>0.0</v>
      </c>
      <c r="P1410" s="258">
        <v>0.0</v>
      </c>
      <c r="Q1410" s="258">
        <v>0.0</v>
      </c>
      <c r="R1410" s="261">
        <f t="shared" si="1"/>
        <v>2</v>
      </c>
      <c r="S1410" s="261"/>
    </row>
    <row r="1411" ht="15.75" hidden="1" customHeight="1">
      <c r="B1411" s="258" t="s">
        <v>35</v>
      </c>
      <c r="C1411" s="259" t="s">
        <v>72</v>
      </c>
      <c r="D1411" s="260" t="s">
        <v>61</v>
      </c>
      <c r="E1411" s="258" t="s">
        <v>62</v>
      </c>
      <c r="F1411" s="258">
        <v>1.0</v>
      </c>
      <c r="G1411" s="258">
        <v>0.0</v>
      </c>
      <c r="H1411" s="258">
        <v>0.0</v>
      </c>
      <c r="I1411" s="258">
        <v>0.0</v>
      </c>
      <c r="J1411" s="258">
        <v>0.0</v>
      </c>
      <c r="K1411" s="258">
        <v>0.0</v>
      </c>
      <c r="L1411" s="258">
        <v>1.0</v>
      </c>
      <c r="M1411" s="258">
        <v>0.0</v>
      </c>
      <c r="N1411" s="258">
        <v>0.0</v>
      </c>
      <c r="O1411" s="258">
        <v>0.0</v>
      </c>
      <c r="P1411" s="258">
        <v>0.0</v>
      </c>
      <c r="Q1411" s="258">
        <v>0.0</v>
      </c>
      <c r="R1411" s="261">
        <f t="shared" si="1"/>
        <v>2</v>
      </c>
      <c r="S1411" s="261"/>
    </row>
    <row r="1412" ht="15.75" hidden="1" customHeight="1">
      <c r="B1412" s="258" t="s">
        <v>35</v>
      </c>
      <c r="C1412" s="259" t="s">
        <v>72</v>
      </c>
      <c r="D1412" s="260" t="s">
        <v>61</v>
      </c>
      <c r="E1412" s="258" t="s">
        <v>63</v>
      </c>
      <c r="F1412" s="258">
        <v>1.0</v>
      </c>
      <c r="G1412" s="258">
        <v>0.0</v>
      </c>
      <c r="H1412" s="258">
        <v>1.0</v>
      </c>
      <c r="I1412" s="258">
        <v>0.0</v>
      </c>
      <c r="J1412" s="258">
        <v>0.0</v>
      </c>
      <c r="K1412" s="258">
        <v>1.0</v>
      </c>
      <c r="L1412" s="258">
        <v>1.0</v>
      </c>
      <c r="M1412" s="258">
        <v>1.0</v>
      </c>
      <c r="N1412" s="258">
        <v>0.0</v>
      </c>
      <c r="O1412" s="258">
        <v>1.0</v>
      </c>
      <c r="P1412" s="258">
        <v>1.0</v>
      </c>
      <c r="Q1412" s="258">
        <v>1.0</v>
      </c>
      <c r="R1412" s="261">
        <f t="shared" si="1"/>
        <v>8</v>
      </c>
      <c r="S1412" s="261"/>
    </row>
    <row r="1413" ht="15.75" hidden="1" customHeight="1">
      <c r="B1413" s="258" t="s">
        <v>35</v>
      </c>
      <c r="C1413" s="259" t="s">
        <v>72</v>
      </c>
      <c r="D1413" s="260" t="s">
        <v>61</v>
      </c>
      <c r="E1413" s="258" t="s">
        <v>64</v>
      </c>
      <c r="F1413" s="258">
        <v>1.0</v>
      </c>
      <c r="G1413" s="258">
        <v>0.0</v>
      </c>
      <c r="H1413" s="258">
        <v>0.0</v>
      </c>
      <c r="I1413" s="258">
        <v>0.0</v>
      </c>
      <c r="J1413" s="258">
        <v>0.0</v>
      </c>
      <c r="K1413" s="258">
        <v>0.0</v>
      </c>
      <c r="L1413" s="258">
        <v>1.0</v>
      </c>
      <c r="M1413" s="258">
        <v>0.0</v>
      </c>
      <c r="N1413" s="258">
        <v>0.0</v>
      </c>
      <c r="O1413" s="258">
        <v>0.0</v>
      </c>
      <c r="P1413" s="258">
        <v>0.0</v>
      </c>
      <c r="Q1413" s="258">
        <v>0.0</v>
      </c>
      <c r="R1413" s="261">
        <f t="shared" si="1"/>
        <v>2</v>
      </c>
      <c r="S1413" s="261"/>
    </row>
    <row r="1414" ht="15.75" hidden="1" customHeight="1">
      <c r="B1414" s="258" t="s">
        <v>35</v>
      </c>
      <c r="C1414" s="259" t="s">
        <v>72</v>
      </c>
      <c r="D1414" s="260" t="s">
        <v>61</v>
      </c>
      <c r="E1414" s="258" t="s">
        <v>65</v>
      </c>
      <c r="F1414" s="258">
        <v>1.0</v>
      </c>
      <c r="G1414" s="258">
        <v>0.0</v>
      </c>
      <c r="H1414" s="258">
        <v>0.0</v>
      </c>
      <c r="I1414" s="258">
        <v>0.0</v>
      </c>
      <c r="J1414" s="258">
        <v>0.0</v>
      </c>
      <c r="K1414" s="258">
        <v>0.0</v>
      </c>
      <c r="L1414" s="258">
        <v>1.0</v>
      </c>
      <c r="M1414" s="258">
        <v>0.0</v>
      </c>
      <c r="N1414" s="258">
        <v>0.0</v>
      </c>
      <c r="O1414" s="258">
        <v>0.0</v>
      </c>
      <c r="P1414" s="258">
        <v>0.0</v>
      </c>
      <c r="Q1414" s="258">
        <v>0.0</v>
      </c>
      <c r="R1414" s="261">
        <f t="shared" si="1"/>
        <v>2</v>
      </c>
      <c r="S1414" s="261"/>
    </row>
    <row r="1415" ht="15.75" hidden="1" customHeight="1">
      <c r="B1415" s="258" t="s">
        <v>35</v>
      </c>
      <c r="C1415" s="259" t="s">
        <v>72</v>
      </c>
      <c r="D1415" s="260" t="s">
        <v>61</v>
      </c>
      <c r="E1415" s="258" t="s">
        <v>66</v>
      </c>
      <c r="F1415" s="258">
        <v>1.0</v>
      </c>
      <c r="G1415" s="258">
        <v>0.0</v>
      </c>
      <c r="H1415" s="258">
        <v>0.0</v>
      </c>
      <c r="I1415" s="258">
        <v>0.0</v>
      </c>
      <c r="J1415" s="258">
        <v>0.0</v>
      </c>
      <c r="K1415" s="258">
        <v>0.0</v>
      </c>
      <c r="L1415" s="258">
        <v>1.0</v>
      </c>
      <c r="M1415" s="258">
        <v>0.0</v>
      </c>
      <c r="N1415" s="258">
        <v>0.0</v>
      </c>
      <c r="O1415" s="258">
        <v>0.0</v>
      </c>
      <c r="P1415" s="258">
        <v>0.0</v>
      </c>
      <c r="Q1415" s="258">
        <v>0.0</v>
      </c>
      <c r="R1415" s="261">
        <f t="shared" si="1"/>
        <v>2</v>
      </c>
      <c r="S1415" s="261"/>
    </row>
    <row r="1416" ht="15.75" hidden="1" customHeight="1">
      <c r="B1416" s="258" t="s">
        <v>35</v>
      </c>
      <c r="C1416" s="259" t="s">
        <v>72</v>
      </c>
      <c r="D1416" s="260" t="s">
        <v>61</v>
      </c>
      <c r="E1416" s="258" t="s">
        <v>67</v>
      </c>
      <c r="F1416" s="258">
        <v>1.0</v>
      </c>
      <c r="G1416" s="258">
        <v>0.0</v>
      </c>
      <c r="H1416" s="258">
        <v>0.0</v>
      </c>
      <c r="I1416" s="258">
        <v>0.0</v>
      </c>
      <c r="J1416" s="258">
        <v>0.0</v>
      </c>
      <c r="K1416" s="258">
        <v>0.0</v>
      </c>
      <c r="L1416" s="258">
        <v>1.0</v>
      </c>
      <c r="M1416" s="258">
        <v>0.0</v>
      </c>
      <c r="N1416" s="258">
        <v>0.0</v>
      </c>
      <c r="O1416" s="258">
        <v>0.0</v>
      </c>
      <c r="P1416" s="258">
        <v>0.0</v>
      </c>
      <c r="Q1416" s="258">
        <v>0.0</v>
      </c>
      <c r="R1416" s="261">
        <f t="shared" si="1"/>
        <v>2</v>
      </c>
      <c r="S1416" s="261"/>
    </row>
    <row r="1417" ht="15.75" hidden="1" customHeight="1">
      <c r="B1417" s="258" t="s">
        <v>35</v>
      </c>
      <c r="C1417" s="259" t="s">
        <v>72</v>
      </c>
      <c r="D1417" s="260" t="s">
        <v>61</v>
      </c>
      <c r="E1417" s="258" t="s">
        <v>68</v>
      </c>
      <c r="F1417" s="258">
        <v>1.0</v>
      </c>
      <c r="G1417" s="258">
        <v>0.0</v>
      </c>
      <c r="H1417" s="258">
        <v>0.0</v>
      </c>
      <c r="I1417" s="258">
        <v>0.0</v>
      </c>
      <c r="J1417" s="258">
        <v>0.0</v>
      </c>
      <c r="K1417" s="258">
        <v>0.0</v>
      </c>
      <c r="L1417" s="258">
        <v>1.0</v>
      </c>
      <c r="M1417" s="258">
        <v>0.0</v>
      </c>
      <c r="N1417" s="258">
        <v>0.0</v>
      </c>
      <c r="O1417" s="258">
        <v>0.0</v>
      </c>
      <c r="P1417" s="258">
        <v>0.0</v>
      </c>
      <c r="Q1417" s="258">
        <v>0.0</v>
      </c>
      <c r="R1417" s="261">
        <f t="shared" si="1"/>
        <v>2</v>
      </c>
      <c r="S1417" s="261"/>
    </row>
    <row r="1418" ht="15.75" hidden="1" customHeight="1">
      <c r="B1418" s="258" t="s">
        <v>35</v>
      </c>
      <c r="C1418" s="259" t="s">
        <v>72</v>
      </c>
      <c r="D1418" s="262" t="s">
        <v>61</v>
      </c>
      <c r="E1418" s="258" t="s">
        <v>69</v>
      </c>
      <c r="F1418" s="258">
        <v>1.0</v>
      </c>
      <c r="G1418" s="258">
        <v>0.0</v>
      </c>
      <c r="H1418" s="258">
        <v>0.0</v>
      </c>
      <c r="I1418" s="258">
        <v>0.0</v>
      </c>
      <c r="J1418" s="258">
        <v>0.0</v>
      </c>
      <c r="K1418" s="258">
        <v>0.0</v>
      </c>
      <c r="L1418" s="258">
        <v>1.0</v>
      </c>
      <c r="M1418" s="258">
        <v>0.0</v>
      </c>
      <c r="N1418" s="258">
        <v>0.0</v>
      </c>
      <c r="O1418" s="258">
        <v>0.0</v>
      </c>
      <c r="P1418" s="258">
        <v>0.0</v>
      </c>
      <c r="Q1418" s="258">
        <v>0.0</v>
      </c>
      <c r="R1418" s="261">
        <f t="shared" si="1"/>
        <v>2</v>
      </c>
      <c r="S1418" s="261"/>
    </row>
    <row r="1419" ht="15.75" hidden="1" customHeight="1">
      <c r="B1419" s="258" t="s">
        <v>35</v>
      </c>
      <c r="C1419" s="259" t="s">
        <v>72</v>
      </c>
      <c r="D1419" s="260" t="s">
        <v>159</v>
      </c>
      <c r="E1419" s="258" t="s">
        <v>414</v>
      </c>
      <c r="F1419" s="258">
        <v>1.0</v>
      </c>
      <c r="G1419" s="258">
        <v>0.0</v>
      </c>
      <c r="H1419" s="258">
        <v>0.0</v>
      </c>
      <c r="I1419" s="258">
        <v>0.0</v>
      </c>
      <c r="J1419" s="258">
        <v>0.0</v>
      </c>
      <c r="K1419" s="258">
        <v>0.0</v>
      </c>
      <c r="L1419" s="258">
        <v>1.0</v>
      </c>
      <c r="M1419" s="258">
        <v>0.0</v>
      </c>
      <c r="N1419" s="258">
        <v>0.0</v>
      </c>
      <c r="O1419" s="258">
        <v>0.0</v>
      </c>
      <c r="P1419" s="258">
        <v>0.0</v>
      </c>
      <c r="Q1419" s="258">
        <v>0.0</v>
      </c>
      <c r="R1419" s="261">
        <f t="shared" si="1"/>
        <v>2</v>
      </c>
      <c r="S1419" s="261"/>
    </row>
    <row r="1420" ht="15.75" hidden="1" customHeight="1">
      <c r="B1420" s="258" t="s">
        <v>35</v>
      </c>
      <c r="C1420" s="259" t="s">
        <v>72</v>
      </c>
      <c r="D1420" s="260" t="s">
        <v>159</v>
      </c>
      <c r="E1420" s="258" t="s">
        <v>415</v>
      </c>
      <c r="F1420" s="258">
        <v>1.0</v>
      </c>
      <c r="G1420" s="258">
        <v>0.0</v>
      </c>
      <c r="H1420" s="258">
        <v>0.0</v>
      </c>
      <c r="I1420" s="258">
        <v>0.0</v>
      </c>
      <c r="J1420" s="258">
        <v>0.0</v>
      </c>
      <c r="K1420" s="258">
        <v>0.0</v>
      </c>
      <c r="L1420" s="258">
        <v>1.0</v>
      </c>
      <c r="M1420" s="258">
        <v>0.0</v>
      </c>
      <c r="N1420" s="258">
        <v>0.0</v>
      </c>
      <c r="O1420" s="258">
        <v>0.0</v>
      </c>
      <c r="P1420" s="258">
        <v>0.0</v>
      </c>
      <c r="Q1420" s="258">
        <v>0.0</v>
      </c>
      <c r="R1420" s="261">
        <f t="shared" si="1"/>
        <v>2</v>
      </c>
      <c r="S1420" s="261"/>
    </row>
    <row r="1421" ht="15.75" hidden="1" customHeight="1">
      <c r="B1421" s="258" t="s">
        <v>35</v>
      </c>
      <c r="C1421" s="259" t="s">
        <v>72</v>
      </c>
      <c r="D1421" s="260" t="s">
        <v>159</v>
      </c>
      <c r="E1421" s="258" t="s">
        <v>416</v>
      </c>
      <c r="F1421" s="258">
        <v>1.0</v>
      </c>
      <c r="G1421" s="258">
        <v>0.0</v>
      </c>
      <c r="H1421" s="258">
        <v>0.0</v>
      </c>
      <c r="I1421" s="258">
        <v>0.0</v>
      </c>
      <c r="J1421" s="258">
        <v>0.0</v>
      </c>
      <c r="K1421" s="258">
        <v>0.0</v>
      </c>
      <c r="L1421" s="258">
        <v>1.0</v>
      </c>
      <c r="M1421" s="258">
        <v>0.0</v>
      </c>
      <c r="N1421" s="258">
        <v>0.0</v>
      </c>
      <c r="O1421" s="258">
        <v>0.0</v>
      </c>
      <c r="P1421" s="258">
        <v>0.0</v>
      </c>
      <c r="Q1421" s="258">
        <v>0.0</v>
      </c>
      <c r="R1421" s="261">
        <f t="shared" si="1"/>
        <v>2</v>
      </c>
      <c r="S1421" s="261"/>
    </row>
    <row r="1422" ht="15.75" hidden="1" customHeight="1">
      <c r="B1422" s="258" t="s">
        <v>35</v>
      </c>
      <c r="C1422" s="259" t="s">
        <v>72</v>
      </c>
      <c r="D1422" s="260" t="s">
        <v>159</v>
      </c>
      <c r="E1422" s="258" t="s">
        <v>417</v>
      </c>
      <c r="F1422" s="258">
        <v>1.0</v>
      </c>
      <c r="G1422" s="258">
        <v>0.0</v>
      </c>
      <c r="H1422" s="258">
        <v>0.0</v>
      </c>
      <c r="I1422" s="258">
        <v>0.0</v>
      </c>
      <c r="J1422" s="258">
        <v>0.0</v>
      </c>
      <c r="K1422" s="258">
        <v>0.0</v>
      </c>
      <c r="L1422" s="258">
        <v>1.0</v>
      </c>
      <c r="M1422" s="258">
        <v>0.0</v>
      </c>
      <c r="N1422" s="258">
        <v>0.0</v>
      </c>
      <c r="O1422" s="258">
        <v>0.0</v>
      </c>
      <c r="P1422" s="258">
        <v>0.0</v>
      </c>
      <c r="Q1422" s="258">
        <v>1.0</v>
      </c>
      <c r="R1422" s="261">
        <f t="shared" si="1"/>
        <v>3</v>
      </c>
      <c r="S1422" s="261"/>
    </row>
    <row r="1423" ht="15.75" hidden="1" customHeight="1">
      <c r="B1423" s="258" t="s">
        <v>35</v>
      </c>
      <c r="C1423" s="259" t="s">
        <v>72</v>
      </c>
      <c r="D1423" s="260" t="s">
        <v>159</v>
      </c>
      <c r="E1423" s="258" t="s">
        <v>418</v>
      </c>
      <c r="F1423" s="258">
        <v>1.0</v>
      </c>
      <c r="G1423" s="258">
        <v>0.0</v>
      </c>
      <c r="H1423" s="258">
        <v>0.0</v>
      </c>
      <c r="I1423" s="258">
        <v>0.0</v>
      </c>
      <c r="J1423" s="258">
        <v>0.0</v>
      </c>
      <c r="K1423" s="258">
        <v>0.0</v>
      </c>
      <c r="L1423" s="258">
        <v>1.0</v>
      </c>
      <c r="M1423" s="258">
        <v>0.0</v>
      </c>
      <c r="N1423" s="258">
        <v>0.0</v>
      </c>
      <c r="O1423" s="258">
        <v>0.0</v>
      </c>
      <c r="P1423" s="258">
        <v>0.0</v>
      </c>
      <c r="Q1423" s="258">
        <v>0.0</v>
      </c>
      <c r="R1423" s="261">
        <f t="shared" si="1"/>
        <v>2</v>
      </c>
      <c r="S1423" s="261"/>
    </row>
    <row r="1424" ht="15.75" hidden="1" customHeight="1">
      <c r="B1424" s="258" t="s">
        <v>35</v>
      </c>
      <c r="C1424" s="259" t="s">
        <v>72</v>
      </c>
      <c r="D1424" s="260" t="s">
        <v>159</v>
      </c>
      <c r="E1424" s="258" t="s">
        <v>419</v>
      </c>
      <c r="F1424" s="258">
        <v>1.0</v>
      </c>
      <c r="G1424" s="258">
        <v>0.0</v>
      </c>
      <c r="H1424" s="258">
        <v>0.0</v>
      </c>
      <c r="I1424" s="258">
        <v>0.0</v>
      </c>
      <c r="J1424" s="258">
        <v>0.0</v>
      </c>
      <c r="K1424" s="258">
        <v>0.0</v>
      </c>
      <c r="L1424" s="258">
        <v>1.0</v>
      </c>
      <c r="M1424" s="258">
        <v>0.0</v>
      </c>
      <c r="N1424" s="258">
        <v>0.0</v>
      </c>
      <c r="O1424" s="258">
        <v>0.0</v>
      </c>
      <c r="P1424" s="258">
        <v>0.0</v>
      </c>
      <c r="Q1424" s="258">
        <v>0.0</v>
      </c>
      <c r="R1424" s="261">
        <f t="shared" si="1"/>
        <v>2</v>
      </c>
      <c r="S1424" s="261"/>
    </row>
    <row r="1425" ht="15.75" hidden="1" customHeight="1">
      <c r="B1425" s="258" t="s">
        <v>35</v>
      </c>
      <c r="C1425" s="259" t="s">
        <v>72</v>
      </c>
      <c r="D1425" s="260" t="s">
        <v>159</v>
      </c>
      <c r="E1425" s="258" t="s">
        <v>420</v>
      </c>
      <c r="F1425" s="258">
        <v>1.0</v>
      </c>
      <c r="G1425" s="258">
        <v>0.0</v>
      </c>
      <c r="H1425" s="258">
        <v>0.0</v>
      </c>
      <c r="I1425" s="258">
        <v>0.0</v>
      </c>
      <c r="J1425" s="258">
        <v>0.0</v>
      </c>
      <c r="K1425" s="258">
        <v>0.0</v>
      </c>
      <c r="L1425" s="258">
        <v>1.0</v>
      </c>
      <c r="M1425" s="258">
        <v>0.0</v>
      </c>
      <c r="N1425" s="258">
        <v>0.0</v>
      </c>
      <c r="O1425" s="258">
        <v>0.0</v>
      </c>
      <c r="P1425" s="258">
        <v>0.0</v>
      </c>
      <c r="Q1425" s="258">
        <v>0.0</v>
      </c>
      <c r="R1425" s="261">
        <f t="shared" si="1"/>
        <v>2</v>
      </c>
      <c r="S1425" s="261"/>
    </row>
    <row r="1426" ht="15.75" hidden="1" customHeight="1">
      <c r="B1426" s="258" t="s">
        <v>35</v>
      </c>
      <c r="C1426" s="259" t="s">
        <v>72</v>
      </c>
      <c r="D1426" s="260" t="s">
        <v>159</v>
      </c>
      <c r="E1426" s="258" t="s">
        <v>421</v>
      </c>
      <c r="F1426" s="258">
        <v>1.0</v>
      </c>
      <c r="G1426" s="258">
        <v>0.0</v>
      </c>
      <c r="H1426" s="258">
        <v>0.0</v>
      </c>
      <c r="I1426" s="258">
        <v>0.0</v>
      </c>
      <c r="J1426" s="258">
        <v>0.0</v>
      </c>
      <c r="K1426" s="258">
        <v>0.0</v>
      </c>
      <c r="L1426" s="258">
        <v>1.0</v>
      </c>
      <c r="M1426" s="258">
        <v>0.0</v>
      </c>
      <c r="N1426" s="258">
        <v>0.0</v>
      </c>
      <c r="O1426" s="258">
        <v>0.0</v>
      </c>
      <c r="P1426" s="258">
        <v>0.0</v>
      </c>
      <c r="Q1426" s="258">
        <v>0.0</v>
      </c>
      <c r="R1426" s="261">
        <f t="shared" si="1"/>
        <v>2</v>
      </c>
      <c r="S1426" s="261"/>
    </row>
    <row r="1427" ht="15.75" hidden="1" customHeight="1">
      <c r="B1427" s="258" t="s">
        <v>35</v>
      </c>
      <c r="C1427" s="259" t="s">
        <v>72</v>
      </c>
      <c r="D1427" s="260" t="s">
        <v>159</v>
      </c>
      <c r="E1427" s="258" t="s">
        <v>422</v>
      </c>
      <c r="F1427" s="258">
        <v>1.0</v>
      </c>
      <c r="G1427" s="258">
        <v>0.0</v>
      </c>
      <c r="H1427" s="258">
        <v>0.0</v>
      </c>
      <c r="I1427" s="258">
        <v>0.0</v>
      </c>
      <c r="J1427" s="258">
        <v>0.0</v>
      </c>
      <c r="K1427" s="258">
        <v>0.0</v>
      </c>
      <c r="L1427" s="258">
        <v>1.0</v>
      </c>
      <c r="M1427" s="258">
        <v>0.0</v>
      </c>
      <c r="N1427" s="258">
        <v>0.0</v>
      </c>
      <c r="O1427" s="258">
        <v>0.0</v>
      </c>
      <c r="P1427" s="258">
        <v>0.0</v>
      </c>
      <c r="Q1427" s="258">
        <v>0.0</v>
      </c>
      <c r="R1427" s="261">
        <f t="shared" si="1"/>
        <v>2</v>
      </c>
      <c r="S1427" s="261"/>
    </row>
    <row r="1428" ht="15.75" hidden="1" customHeight="1">
      <c r="B1428" s="258" t="s">
        <v>35</v>
      </c>
      <c r="C1428" s="259" t="s">
        <v>72</v>
      </c>
      <c r="D1428" s="260" t="s">
        <v>159</v>
      </c>
      <c r="E1428" s="258" t="s">
        <v>423</v>
      </c>
      <c r="F1428" s="258">
        <v>1.0</v>
      </c>
      <c r="G1428" s="258">
        <v>0.0</v>
      </c>
      <c r="H1428" s="258">
        <v>0.0</v>
      </c>
      <c r="I1428" s="258">
        <v>0.0</v>
      </c>
      <c r="J1428" s="258">
        <v>0.0</v>
      </c>
      <c r="K1428" s="258">
        <v>0.0</v>
      </c>
      <c r="L1428" s="258">
        <v>1.0</v>
      </c>
      <c r="M1428" s="258">
        <v>0.0</v>
      </c>
      <c r="N1428" s="258">
        <v>0.0</v>
      </c>
      <c r="O1428" s="258">
        <v>0.0</v>
      </c>
      <c r="P1428" s="258">
        <v>0.0</v>
      </c>
      <c r="Q1428" s="258">
        <v>0.0</v>
      </c>
      <c r="R1428" s="261">
        <f t="shared" si="1"/>
        <v>2</v>
      </c>
      <c r="S1428" s="261"/>
    </row>
    <row r="1429" ht="15.75" hidden="1" customHeight="1">
      <c r="B1429" s="258" t="s">
        <v>35</v>
      </c>
      <c r="C1429" s="259" t="s">
        <v>72</v>
      </c>
      <c r="D1429" s="260" t="s">
        <v>159</v>
      </c>
      <c r="E1429" s="258" t="s">
        <v>424</v>
      </c>
      <c r="F1429" s="258">
        <v>1.0</v>
      </c>
      <c r="G1429" s="258">
        <v>0.0</v>
      </c>
      <c r="H1429" s="258">
        <v>0.0</v>
      </c>
      <c r="I1429" s="258">
        <v>0.0</v>
      </c>
      <c r="J1429" s="258">
        <v>0.0</v>
      </c>
      <c r="K1429" s="258">
        <v>0.0</v>
      </c>
      <c r="L1429" s="258">
        <v>1.0</v>
      </c>
      <c r="M1429" s="258">
        <v>1.0</v>
      </c>
      <c r="N1429" s="258">
        <v>0.0</v>
      </c>
      <c r="O1429" s="258">
        <v>0.0</v>
      </c>
      <c r="P1429" s="258">
        <v>0.0</v>
      </c>
      <c r="Q1429" s="258">
        <v>0.0</v>
      </c>
      <c r="R1429" s="261">
        <f t="shared" si="1"/>
        <v>3</v>
      </c>
      <c r="S1429" s="261"/>
    </row>
    <row r="1430" ht="15.75" hidden="1" customHeight="1">
      <c r="B1430" s="258" t="s">
        <v>35</v>
      </c>
      <c r="C1430" s="259" t="s">
        <v>72</v>
      </c>
      <c r="D1430" s="262" t="s">
        <v>159</v>
      </c>
      <c r="E1430" s="258" t="s">
        <v>425</v>
      </c>
      <c r="F1430" s="258">
        <v>1.0</v>
      </c>
      <c r="G1430" s="258">
        <v>0.0</v>
      </c>
      <c r="H1430" s="258">
        <v>0.0</v>
      </c>
      <c r="I1430" s="258">
        <v>0.0</v>
      </c>
      <c r="J1430" s="258">
        <v>0.0</v>
      </c>
      <c r="K1430" s="258">
        <v>0.0</v>
      </c>
      <c r="L1430" s="258">
        <v>1.0</v>
      </c>
      <c r="M1430" s="258">
        <v>0.0</v>
      </c>
      <c r="N1430" s="258">
        <v>0.0</v>
      </c>
      <c r="O1430" s="258">
        <v>0.0</v>
      </c>
      <c r="P1430" s="258">
        <v>0.0</v>
      </c>
      <c r="Q1430" s="258">
        <v>0.0</v>
      </c>
      <c r="R1430" s="261">
        <f t="shared" si="1"/>
        <v>2</v>
      </c>
      <c r="S1430" s="261"/>
    </row>
    <row r="1431" ht="15.75" hidden="1" customHeight="1">
      <c r="B1431" s="258" t="s">
        <v>80</v>
      </c>
      <c r="C1431" s="259" t="s">
        <v>59</v>
      </c>
      <c r="D1431" s="260" t="s">
        <v>116</v>
      </c>
      <c r="E1431" s="258" t="s">
        <v>383</v>
      </c>
      <c r="F1431" s="258">
        <v>6.0</v>
      </c>
      <c r="G1431" s="258">
        <v>6.0</v>
      </c>
      <c r="H1431" s="258">
        <v>6.0</v>
      </c>
      <c r="I1431" s="258">
        <v>6.0</v>
      </c>
      <c r="J1431" s="258">
        <v>6.0</v>
      </c>
      <c r="K1431" s="258">
        <v>6.0</v>
      </c>
      <c r="L1431" s="258">
        <v>7.0</v>
      </c>
      <c r="M1431" s="258">
        <v>6.0</v>
      </c>
      <c r="N1431" s="258">
        <v>6.0</v>
      </c>
      <c r="O1431" s="258">
        <v>7.0</v>
      </c>
      <c r="P1431" s="258">
        <v>6.0</v>
      </c>
      <c r="Q1431" s="258">
        <v>6.0</v>
      </c>
      <c r="R1431" s="261">
        <f t="shared" si="1"/>
        <v>74</v>
      </c>
      <c r="S1431" s="261"/>
    </row>
    <row r="1432" ht="15.75" hidden="1" customHeight="1">
      <c r="B1432" s="258" t="s">
        <v>80</v>
      </c>
      <c r="C1432" s="259" t="s">
        <v>59</v>
      </c>
      <c r="D1432" s="260" t="s">
        <v>116</v>
      </c>
      <c r="E1432" s="258" t="s">
        <v>384</v>
      </c>
      <c r="F1432" s="258">
        <v>14.0</v>
      </c>
      <c r="G1432" s="258">
        <v>14.0</v>
      </c>
      <c r="H1432" s="258">
        <v>12.0</v>
      </c>
      <c r="I1432" s="258">
        <v>12.0</v>
      </c>
      <c r="J1432" s="258">
        <v>13.0</v>
      </c>
      <c r="K1432" s="258">
        <v>13.0</v>
      </c>
      <c r="L1432" s="258">
        <v>15.0</v>
      </c>
      <c r="M1432" s="258">
        <v>14.0</v>
      </c>
      <c r="N1432" s="258">
        <v>14.0</v>
      </c>
      <c r="O1432" s="258">
        <v>15.0</v>
      </c>
      <c r="P1432" s="258">
        <v>13.0</v>
      </c>
      <c r="Q1432" s="258">
        <v>14.0</v>
      </c>
      <c r="R1432" s="261">
        <f t="shared" si="1"/>
        <v>163</v>
      </c>
      <c r="S1432" s="261"/>
    </row>
    <row r="1433" ht="15.75" hidden="1" customHeight="1">
      <c r="B1433" s="258" t="s">
        <v>80</v>
      </c>
      <c r="C1433" s="259" t="s">
        <v>59</v>
      </c>
      <c r="D1433" s="260" t="s">
        <v>116</v>
      </c>
      <c r="E1433" s="258" t="s">
        <v>385</v>
      </c>
      <c r="F1433" s="258">
        <v>12.0</v>
      </c>
      <c r="G1433" s="258">
        <v>12.0</v>
      </c>
      <c r="H1433" s="258">
        <v>11.0</v>
      </c>
      <c r="I1433" s="258">
        <v>10.0</v>
      </c>
      <c r="J1433" s="258">
        <v>11.0</v>
      </c>
      <c r="K1433" s="258">
        <v>11.0</v>
      </c>
      <c r="L1433" s="258">
        <v>13.0</v>
      </c>
      <c r="M1433" s="258">
        <v>12.0</v>
      </c>
      <c r="N1433" s="258">
        <v>12.0</v>
      </c>
      <c r="O1433" s="258">
        <v>13.0</v>
      </c>
      <c r="P1433" s="258">
        <v>12.0</v>
      </c>
      <c r="Q1433" s="258">
        <v>12.0</v>
      </c>
      <c r="R1433" s="261">
        <f t="shared" si="1"/>
        <v>141</v>
      </c>
      <c r="S1433" s="261"/>
    </row>
    <row r="1434" ht="15.75" hidden="1" customHeight="1">
      <c r="B1434" s="258" t="s">
        <v>80</v>
      </c>
      <c r="C1434" s="259" t="s">
        <v>59</v>
      </c>
      <c r="D1434" s="260" t="s">
        <v>116</v>
      </c>
      <c r="E1434" s="258" t="s">
        <v>386</v>
      </c>
      <c r="F1434" s="258">
        <v>8.0</v>
      </c>
      <c r="G1434" s="258">
        <v>7.0</v>
      </c>
      <c r="H1434" s="258">
        <v>7.0</v>
      </c>
      <c r="I1434" s="258">
        <v>7.0</v>
      </c>
      <c r="J1434" s="258">
        <v>7.0</v>
      </c>
      <c r="K1434" s="258">
        <v>7.0</v>
      </c>
      <c r="L1434" s="258">
        <v>8.0</v>
      </c>
      <c r="M1434" s="258">
        <v>8.0</v>
      </c>
      <c r="N1434" s="258">
        <v>7.0</v>
      </c>
      <c r="O1434" s="258">
        <v>8.0</v>
      </c>
      <c r="P1434" s="258">
        <v>8.0</v>
      </c>
      <c r="Q1434" s="258">
        <v>8.0</v>
      </c>
      <c r="R1434" s="261">
        <f t="shared" si="1"/>
        <v>90</v>
      </c>
      <c r="S1434" s="261"/>
    </row>
    <row r="1435" ht="15.75" hidden="1" customHeight="1">
      <c r="B1435" s="258" t="s">
        <v>80</v>
      </c>
      <c r="C1435" s="259" t="s">
        <v>59</v>
      </c>
      <c r="D1435" s="260" t="s">
        <v>116</v>
      </c>
      <c r="E1435" s="258" t="s">
        <v>387</v>
      </c>
      <c r="F1435" s="258">
        <v>1.0</v>
      </c>
      <c r="G1435" s="258">
        <v>1.0</v>
      </c>
      <c r="H1435" s="258">
        <v>1.0</v>
      </c>
      <c r="I1435" s="258">
        <v>1.0</v>
      </c>
      <c r="J1435" s="258">
        <v>1.0</v>
      </c>
      <c r="K1435" s="258">
        <v>1.0</v>
      </c>
      <c r="L1435" s="258">
        <v>1.0</v>
      </c>
      <c r="M1435" s="258">
        <v>1.0</v>
      </c>
      <c r="N1435" s="258">
        <v>1.0</v>
      </c>
      <c r="O1435" s="258">
        <v>1.0</v>
      </c>
      <c r="P1435" s="258">
        <v>1.0</v>
      </c>
      <c r="Q1435" s="258">
        <v>1.0</v>
      </c>
      <c r="R1435" s="261">
        <f t="shared" si="1"/>
        <v>12</v>
      </c>
      <c r="S1435" s="261"/>
    </row>
    <row r="1436" ht="15.75" hidden="1" customHeight="1">
      <c r="B1436" s="258" t="s">
        <v>80</v>
      </c>
      <c r="C1436" s="259" t="s">
        <v>59</v>
      </c>
      <c r="D1436" s="260" t="s">
        <v>116</v>
      </c>
      <c r="E1436" s="258" t="s">
        <v>388</v>
      </c>
      <c r="F1436" s="258">
        <v>1.0</v>
      </c>
      <c r="G1436" s="258">
        <v>1.0</v>
      </c>
      <c r="H1436" s="258">
        <v>1.0</v>
      </c>
      <c r="I1436" s="258">
        <v>1.0</v>
      </c>
      <c r="J1436" s="258">
        <v>1.0</v>
      </c>
      <c r="K1436" s="258">
        <v>1.0</v>
      </c>
      <c r="L1436" s="258">
        <v>1.0</v>
      </c>
      <c r="M1436" s="258">
        <v>1.0</v>
      </c>
      <c r="N1436" s="258">
        <v>1.0</v>
      </c>
      <c r="O1436" s="258">
        <v>1.0</v>
      </c>
      <c r="P1436" s="258">
        <v>1.0</v>
      </c>
      <c r="Q1436" s="258">
        <v>1.0</v>
      </c>
      <c r="R1436" s="261">
        <f t="shared" si="1"/>
        <v>12</v>
      </c>
      <c r="S1436" s="261"/>
    </row>
    <row r="1437" ht="15.75" hidden="1" customHeight="1">
      <c r="B1437" s="258" t="s">
        <v>80</v>
      </c>
      <c r="C1437" s="259" t="s">
        <v>59</v>
      </c>
      <c r="D1437" s="262" t="s">
        <v>116</v>
      </c>
      <c r="E1437" s="258" t="s">
        <v>389</v>
      </c>
      <c r="F1437" s="258">
        <v>1.0</v>
      </c>
      <c r="G1437" s="258">
        <v>1.0</v>
      </c>
      <c r="H1437" s="258">
        <v>1.0</v>
      </c>
      <c r="I1437" s="258">
        <v>1.0</v>
      </c>
      <c r="J1437" s="258">
        <v>1.0</v>
      </c>
      <c r="K1437" s="258">
        <v>1.0</v>
      </c>
      <c r="L1437" s="258">
        <v>1.0</v>
      </c>
      <c r="M1437" s="258">
        <v>1.0</v>
      </c>
      <c r="N1437" s="258">
        <v>1.0</v>
      </c>
      <c r="O1437" s="258">
        <v>1.0</v>
      </c>
      <c r="P1437" s="258">
        <v>1.0</v>
      </c>
      <c r="Q1437" s="258">
        <v>1.0</v>
      </c>
      <c r="R1437" s="261">
        <f t="shared" si="1"/>
        <v>12</v>
      </c>
      <c r="S1437" s="261"/>
    </row>
    <row r="1438" ht="15.75" hidden="1" customHeight="1">
      <c r="B1438" s="258" t="s">
        <v>80</v>
      </c>
      <c r="C1438" s="259" t="s">
        <v>59</v>
      </c>
      <c r="D1438" s="260" t="s">
        <v>131</v>
      </c>
      <c r="E1438" s="258" t="s">
        <v>390</v>
      </c>
      <c r="F1438" s="258">
        <v>2.0</v>
      </c>
      <c r="G1438" s="258">
        <v>2.0</v>
      </c>
      <c r="H1438" s="258">
        <v>2.0</v>
      </c>
      <c r="I1438" s="258">
        <v>2.0</v>
      </c>
      <c r="J1438" s="258">
        <v>2.0</v>
      </c>
      <c r="K1438" s="258">
        <v>2.0</v>
      </c>
      <c r="L1438" s="258">
        <v>2.0</v>
      </c>
      <c r="M1438" s="258">
        <v>2.0</v>
      </c>
      <c r="N1438" s="258">
        <v>2.0</v>
      </c>
      <c r="O1438" s="258">
        <v>2.0</v>
      </c>
      <c r="P1438" s="258">
        <v>2.0</v>
      </c>
      <c r="Q1438" s="258">
        <v>2.0</v>
      </c>
      <c r="R1438" s="261">
        <f t="shared" si="1"/>
        <v>24</v>
      </c>
      <c r="S1438" s="261"/>
    </row>
    <row r="1439" ht="15.75" hidden="1" customHeight="1">
      <c r="B1439" s="258" t="s">
        <v>80</v>
      </c>
      <c r="C1439" s="259" t="s">
        <v>59</v>
      </c>
      <c r="D1439" s="260" t="s">
        <v>131</v>
      </c>
      <c r="E1439" s="258" t="s">
        <v>391</v>
      </c>
      <c r="F1439" s="258">
        <v>4.0</v>
      </c>
      <c r="G1439" s="258">
        <v>4.0</v>
      </c>
      <c r="H1439" s="258">
        <v>3.0</v>
      </c>
      <c r="I1439" s="258">
        <v>3.0</v>
      </c>
      <c r="J1439" s="258">
        <v>4.0</v>
      </c>
      <c r="K1439" s="258">
        <v>4.0</v>
      </c>
      <c r="L1439" s="258">
        <v>4.0</v>
      </c>
      <c r="M1439" s="258">
        <v>4.0</v>
      </c>
      <c r="N1439" s="258">
        <v>4.0</v>
      </c>
      <c r="O1439" s="258">
        <v>4.0</v>
      </c>
      <c r="P1439" s="258">
        <v>4.0</v>
      </c>
      <c r="Q1439" s="258">
        <v>4.0</v>
      </c>
      <c r="R1439" s="261">
        <f t="shared" si="1"/>
        <v>46</v>
      </c>
      <c r="S1439" s="261"/>
    </row>
    <row r="1440" ht="15.75" hidden="1" customHeight="1">
      <c r="B1440" s="258" t="s">
        <v>80</v>
      </c>
      <c r="C1440" s="259" t="s">
        <v>59</v>
      </c>
      <c r="D1440" s="260" t="s">
        <v>131</v>
      </c>
      <c r="E1440" s="258" t="s">
        <v>392</v>
      </c>
      <c r="F1440" s="258">
        <v>19.0</v>
      </c>
      <c r="G1440" s="258">
        <v>18.0</v>
      </c>
      <c r="H1440" s="258">
        <v>17.0</v>
      </c>
      <c r="I1440" s="258">
        <v>17.0</v>
      </c>
      <c r="J1440" s="258">
        <v>18.0</v>
      </c>
      <c r="K1440" s="258">
        <v>18.0</v>
      </c>
      <c r="L1440" s="258">
        <v>21.0</v>
      </c>
      <c r="M1440" s="258">
        <v>19.0</v>
      </c>
      <c r="N1440" s="258">
        <v>19.0</v>
      </c>
      <c r="O1440" s="258">
        <v>21.0</v>
      </c>
      <c r="P1440" s="258">
        <v>19.0</v>
      </c>
      <c r="Q1440" s="258">
        <v>19.0</v>
      </c>
      <c r="R1440" s="261">
        <f t="shared" si="1"/>
        <v>225</v>
      </c>
      <c r="S1440" s="261"/>
    </row>
    <row r="1441" ht="15.75" hidden="1" customHeight="1">
      <c r="B1441" s="258" t="s">
        <v>80</v>
      </c>
      <c r="C1441" s="259" t="s">
        <v>59</v>
      </c>
      <c r="D1441" s="260" t="s">
        <v>131</v>
      </c>
      <c r="E1441" s="258" t="s">
        <v>393</v>
      </c>
      <c r="F1441" s="258">
        <v>7.0</v>
      </c>
      <c r="G1441" s="258">
        <v>7.0</v>
      </c>
      <c r="H1441" s="258">
        <v>6.0</v>
      </c>
      <c r="I1441" s="258">
        <v>6.0</v>
      </c>
      <c r="J1441" s="258">
        <v>7.0</v>
      </c>
      <c r="K1441" s="258">
        <v>7.0</v>
      </c>
      <c r="L1441" s="258">
        <v>7.0</v>
      </c>
      <c r="M1441" s="258">
        <v>7.0</v>
      </c>
      <c r="N1441" s="258">
        <v>7.0</v>
      </c>
      <c r="O1441" s="258">
        <v>7.0</v>
      </c>
      <c r="P1441" s="258">
        <v>7.0</v>
      </c>
      <c r="Q1441" s="258">
        <v>7.0</v>
      </c>
      <c r="R1441" s="261">
        <f t="shared" si="1"/>
        <v>82</v>
      </c>
      <c r="S1441" s="261"/>
    </row>
    <row r="1442" ht="15.75" hidden="1" customHeight="1">
      <c r="B1442" s="258" t="s">
        <v>80</v>
      </c>
      <c r="C1442" s="259" t="s">
        <v>59</v>
      </c>
      <c r="D1442" s="260" t="s">
        <v>131</v>
      </c>
      <c r="E1442" s="258" t="s">
        <v>394</v>
      </c>
      <c r="F1442" s="258">
        <v>3.0</v>
      </c>
      <c r="G1442" s="258">
        <v>3.0</v>
      </c>
      <c r="H1442" s="258">
        <v>3.0</v>
      </c>
      <c r="I1442" s="258">
        <v>3.0</v>
      </c>
      <c r="J1442" s="258">
        <v>3.0</v>
      </c>
      <c r="K1442" s="258">
        <v>3.0</v>
      </c>
      <c r="L1442" s="258">
        <v>4.0</v>
      </c>
      <c r="M1442" s="258">
        <v>3.0</v>
      </c>
      <c r="N1442" s="258">
        <v>3.0</v>
      </c>
      <c r="O1442" s="258">
        <v>4.0</v>
      </c>
      <c r="P1442" s="258">
        <v>3.0</v>
      </c>
      <c r="Q1442" s="258">
        <v>3.0</v>
      </c>
      <c r="R1442" s="261">
        <f t="shared" si="1"/>
        <v>38</v>
      </c>
      <c r="S1442" s="261"/>
    </row>
    <row r="1443" ht="15.75" hidden="1" customHeight="1">
      <c r="B1443" s="258" t="s">
        <v>80</v>
      </c>
      <c r="C1443" s="259" t="s">
        <v>59</v>
      </c>
      <c r="D1443" s="260" t="s">
        <v>131</v>
      </c>
      <c r="E1443" s="258" t="s">
        <v>395</v>
      </c>
      <c r="F1443" s="258">
        <v>1.0</v>
      </c>
      <c r="G1443" s="258">
        <v>1.0</v>
      </c>
      <c r="H1443" s="258">
        <v>1.0</v>
      </c>
      <c r="I1443" s="258">
        <v>1.0</v>
      </c>
      <c r="J1443" s="258">
        <v>1.0</v>
      </c>
      <c r="K1443" s="258">
        <v>1.0</v>
      </c>
      <c r="L1443" s="258">
        <v>1.0</v>
      </c>
      <c r="M1443" s="258">
        <v>1.0</v>
      </c>
      <c r="N1443" s="258">
        <v>1.0</v>
      </c>
      <c r="O1443" s="258">
        <v>1.0</v>
      </c>
      <c r="P1443" s="258">
        <v>1.0</v>
      </c>
      <c r="Q1443" s="258">
        <v>1.0</v>
      </c>
      <c r="R1443" s="261">
        <f t="shared" si="1"/>
        <v>12</v>
      </c>
      <c r="S1443" s="261"/>
    </row>
    <row r="1444" ht="15.75" hidden="1" customHeight="1">
      <c r="B1444" s="258" t="s">
        <v>80</v>
      </c>
      <c r="C1444" s="259" t="s">
        <v>59</v>
      </c>
      <c r="D1444" s="262" t="s">
        <v>131</v>
      </c>
      <c r="E1444" s="258" t="s">
        <v>396</v>
      </c>
      <c r="F1444" s="258">
        <v>8.0</v>
      </c>
      <c r="G1444" s="258">
        <v>8.0</v>
      </c>
      <c r="H1444" s="258">
        <v>7.0</v>
      </c>
      <c r="I1444" s="258">
        <v>7.0</v>
      </c>
      <c r="J1444" s="258">
        <v>8.0</v>
      </c>
      <c r="K1444" s="258">
        <v>8.0</v>
      </c>
      <c r="L1444" s="258">
        <v>9.0</v>
      </c>
      <c r="M1444" s="258">
        <v>8.0</v>
      </c>
      <c r="N1444" s="258">
        <v>8.0</v>
      </c>
      <c r="O1444" s="258">
        <v>9.0</v>
      </c>
      <c r="P1444" s="258">
        <v>8.0</v>
      </c>
      <c r="Q1444" s="258">
        <v>8.0</v>
      </c>
      <c r="R1444" s="261">
        <f t="shared" si="1"/>
        <v>96</v>
      </c>
      <c r="S1444" s="261"/>
    </row>
    <row r="1445" ht="15.75" hidden="1" customHeight="1">
      <c r="B1445" s="258" t="s">
        <v>80</v>
      </c>
      <c r="C1445" s="259" t="s">
        <v>59</v>
      </c>
      <c r="D1445" s="260" t="s">
        <v>145</v>
      </c>
      <c r="E1445" s="258" t="s">
        <v>397</v>
      </c>
      <c r="F1445" s="258">
        <v>13.0</v>
      </c>
      <c r="G1445" s="258">
        <v>12.0</v>
      </c>
      <c r="H1445" s="258">
        <v>11.0</v>
      </c>
      <c r="I1445" s="258">
        <v>11.0</v>
      </c>
      <c r="J1445" s="258">
        <v>12.0</v>
      </c>
      <c r="K1445" s="258">
        <v>12.0</v>
      </c>
      <c r="L1445" s="258">
        <v>14.0</v>
      </c>
      <c r="M1445" s="258">
        <v>13.0</v>
      </c>
      <c r="N1445" s="258">
        <v>13.0</v>
      </c>
      <c r="O1445" s="258">
        <v>14.0</v>
      </c>
      <c r="P1445" s="258">
        <v>12.0</v>
      </c>
      <c r="Q1445" s="258">
        <v>13.0</v>
      </c>
      <c r="R1445" s="261">
        <f t="shared" si="1"/>
        <v>150</v>
      </c>
      <c r="S1445" s="261"/>
    </row>
    <row r="1446" ht="15.75" hidden="1" customHeight="1">
      <c r="B1446" s="258" t="s">
        <v>80</v>
      </c>
      <c r="C1446" s="259" t="s">
        <v>59</v>
      </c>
      <c r="D1446" s="260" t="s">
        <v>145</v>
      </c>
      <c r="E1446" s="258" t="s">
        <v>398</v>
      </c>
      <c r="F1446" s="258">
        <v>15.0</v>
      </c>
      <c r="G1446" s="258">
        <v>15.0</v>
      </c>
      <c r="H1446" s="258">
        <v>14.0</v>
      </c>
      <c r="I1446" s="258">
        <v>14.0</v>
      </c>
      <c r="J1446" s="258">
        <v>15.0</v>
      </c>
      <c r="K1446" s="258">
        <v>15.0</v>
      </c>
      <c r="L1446" s="258">
        <v>17.0</v>
      </c>
      <c r="M1446" s="258">
        <v>16.0</v>
      </c>
      <c r="N1446" s="258">
        <v>15.0</v>
      </c>
      <c r="O1446" s="258">
        <v>17.0</v>
      </c>
      <c r="P1446" s="258">
        <v>15.0</v>
      </c>
      <c r="Q1446" s="258">
        <v>15.0</v>
      </c>
      <c r="R1446" s="261">
        <f t="shared" si="1"/>
        <v>183</v>
      </c>
      <c r="S1446" s="261"/>
    </row>
    <row r="1447" ht="15.75" hidden="1" customHeight="1">
      <c r="B1447" s="258" t="s">
        <v>80</v>
      </c>
      <c r="C1447" s="259" t="s">
        <v>59</v>
      </c>
      <c r="D1447" s="260" t="s">
        <v>145</v>
      </c>
      <c r="E1447" s="258" t="s">
        <v>399</v>
      </c>
      <c r="F1447" s="258">
        <v>22.0</v>
      </c>
      <c r="G1447" s="258">
        <v>22.0</v>
      </c>
      <c r="H1447" s="258">
        <v>19.0</v>
      </c>
      <c r="I1447" s="258">
        <v>19.0</v>
      </c>
      <c r="J1447" s="258">
        <v>21.0</v>
      </c>
      <c r="K1447" s="258">
        <v>21.0</v>
      </c>
      <c r="L1447" s="258">
        <v>23.0</v>
      </c>
      <c r="M1447" s="258">
        <v>22.0</v>
      </c>
      <c r="N1447" s="258">
        <v>22.0</v>
      </c>
      <c r="O1447" s="258">
        <v>23.0</v>
      </c>
      <c r="P1447" s="258">
        <v>21.0</v>
      </c>
      <c r="Q1447" s="258">
        <v>22.0</v>
      </c>
      <c r="R1447" s="261">
        <f t="shared" si="1"/>
        <v>257</v>
      </c>
      <c r="S1447" s="261"/>
    </row>
    <row r="1448" ht="15.75" hidden="1" customHeight="1">
      <c r="B1448" s="258" t="s">
        <v>80</v>
      </c>
      <c r="C1448" s="259" t="s">
        <v>59</v>
      </c>
      <c r="D1448" s="260" t="s">
        <v>145</v>
      </c>
      <c r="E1448" s="258" t="s">
        <v>400</v>
      </c>
      <c r="F1448" s="258">
        <v>13.0</v>
      </c>
      <c r="G1448" s="258">
        <v>12.0</v>
      </c>
      <c r="H1448" s="258">
        <v>11.0</v>
      </c>
      <c r="I1448" s="258">
        <v>11.0</v>
      </c>
      <c r="J1448" s="258">
        <v>12.0</v>
      </c>
      <c r="K1448" s="258">
        <v>12.0</v>
      </c>
      <c r="L1448" s="258">
        <v>14.0</v>
      </c>
      <c r="M1448" s="258">
        <v>13.0</v>
      </c>
      <c r="N1448" s="258">
        <v>13.0</v>
      </c>
      <c r="O1448" s="258">
        <v>14.0</v>
      </c>
      <c r="P1448" s="258">
        <v>12.0</v>
      </c>
      <c r="Q1448" s="258">
        <v>13.0</v>
      </c>
      <c r="R1448" s="261">
        <f t="shared" si="1"/>
        <v>150</v>
      </c>
      <c r="S1448" s="261"/>
    </row>
    <row r="1449" ht="15.75" hidden="1" customHeight="1">
      <c r="B1449" s="258" t="s">
        <v>80</v>
      </c>
      <c r="C1449" s="259" t="s">
        <v>59</v>
      </c>
      <c r="D1449" s="260" t="s">
        <v>145</v>
      </c>
      <c r="E1449" s="258" t="s">
        <v>401</v>
      </c>
      <c r="F1449" s="258">
        <v>15.0</v>
      </c>
      <c r="G1449" s="258">
        <v>15.0</v>
      </c>
      <c r="H1449" s="258">
        <v>13.0</v>
      </c>
      <c r="I1449" s="258">
        <v>13.0</v>
      </c>
      <c r="J1449" s="258">
        <v>14.0</v>
      </c>
      <c r="K1449" s="258">
        <v>14.0</v>
      </c>
      <c r="L1449" s="258">
        <v>16.0</v>
      </c>
      <c r="M1449" s="258">
        <v>15.0</v>
      </c>
      <c r="N1449" s="258">
        <v>15.0</v>
      </c>
      <c r="O1449" s="258">
        <v>16.0</v>
      </c>
      <c r="P1449" s="258">
        <v>15.0</v>
      </c>
      <c r="Q1449" s="258">
        <v>15.0</v>
      </c>
      <c r="R1449" s="261">
        <f t="shared" si="1"/>
        <v>176</v>
      </c>
      <c r="S1449" s="261"/>
    </row>
    <row r="1450" ht="15.75" hidden="1" customHeight="1">
      <c r="B1450" s="258" t="s">
        <v>80</v>
      </c>
      <c r="C1450" s="259" t="s">
        <v>59</v>
      </c>
      <c r="D1450" s="260" t="s">
        <v>145</v>
      </c>
      <c r="E1450" s="258" t="s">
        <v>402</v>
      </c>
      <c r="F1450" s="258">
        <v>46.0</v>
      </c>
      <c r="G1450" s="258">
        <v>44.0</v>
      </c>
      <c r="H1450" s="258">
        <v>41.0</v>
      </c>
      <c r="I1450" s="258">
        <v>40.0</v>
      </c>
      <c r="J1450" s="258">
        <v>42.0</v>
      </c>
      <c r="K1450" s="258">
        <v>43.0</v>
      </c>
      <c r="L1450" s="258">
        <v>49.0</v>
      </c>
      <c r="M1450" s="258">
        <v>46.0</v>
      </c>
      <c r="N1450" s="258">
        <v>45.0</v>
      </c>
      <c r="O1450" s="258">
        <v>49.0</v>
      </c>
      <c r="P1450" s="258">
        <v>44.0</v>
      </c>
      <c r="Q1450" s="258">
        <v>46.0</v>
      </c>
      <c r="R1450" s="261">
        <f t="shared" si="1"/>
        <v>535</v>
      </c>
      <c r="S1450" s="261"/>
    </row>
    <row r="1451" ht="15.75" hidden="1" customHeight="1">
      <c r="B1451" s="258" t="s">
        <v>80</v>
      </c>
      <c r="C1451" s="259" t="s">
        <v>59</v>
      </c>
      <c r="D1451" s="260" t="s">
        <v>145</v>
      </c>
      <c r="E1451" s="258" t="s">
        <v>403</v>
      </c>
      <c r="F1451" s="258">
        <v>22.0</v>
      </c>
      <c r="G1451" s="258">
        <v>22.0</v>
      </c>
      <c r="H1451" s="258">
        <v>19.0</v>
      </c>
      <c r="I1451" s="258">
        <v>19.0</v>
      </c>
      <c r="J1451" s="258">
        <v>21.0</v>
      </c>
      <c r="K1451" s="258">
        <v>21.0</v>
      </c>
      <c r="L1451" s="258">
        <v>23.0</v>
      </c>
      <c r="M1451" s="258">
        <v>22.0</v>
      </c>
      <c r="N1451" s="258">
        <v>22.0</v>
      </c>
      <c r="O1451" s="258">
        <v>23.0</v>
      </c>
      <c r="P1451" s="258">
        <v>21.0</v>
      </c>
      <c r="Q1451" s="258">
        <v>22.0</v>
      </c>
      <c r="R1451" s="261">
        <f t="shared" si="1"/>
        <v>257</v>
      </c>
      <c r="S1451" s="261"/>
    </row>
    <row r="1452" ht="15.75" hidden="1" customHeight="1">
      <c r="B1452" s="258" t="s">
        <v>80</v>
      </c>
      <c r="C1452" s="259" t="s">
        <v>59</v>
      </c>
      <c r="D1452" s="260" t="s">
        <v>145</v>
      </c>
      <c r="E1452" s="258" t="s">
        <v>404</v>
      </c>
      <c r="F1452" s="258">
        <v>11.0</v>
      </c>
      <c r="G1452" s="258">
        <v>10.0</v>
      </c>
      <c r="H1452" s="258">
        <v>9.0</v>
      </c>
      <c r="I1452" s="258">
        <v>9.0</v>
      </c>
      <c r="J1452" s="258">
        <v>10.0</v>
      </c>
      <c r="K1452" s="258">
        <v>10.0</v>
      </c>
      <c r="L1452" s="258">
        <v>11.0</v>
      </c>
      <c r="M1452" s="258">
        <v>11.0</v>
      </c>
      <c r="N1452" s="258">
        <v>11.0</v>
      </c>
      <c r="O1452" s="258">
        <v>11.0</v>
      </c>
      <c r="P1452" s="258">
        <v>10.0</v>
      </c>
      <c r="Q1452" s="258">
        <v>11.0</v>
      </c>
      <c r="R1452" s="261">
        <f t="shared" si="1"/>
        <v>124</v>
      </c>
      <c r="S1452" s="261"/>
    </row>
    <row r="1453" ht="15.75" hidden="1" customHeight="1">
      <c r="B1453" s="258" t="s">
        <v>80</v>
      </c>
      <c r="C1453" s="259" t="s">
        <v>59</v>
      </c>
      <c r="D1453" s="260" t="s">
        <v>145</v>
      </c>
      <c r="E1453" s="258" t="s">
        <v>405</v>
      </c>
      <c r="F1453" s="258">
        <v>15.0</v>
      </c>
      <c r="G1453" s="258">
        <v>15.0</v>
      </c>
      <c r="H1453" s="258">
        <v>14.0</v>
      </c>
      <c r="I1453" s="258">
        <v>14.0</v>
      </c>
      <c r="J1453" s="258">
        <v>15.0</v>
      </c>
      <c r="K1453" s="258">
        <v>15.0</v>
      </c>
      <c r="L1453" s="258">
        <v>17.0</v>
      </c>
      <c r="M1453" s="258">
        <v>16.0</v>
      </c>
      <c r="N1453" s="258">
        <v>15.0</v>
      </c>
      <c r="O1453" s="258">
        <v>17.0</v>
      </c>
      <c r="P1453" s="258">
        <v>15.0</v>
      </c>
      <c r="Q1453" s="258">
        <v>15.0</v>
      </c>
      <c r="R1453" s="261">
        <f t="shared" si="1"/>
        <v>183</v>
      </c>
      <c r="S1453" s="261"/>
    </row>
    <row r="1454" ht="15.75" hidden="1" customHeight="1">
      <c r="B1454" s="258" t="s">
        <v>80</v>
      </c>
      <c r="C1454" s="259" t="s">
        <v>59</v>
      </c>
      <c r="D1454" s="260" t="s">
        <v>145</v>
      </c>
      <c r="E1454" s="258" t="s">
        <v>406</v>
      </c>
      <c r="F1454" s="258">
        <v>9.0</v>
      </c>
      <c r="G1454" s="258">
        <v>9.0</v>
      </c>
      <c r="H1454" s="258">
        <v>8.0</v>
      </c>
      <c r="I1454" s="258">
        <v>9.0</v>
      </c>
      <c r="J1454" s="258">
        <v>8.0</v>
      </c>
      <c r="K1454" s="258">
        <v>9.0</v>
      </c>
      <c r="L1454" s="258">
        <v>11.0</v>
      </c>
      <c r="M1454" s="258">
        <v>9.0</v>
      </c>
      <c r="N1454" s="258">
        <v>10.0</v>
      </c>
      <c r="O1454" s="258">
        <v>10.0</v>
      </c>
      <c r="P1454" s="258">
        <v>9.0</v>
      </c>
      <c r="Q1454" s="258">
        <v>9.0</v>
      </c>
      <c r="R1454" s="261">
        <f t="shared" si="1"/>
        <v>110</v>
      </c>
      <c r="S1454" s="261"/>
    </row>
    <row r="1455" ht="15.75" hidden="1" customHeight="1">
      <c r="B1455" s="258" t="s">
        <v>80</v>
      </c>
      <c r="C1455" s="259" t="s">
        <v>59</v>
      </c>
      <c r="D1455" s="260" t="s">
        <v>145</v>
      </c>
      <c r="E1455" s="258" t="s">
        <v>407</v>
      </c>
      <c r="F1455" s="258">
        <v>13.0</v>
      </c>
      <c r="G1455" s="258">
        <v>12.0</v>
      </c>
      <c r="H1455" s="258">
        <v>11.0</v>
      </c>
      <c r="I1455" s="258">
        <v>11.0</v>
      </c>
      <c r="J1455" s="258">
        <v>12.0</v>
      </c>
      <c r="K1455" s="258">
        <v>12.0</v>
      </c>
      <c r="L1455" s="258">
        <v>14.0</v>
      </c>
      <c r="M1455" s="258">
        <v>13.0</v>
      </c>
      <c r="N1455" s="258">
        <v>13.0</v>
      </c>
      <c r="O1455" s="258">
        <v>14.0</v>
      </c>
      <c r="P1455" s="258">
        <v>12.0</v>
      </c>
      <c r="Q1455" s="258">
        <v>13.0</v>
      </c>
      <c r="R1455" s="261">
        <f t="shared" si="1"/>
        <v>150</v>
      </c>
      <c r="S1455" s="261"/>
    </row>
    <row r="1456" ht="15.75" hidden="1" customHeight="1">
      <c r="B1456" s="258" t="s">
        <v>80</v>
      </c>
      <c r="C1456" s="259" t="s">
        <v>59</v>
      </c>
      <c r="D1456" s="260" t="s">
        <v>145</v>
      </c>
      <c r="E1456" s="258" t="s">
        <v>408</v>
      </c>
      <c r="F1456" s="258">
        <v>9.0</v>
      </c>
      <c r="G1456" s="258">
        <v>9.0</v>
      </c>
      <c r="H1456" s="258">
        <v>8.0</v>
      </c>
      <c r="I1456" s="258">
        <v>8.0</v>
      </c>
      <c r="J1456" s="258">
        <v>9.0</v>
      </c>
      <c r="K1456" s="258">
        <v>9.0</v>
      </c>
      <c r="L1456" s="258">
        <v>10.0</v>
      </c>
      <c r="M1456" s="258">
        <v>9.0</v>
      </c>
      <c r="N1456" s="258">
        <v>9.0</v>
      </c>
      <c r="O1456" s="258">
        <v>10.0</v>
      </c>
      <c r="P1456" s="258">
        <v>9.0</v>
      </c>
      <c r="Q1456" s="258">
        <v>9.0</v>
      </c>
      <c r="R1456" s="261">
        <f t="shared" si="1"/>
        <v>108</v>
      </c>
      <c r="S1456" s="261"/>
    </row>
    <row r="1457" ht="15.75" hidden="1" customHeight="1">
      <c r="B1457" s="258" t="s">
        <v>80</v>
      </c>
      <c r="C1457" s="259" t="s">
        <v>59</v>
      </c>
      <c r="D1457" s="260" t="s">
        <v>145</v>
      </c>
      <c r="E1457" s="258" t="s">
        <v>409</v>
      </c>
      <c r="F1457" s="258">
        <v>15.0</v>
      </c>
      <c r="G1457" s="258">
        <v>15.0</v>
      </c>
      <c r="H1457" s="258">
        <v>14.0</v>
      </c>
      <c r="I1457" s="258">
        <v>14.0</v>
      </c>
      <c r="J1457" s="258">
        <v>15.0</v>
      </c>
      <c r="K1457" s="258">
        <v>15.0</v>
      </c>
      <c r="L1457" s="258">
        <v>17.0</v>
      </c>
      <c r="M1457" s="258">
        <v>16.0</v>
      </c>
      <c r="N1457" s="258">
        <v>15.0</v>
      </c>
      <c r="O1457" s="258">
        <v>17.0</v>
      </c>
      <c r="P1457" s="258">
        <v>15.0</v>
      </c>
      <c r="Q1457" s="258">
        <v>15.0</v>
      </c>
      <c r="R1457" s="261">
        <f t="shared" si="1"/>
        <v>183</v>
      </c>
      <c r="S1457" s="261"/>
    </row>
    <row r="1458" ht="15.75" hidden="1" customHeight="1">
      <c r="B1458" s="258" t="s">
        <v>80</v>
      </c>
      <c r="C1458" s="259" t="s">
        <v>59</v>
      </c>
      <c r="D1458" s="260" t="s">
        <v>145</v>
      </c>
      <c r="E1458" s="258" t="s">
        <v>410</v>
      </c>
      <c r="F1458" s="258">
        <v>21.0</v>
      </c>
      <c r="G1458" s="258">
        <v>21.0</v>
      </c>
      <c r="H1458" s="258">
        <v>19.0</v>
      </c>
      <c r="I1458" s="258">
        <v>19.0</v>
      </c>
      <c r="J1458" s="258">
        <v>20.0</v>
      </c>
      <c r="K1458" s="258">
        <v>20.0</v>
      </c>
      <c r="L1458" s="258">
        <v>23.0</v>
      </c>
      <c r="M1458" s="258">
        <v>21.0</v>
      </c>
      <c r="N1458" s="258">
        <v>21.0</v>
      </c>
      <c r="O1458" s="258">
        <v>23.0</v>
      </c>
      <c r="P1458" s="258">
        <v>21.0</v>
      </c>
      <c r="Q1458" s="258">
        <v>21.0</v>
      </c>
      <c r="R1458" s="261">
        <f t="shared" si="1"/>
        <v>250</v>
      </c>
      <c r="S1458" s="261"/>
    </row>
    <row r="1459" ht="15.75" hidden="1" customHeight="1">
      <c r="B1459" s="258" t="s">
        <v>80</v>
      </c>
      <c r="C1459" s="259" t="s">
        <v>59</v>
      </c>
      <c r="D1459" s="260" t="s">
        <v>145</v>
      </c>
      <c r="E1459" s="258" t="s">
        <v>411</v>
      </c>
      <c r="F1459" s="258">
        <v>9.0</v>
      </c>
      <c r="G1459" s="258">
        <v>9.0</v>
      </c>
      <c r="H1459" s="258">
        <v>8.0</v>
      </c>
      <c r="I1459" s="258">
        <v>8.0</v>
      </c>
      <c r="J1459" s="258">
        <v>9.0</v>
      </c>
      <c r="K1459" s="258">
        <v>9.0</v>
      </c>
      <c r="L1459" s="258">
        <v>10.0</v>
      </c>
      <c r="M1459" s="258">
        <v>9.0</v>
      </c>
      <c r="N1459" s="258">
        <v>9.0</v>
      </c>
      <c r="O1459" s="258">
        <v>10.0</v>
      </c>
      <c r="P1459" s="258">
        <v>9.0</v>
      </c>
      <c r="Q1459" s="258">
        <v>9.0</v>
      </c>
      <c r="R1459" s="261">
        <f t="shared" si="1"/>
        <v>108</v>
      </c>
      <c r="S1459" s="261"/>
    </row>
    <row r="1460" ht="15.75" hidden="1" customHeight="1">
      <c r="B1460" s="258" t="s">
        <v>80</v>
      </c>
      <c r="C1460" s="259" t="s">
        <v>59</v>
      </c>
      <c r="D1460" s="260" t="s">
        <v>145</v>
      </c>
      <c r="E1460" s="258" t="s">
        <v>412</v>
      </c>
      <c r="F1460" s="258">
        <v>9.0</v>
      </c>
      <c r="G1460" s="258">
        <v>9.0</v>
      </c>
      <c r="H1460" s="258">
        <v>8.0</v>
      </c>
      <c r="I1460" s="258">
        <v>8.0</v>
      </c>
      <c r="J1460" s="258">
        <v>9.0</v>
      </c>
      <c r="K1460" s="258">
        <v>9.0</v>
      </c>
      <c r="L1460" s="258">
        <v>10.0</v>
      </c>
      <c r="M1460" s="258">
        <v>9.0</v>
      </c>
      <c r="N1460" s="258">
        <v>9.0</v>
      </c>
      <c r="O1460" s="258">
        <v>10.0</v>
      </c>
      <c r="P1460" s="258">
        <v>9.0</v>
      </c>
      <c r="Q1460" s="258">
        <v>9.0</v>
      </c>
      <c r="R1460" s="261">
        <f t="shared" si="1"/>
        <v>108</v>
      </c>
      <c r="S1460" s="261"/>
    </row>
    <row r="1461" ht="15.75" hidden="1" customHeight="1">
      <c r="B1461" s="258" t="s">
        <v>80</v>
      </c>
      <c r="C1461" s="259" t="s">
        <v>59</v>
      </c>
      <c r="D1461" s="262" t="s">
        <v>145</v>
      </c>
      <c r="E1461" s="258" t="s">
        <v>413</v>
      </c>
      <c r="F1461" s="258">
        <v>9.0</v>
      </c>
      <c r="G1461" s="258">
        <v>9.0</v>
      </c>
      <c r="H1461" s="258">
        <v>8.0</v>
      </c>
      <c r="I1461" s="258">
        <v>8.0</v>
      </c>
      <c r="J1461" s="258">
        <v>9.0</v>
      </c>
      <c r="K1461" s="258">
        <v>9.0</v>
      </c>
      <c r="L1461" s="258">
        <v>10.0</v>
      </c>
      <c r="M1461" s="258">
        <v>9.0</v>
      </c>
      <c r="N1461" s="258">
        <v>9.0</v>
      </c>
      <c r="O1461" s="258">
        <v>10.0</v>
      </c>
      <c r="P1461" s="258">
        <v>9.0</v>
      </c>
      <c r="Q1461" s="258">
        <v>9.0</v>
      </c>
      <c r="R1461" s="261">
        <f t="shared" si="1"/>
        <v>108</v>
      </c>
      <c r="S1461" s="261"/>
    </row>
    <row r="1462" ht="15.75" customHeight="1">
      <c r="B1462" s="258" t="s">
        <v>80</v>
      </c>
      <c r="C1462" s="259" t="s">
        <v>59</v>
      </c>
      <c r="D1462" s="260" t="s">
        <v>61</v>
      </c>
      <c r="E1462" s="258" t="s">
        <v>62</v>
      </c>
      <c r="F1462" s="258">
        <v>14.0</v>
      </c>
      <c r="G1462" s="258">
        <v>14.0</v>
      </c>
      <c r="H1462" s="258">
        <v>13.0</v>
      </c>
      <c r="I1462" s="258">
        <v>13.0</v>
      </c>
      <c r="J1462" s="258">
        <v>13.0</v>
      </c>
      <c r="K1462" s="258">
        <v>13.0</v>
      </c>
      <c r="L1462" s="258">
        <v>15.0</v>
      </c>
      <c r="M1462" s="258">
        <v>14.0</v>
      </c>
      <c r="N1462" s="258">
        <v>15.0</v>
      </c>
      <c r="O1462" s="258">
        <v>15.0</v>
      </c>
      <c r="P1462" s="258">
        <v>14.0</v>
      </c>
      <c r="Q1462" s="258">
        <v>14.0</v>
      </c>
      <c r="R1462" s="261">
        <f t="shared" si="1"/>
        <v>167</v>
      </c>
      <c r="S1462" s="261">
        <f t="shared" ref="S1462:S1469" si="9">SUM(F1462:K1462)</f>
        <v>80</v>
      </c>
    </row>
    <row r="1463" ht="15.75" customHeight="1">
      <c r="B1463" s="258" t="s">
        <v>80</v>
      </c>
      <c r="C1463" s="259" t="s">
        <v>59</v>
      </c>
      <c r="D1463" s="260" t="s">
        <v>61</v>
      </c>
      <c r="E1463" s="258" t="s">
        <v>63</v>
      </c>
      <c r="F1463" s="258">
        <v>22.0</v>
      </c>
      <c r="G1463" s="258">
        <v>21.0</v>
      </c>
      <c r="H1463" s="258">
        <v>19.0</v>
      </c>
      <c r="I1463" s="258">
        <v>19.0</v>
      </c>
      <c r="J1463" s="258">
        <v>20.0</v>
      </c>
      <c r="K1463" s="258">
        <v>21.0</v>
      </c>
      <c r="L1463" s="258">
        <v>23.0</v>
      </c>
      <c r="M1463" s="258">
        <v>22.0</v>
      </c>
      <c r="N1463" s="258">
        <v>21.0</v>
      </c>
      <c r="O1463" s="258">
        <v>23.0</v>
      </c>
      <c r="P1463" s="258">
        <v>21.0</v>
      </c>
      <c r="Q1463" s="258">
        <v>22.0</v>
      </c>
      <c r="R1463" s="261">
        <f t="shared" si="1"/>
        <v>254</v>
      </c>
      <c r="S1463" s="261">
        <f t="shared" si="9"/>
        <v>122</v>
      </c>
    </row>
    <row r="1464" ht="15.75" customHeight="1">
      <c r="B1464" s="258" t="s">
        <v>80</v>
      </c>
      <c r="C1464" s="259" t="s">
        <v>59</v>
      </c>
      <c r="D1464" s="260" t="s">
        <v>61</v>
      </c>
      <c r="E1464" s="258" t="s">
        <v>64</v>
      </c>
      <c r="F1464" s="258">
        <v>3.0</v>
      </c>
      <c r="G1464" s="258">
        <v>3.0</v>
      </c>
      <c r="H1464" s="258">
        <v>2.0</v>
      </c>
      <c r="I1464" s="258">
        <v>2.0</v>
      </c>
      <c r="J1464" s="258">
        <v>3.0</v>
      </c>
      <c r="K1464" s="258">
        <v>3.0</v>
      </c>
      <c r="L1464" s="258">
        <v>3.0</v>
      </c>
      <c r="M1464" s="258">
        <v>3.0</v>
      </c>
      <c r="N1464" s="258">
        <v>3.0</v>
      </c>
      <c r="O1464" s="258">
        <v>3.0</v>
      </c>
      <c r="P1464" s="258">
        <v>3.0</v>
      </c>
      <c r="Q1464" s="258">
        <v>3.0</v>
      </c>
      <c r="R1464" s="261">
        <f t="shared" si="1"/>
        <v>34</v>
      </c>
      <c r="S1464" s="261">
        <f t="shared" si="9"/>
        <v>16</v>
      </c>
    </row>
    <row r="1465" ht="15.75" customHeight="1">
      <c r="B1465" s="258" t="s">
        <v>80</v>
      </c>
      <c r="C1465" s="259" t="s">
        <v>59</v>
      </c>
      <c r="D1465" s="260" t="s">
        <v>61</v>
      </c>
      <c r="E1465" s="258" t="s">
        <v>65</v>
      </c>
      <c r="F1465" s="258">
        <v>17.0</v>
      </c>
      <c r="G1465" s="258">
        <v>16.0</v>
      </c>
      <c r="H1465" s="258">
        <v>15.0</v>
      </c>
      <c r="I1465" s="258">
        <v>15.0</v>
      </c>
      <c r="J1465" s="258">
        <v>16.0</v>
      </c>
      <c r="K1465" s="258">
        <v>16.0</v>
      </c>
      <c r="L1465" s="258">
        <v>18.0</v>
      </c>
      <c r="M1465" s="258">
        <v>17.0</v>
      </c>
      <c r="N1465" s="258">
        <v>17.0</v>
      </c>
      <c r="O1465" s="258">
        <v>18.0</v>
      </c>
      <c r="P1465" s="258">
        <v>16.0</v>
      </c>
      <c r="Q1465" s="258">
        <v>17.0</v>
      </c>
      <c r="R1465" s="261">
        <f t="shared" si="1"/>
        <v>198</v>
      </c>
      <c r="S1465" s="261">
        <f t="shared" si="9"/>
        <v>95</v>
      </c>
    </row>
    <row r="1466" ht="15.75" customHeight="1">
      <c r="B1466" s="258" t="s">
        <v>80</v>
      </c>
      <c r="C1466" s="259" t="s">
        <v>59</v>
      </c>
      <c r="D1466" s="260" t="s">
        <v>61</v>
      </c>
      <c r="E1466" s="258" t="s">
        <v>66</v>
      </c>
      <c r="F1466" s="258">
        <v>9.0</v>
      </c>
      <c r="G1466" s="258">
        <v>8.0</v>
      </c>
      <c r="H1466" s="258">
        <v>8.0</v>
      </c>
      <c r="I1466" s="258">
        <v>8.0</v>
      </c>
      <c r="J1466" s="258">
        <v>8.0</v>
      </c>
      <c r="K1466" s="258">
        <v>8.0</v>
      </c>
      <c r="L1466" s="258">
        <v>9.0</v>
      </c>
      <c r="M1466" s="258">
        <v>9.0</v>
      </c>
      <c r="N1466" s="258">
        <v>9.0</v>
      </c>
      <c r="O1466" s="258">
        <v>9.0</v>
      </c>
      <c r="P1466" s="258">
        <v>8.0</v>
      </c>
      <c r="Q1466" s="258">
        <v>9.0</v>
      </c>
      <c r="R1466" s="261">
        <f t="shared" si="1"/>
        <v>102</v>
      </c>
      <c r="S1466" s="261">
        <f t="shared" si="9"/>
        <v>49</v>
      </c>
    </row>
    <row r="1467" ht="15.75" customHeight="1">
      <c r="B1467" s="258" t="s">
        <v>80</v>
      </c>
      <c r="C1467" s="259" t="s">
        <v>59</v>
      </c>
      <c r="D1467" s="260" t="s">
        <v>61</v>
      </c>
      <c r="E1467" s="258" t="s">
        <v>67</v>
      </c>
      <c r="F1467" s="258">
        <v>46.0</v>
      </c>
      <c r="G1467" s="258">
        <v>46.0</v>
      </c>
      <c r="H1467" s="258">
        <v>41.0</v>
      </c>
      <c r="I1467" s="258">
        <v>41.0</v>
      </c>
      <c r="J1467" s="258">
        <v>44.0</v>
      </c>
      <c r="K1467" s="258">
        <v>44.0</v>
      </c>
      <c r="L1467" s="258">
        <v>50.0</v>
      </c>
      <c r="M1467" s="258">
        <v>47.0</v>
      </c>
      <c r="N1467" s="258">
        <v>46.0</v>
      </c>
      <c r="O1467" s="258">
        <v>50.0</v>
      </c>
      <c r="P1467" s="258">
        <v>45.0</v>
      </c>
      <c r="Q1467" s="258">
        <v>46.0</v>
      </c>
      <c r="R1467" s="261">
        <f t="shared" si="1"/>
        <v>546</v>
      </c>
      <c r="S1467" s="261">
        <f t="shared" si="9"/>
        <v>262</v>
      </c>
    </row>
    <row r="1468" ht="15.75" customHeight="1">
      <c r="B1468" s="258" t="s">
        <v>80</v>
      </c>
      <c r="C1468" s="259" t="s">
        <v>59</v>
      </c>
      <c r="D1468" s="260" t="s">
        <v>61</v>
      </c>
      <c r="E1468" s="258" t="s">
        <v>68</v>
      </c>
      <c r="F1468" s="258">
        <v>4.0</v>
      </c>
      <c r="G1468" s="258">
        <v>4.0</v>
      </c>
      <c r="H1468" s="258">
        <v>4.0</v>
      </c>
      <c r="I1468" s="258">
        <v>4.0</v>
      </c>
      <c r="J1468" s="258">
        <v>4.0</v>
      </c>
      <c r="K1468" s="258">
        <v>4.0</v>
      </c>
      <c r="L1468" s="258">
        <v>5.0</v>
      </c>
      <c r="M1468" s="258">
        <v>4.0</v>
      </c>
      <c r="N1468" s="258">
        <v>4.0</v>
      </c>
      <c r="O1468" s="258">
        <v>5.0</v>
      </c>
      <c r="P1468" s="258">
        <v>4.0</v>
      </c>
      <c r="Q1468" s="258">
        <v>4.0</v>
      </c>
      <c r="R1468" s="261">
        <f t="shared" si="1"/>
        <v>50</v>
      </c>
      <c r="S1468" s="261">
        <f t="shared" si="9"/>
        <v>24</v>
      </c>
    </row>
    <row r="1469" ht="15.75" customHeight="1">
      <c r="B1469" s="258" t="s">
        <v>80</v>
      </c>
      <c r="C1469" s="259" t="s">
        <v>59</v>
      </c>
      <c r="D1469" s="262" t="s">
        <v>61</v>
      </c>
      <c r="E1469" s="258" t="s">
        <v>69</v>
      </c>
      <c r="F1469" s="258">
        <v>4.0</v>
      </c>
      <c r="G1469" s="258">
        <v>4.0</v>
      </c>
      <c r="H1469" s="258">
        <v>3.0</v>
      </c>
      <c r="I1469" s="258">
        <v>3.0</v>
      </c>
      <c r="J1469" s="258">
        <v>3.0</v>
      </c>
      <c r="K1469" s="258">
        <v>3.0</v>
      </c>
      <c r="L1469" s="258">
        <v>4.0</v>
      </c>
      <c r="M1469" s="258">
        <v>4.0</v>
      </c>
      <c r="N1469" s="258">
        <v>4.0</v>
      </c>
      <c r="O1469" s="258">
        <v>4.0</v>
      </c>
      <c r="P1469" s="258">
        <v>4.0</v>
      </c>
      <c r="Q1469" s="258">
        <v>4.0</v>
      </c>
      <c r="R1469" s="261">
        <f t="shared" si="1"/>
        <v>44</v>
      </c>
      <c r="S1469" s="261">
        <f t="shared" si="9"/>
        <v>20</v>
      </c>
    </row>
    <row r="1470" ht="15.75" hidden="1" customHeight="1">
      <c r="B1470" s="258" t="s">
        <v>80</v>
      </c>
      <c r="C1470" s="259" t="s">
        <v>59</v>
      </c>
      <c r="D1470" s="260" t="s">
        <v>159</v>
      </c>
      <c r="E1470" s="258" t="s">
        <v>414</v>
      </c>
      <c r="F1470" s="258">
        <v>32.0</v>
      </c>
      <c r="G1470" s="258">
        <v>32.0</v>
      </c>
      <c r="H1470" s="258">
        <v>28.0</v>
      </c>
      <c r="I1470" s="258">
        <v>28.0</v>
      </c>
      <c r="J1470" s="258">
        <v>30.0</v>
      </c>
      <c r="K1470" s="258">
        <v>30.0</v>
      </c>
      <c r="L1470" s="258">
        <v>34.0</v>
      </c>
      <c r="M1470" s="258">
        <v>32.0</v>
      </c>
      <c r="N1470" s="258">
        <v>32.0</v>
      </c>
      <c r="O1470" s="258">
        <v>34.0</v>
      </c>
      <c r="P1470" s="258">
        <v>31.0</v>
      </c>
      <c r="Q1470" s="258">
        <v>32.0</v>
      </c>
      <c r="R1470" s="261">
        <f t="shared" si="1"/>
        <v>375</v>
      </c>
      <c r="S1470" s="261"/>
    </row>
    <row r="1471" ht="15.75" hidden="1" customHeight="1">
      <c r="B1471" s="258" t="s">
        <v>80</v>
      </c>
      <c r="C1471" s="259" t="s">
        <v>59</v>
      </c>
      <c r="D1471" s="260" t="s">
        <v>159</v>
      </c>
      <c r="E1471" s="258" t="s">
        <v>415</v>
      </c>
      <c r="F1471" s="258">
        <v>2.0</v>
      </c>
      <c r="G1471" s="258">
        <v>2.0</v>
      </c>
      <c r="H1471" s="258">
        <v>2.0</v>
      </c>
      <c r="I1471" s="258">
        <v>2.0</v>
      </c>
      <c r="J1471" s="258">
        <v>2.0</v>
      </c>
      <c r="K1471" s="258">
        <v>2.0</v>
      </c>
      <c r="L1471" s="258">
        <v>3.0</v>
      </c>
      <c r="M1471" s="258">
        <v>2.0</v>
      </c>
      <c r="N1471" s="258">
        <v>2.0</v>
      </c>
      <c r="O1471" s="258">
        <v>2.0</v>
      </c>
      <c r="P1471" s="258">
        <v>2.0</v>
      </c>
      <c r="Q1471" s="258">
        <v>2.0</v>
      </c>
      <c r="R1471" s="261">
        <f t="shared" si="1"/>
        <v>25</v>
      </c>
      <c r="S1471" s="261"/>
    </row>
    <row r="1472" ht="15.75" hidden="1" customHeight="1">
      <c r="B1472" s="258" t="s">
        <v>80</v>
      </c>
      <c r="C1472" s="259" t="s">
        <v>59</v>
      </c>
      <c r="D1472" s="260" t="s">
        <v>159</v>
      </c>
      <c r="E1472" s="258" t="s">
        <v>416</v>
      </c>
      <c r="F1472" s="258">
        <v>2.0</v>
      </c>
      <c r="G1472" s="258">
        <v>2.0</v>
      </c>
      <c r="H1472" s="258">
        <v>2.0</v>
      </c>
      <c r="I1472" s="258">
        <v>2.0</v>
      </c>
      <c r="J1472" s="258">
        <v>2.0</v>
      </c>
      <c r="K1472" s="258">
        <v>2.0</v>
      </c>
      <c r="L1472" s="258">
        <v>3.0</v>
      </c>
      <c r="M1472" s="258">
        <v>2.0</v>
      </c>
      <c r="N1472" s="258">
        <v>2.0</v>
      </c>
      <c r="O1472" s="258">
        <v>2.0</v>
      </c>
      <c r="P1472" s="258">
        <v>2.0</v>
      </c>
      <c r="Q1472" s="258">
        <v>2.0</v>
      </c>
      <c r="R1472" s="261">
        <f t="shared" si="1"/>
        <v>25</v>
      </c>
      <c r="S1472" s="261"/>
    </row>
    <row r="1473" ht="15.75" hidden="1" customHeight="1">
      <c r="B1473" s="258" t="s">
        <v>80</v>
      </c>
      <c r="C1473" s="259" t="s">
        <v>59</v>
      </c>
      <c r="D1473" s="260" t="s">
        <v>159</v>
      </c>
      <c r="E1473" s="258" t="s">
        <v>417</v>
      </c>
      <c r="F1473" s="258">
        <v>42.0</v>
      </c>
      <c r="G1473" s="258">
        <v>41.0</v>
      </c>
      <c r="H1473" s="258">
        <v>38.0</v>
      </c>
      <c r="I1473" s="258">
        <v>38.0</v>
      </c>
      <c r="J1473" s="258">
        <v>40.0</v>
      </c>
      <c r="K1473" s="258">
        <v>40.0</v>
      </c>
      <c r="L1473" s="258">
        <v>46.0</v>
      </c>
      <c r="M1473" s="258">
        <v>43.0</v>
      </c>
      <c r="N1473" s="258">
        <v>42.0</v>
      </c>
      <c r="O1473" s="258">
        <v>46.0</v>
      </c>
      <c r="P1473" s="258">
        <v>41.0</v>
      </c>
      <c r="Q1473" s="258">
        <v>42.0</v>
      </c>
      <c r="R1473" s="261">
        <f t="shared" si="1"/>
        <v>499</v>
      </c>
      <c r="S1473" s="261"/>
    </row>
    <row r="1474" ht="15.75" hidden="1" customHeight="1">
      <c r="B1474" s="258" t="s">
        <v>80</v>
      </c>
      <c r="C1474" s="259" t="s">
        <v>59</v>
      </c>
      <c r="D1474" s="260" t="s">
        <v>159</v>
      </c>
      <c r="E1474" s="258" t="s">
        <v>418</v>
      </c>
      <c r="F1474" s="258">
        <v>7.0</v>
      </c>
      <c r="G1474" s="258">
        <v>6.0</v>
      </c>
      <c r="H1474" s="258">
        <v>6.0</v>
      </c>
      <c r="I1474" s="258">
        <v>6.0</v>
      </c>
      <c r="J1474" s="258">
        <v>6.0</v>
      </c>
      <c r="K1474" s="258">
        <v>6.0</v>
      </c>
      <c r="L1474" s="258">
        <v>7.0</v>
      </c>
      <c r="M1474" s="258">
        <v>7.0</v>
      </c>
      <c r="N1474" s="258">
        <v>7.0</v>
      </c>
      <c r="O1474" s="258">
        <v>7.0</v>
      </c>
      <c r="P1474" s="258">
        <v>6.0</v>
      </c>
      <c r="Q1474" s="258">
        <v>7.0</v>
      </c>
      <c r="R1474" s="261">
        <f t="shared" si="1"/>
        <v>78</v>
      </c>
      <c r="S1474" s="261"/>
    </row>
    <row r="1475" ht="15.75" hidden="1" customHeight="1">
      <c r="B1475" s="258" t="s">
        <v>80</v>
      </c>
      <c r="C1475" s="259" t="s">
        <v>59</v>
      </c>
      <c r="D1475" s="260" t="s">
        <v>159</v>
      </c>
      <c r="E1475" s="258" t="s">
        <v>419</v>
      </c>
      <c r="F1475" s="258">
        <v>2.0</v>
      </c>
      <c r="G1475" s="258">
        <v>2.0</v>
      </c>
      <c r="H1475" s="258">
        <v>2.0</v>
      </c>
      <c r="I1475" s="258">
        <v>2.0</v>
      </c>
      <c r="J1475" s="258">
        <v>2.0</v>
      </c>
      <c r="K1475" s="258">
        <v>2.0</v>
      </c>
      <c r="L1475" s="258">
        <v>3.0</v>
      </c>
      <c r="M1475" s="258">
        <v>2.0</v>
      </c>
      <c r="N1475" s="258">
        <v>2.0</v>
      </c>
      <c r="O1475" s="258">
        <v>2.0</v>
      </c>
      <c r="P1475" s="258">
        <v>2.0</v>
      </c>
      <c r="Q1475" s="258">
        <v>2.0</v>
      </c>
      <c r="R1475" s="261">
        <f t="shared" si="1"/>
        <v>25</v>
      </c>
      <c r="S1475" s="261"/>
    </row>
    <row r="1476" ht="15.75" hidden="1" customHeight="1">
      <c r="B1476" s="258" t="s">
        <v>80</v>
      </c>
      <c r="C1476" s="259" t="s">
        <v>59</v>
      </c>
      <c r="D1476" s="260" t="s">
        <v>159</v>
      </c>
      <c r="E1476" s="258" t="s">
        <v>420</v>
      </c>
      <c r="F1476" s="258">
        <v>6.0</v>
      </c>
      <c r="G1476" s="258">
        <v>6.0</v>
      </c>
      <c r="H1476" s="258">
        <v>5.0</v>
      </c>
      <c r="I1476" s="258">
        <v>5.0</v>
      </c>
      <c r="J1476" s="258">
        <v>6.0</v>
      </c>
      <c r="K1476" s="258">
        <v>6.0</v>
      </c>
      <c r="L1476" s="258">
        <v>6.0</v>
      </c>
      <c r="M1476" s="258">
        <v>6.0</v>
      </c>
      <c r="N1476" s="258">
        <v>6.0</v>
      </c>
      <c r="O1476" s="258">
        <v>6.0</v>
      </c>
      <c r="P1476" s="258">
        <v>6.0</v>
      </c>
      <c r="Q1476" s="258">
        <v>6.0</v>
      </c>
      <c r="R1476" s="261">
        <f t="shared" si="1"/>
        <v>70</v>
      </c>
      <c r="S1476" s="261"/>
    </row>
    <row r="1477" ht="15.75" hidden="1" customHeight="1">
      <c r="B1477" s="258" t="s">
        <v>80</v>
      </c>
      <c r="C1477" s="259" t="s">
        <v>59</v>
      </c>
      <c r="D1477" s="260" t="s">
        <v>159</v>
      </c>
      <c r="E1477" s="258" t="s">
        <v>421</v>
      </c>
      <c r="F1477" s="258">
        <v>2.0</v>
      </c>
      <c r="G1477" s="258">
        <v>2.0</v>
      </c>
      <c r="H1477" s="258">
        <v>2.0</v>
      </c>
      <c r="I1477" s="258">
        <v>2.0</v>
      </c>
      <c r="J1477" s="258">
        <v>2.0</v>
      </c>
      <c r="K1477" s="258">
        <v>2.0</v>
      </c>
      <c r="L1477" s="258">
        <v>3.0</v>
      </c>
      <c r="M1477" s="258">
        <v>2.0</v>
      </c>
      <c r="N1477" s="258">
        <v>2.0</v>
      </c>
      <c r="O1477" s="258">
        <v>2.0</v>
      </c>
      <c r="P1477" s="258">
        <v>2.0</v>
      </c>
      <c r="Q1477" s="258">
        <v>2.0</v>
      </c>
      <c r="R1477" s="261">
        <f t="shared" si="1"/>
        <v>25</v>
      </c>
      <c r="S1477" s="261"/>
    </row>
    <row r="1478" ht="15.75" hidden="1" customHeight="1">
      <c r="B1478" s="258" t="s">
        <v>80</v>
      </c>
      <c r="C1478" s="259" t="s">
        <v>59</v>
      </c>
      <c r="D1478" s="260" t="s">
        <v>159</v>
      </c>
      <c r="E1478" s="258" t="s">
        <v>422</v>
      </c>
      <c r="F1478" s="258">
        <v>2.0</v>
      </c>
      <c r="G1478" s="258">
        <v>2.0</v>
      </c>
      <c r="H1478" s="258">
        <v>2.0</v>
      </c>
      <c r="I1478" s="258">
        <v>2.0</v>
      </c>
      <c r="J1478" s="258">
        <v>2.0</v>
      </c>
      <c r="K1478" s="258">
        <v>2.0</v>
      </c>
      <c r="L1478" s="258">
        <v>3.0</v>
      </c>
      <c r="M1478" s="258">
        <v>2.0</v>
      </c>
      <c r="N1478" s="258">
        <v>2.0</v>
      </c>
      <c r="O1478" s="258">
        <v>2.0</v>
      </c>
      <c r="P1478" s="258">
        <v>2.0</v>
      </c>
      <c r="Q1478" s="258">
        <v>2.0</v>
      </c>
      <c r="R1478" s="261">
        <f t="shared" si="1"/>
        <v>25</v>
      </c>
      <c r="S1478" s="261"/>
    </row>
    <row r="1479" ht="15.75" hidden="1" customHeight="1">
      <c r="B1479" s="258" t="s">
        <v>80</v>
      </c>
      <c r="C1479" s="259" t="s">
        <v>59</v>
      </c>
      <c r="D1479" s="260" t="s">
        <v>159</v>
      </c>
      <c r="E1479" s="258" t="s">
        <v>423</v>
      </c>
      <c r="F1479" s="258">
        <v>2.0</v>
      </c>
      <c r="G1479" s="258">
        <v>2.0</v>
      </c>
      <c r="H1479" s="258">
        <v>2.0</v>
      </c>
      <c r="I1479" s="258">
        <v>2.0</v>
      </c>
      <c r="J1479" s="258">
        <v>2.0</v>
      </c>
      <c r="K1479" s="258">
        <v>2.0</v>
      </c>
      <c r="L1479" s="258">
        <v>3.0</v>
      </c>
      <c r="M1479" s="258">
        <v>2.0</v>
      </c>
      <c r="N1479" s="258">
        <v>2.0</v>
      </c>
      <c r="O1479" s="258">
        <v>2.0</v>
      </c>
      <c r="P1479" s="258">
        <v>2.0</v>
      </c>
      <c r="Q1479" s="258">
        <v>2.0</v>
      </c>
      <c r="R1479" s="261">
        <f t="shared" si="1"/>
        <v>25</v>
      </c>
      <c r="S1479" s="261"/>
    </row>
    <row r="1480" ht="15.75" hidden="1" customHeight="1">
      <c r="B1480" s="258" t="s">
        <v>80</v>
      </c>
      <c r="C1480" s="259" t="s">
        <v>59</v>
      </c>
      <c r="D1480" s="260" t="s">
        <v>159</v>
      </c>
      <c r="E1480" s="258" t="s">
        <v>424</v>
      </c>
      <c r="F1480" s="258">
        <v>39.0</v>
      </c>
      <c r="G1480" s="258">
        <v>39.0</v>
      </c>
      <c r="H1480" s="258">
        <v>35.0</v>
      </c>
      <c r="I1480" s="258">
        <v>35.0</v>
      </c>
      <c r="J1480" s="258">
        <v>37.0</v>
      </c>
      <c r="K1480" s="258">
        <v>37.0</v>
      </c>
      <c r="L1480" s="258">
        <v>42.0</v>
      </c>
      <c r="M1480" s="258">
        <v>40.0</v>
      </c>
      <c r="N1480" s="258">
        <v>39.0</v>
      </c>
      <c r="O1480" s="258">
        <v>42.0</v>
      </c>
      <c r="P1480" s="258">
        <v>39.0</v>
      </c>
      <c r="Q1480" s="258">
        <v>40.0</v>
      </c>
      <c r="R1480" s="261">
        <f t="shared" si="1"/>
        <v>464</v>
      </c>
      <c r="S1480" s="261"/>
    </row>
    <row r="1481" ht="15.75" hidden="1" customHeight="1">
      <c r="B1481" s="258" t="s">
        <v>80</v>
      </c>
      <c r="C1481" s="259" t="s">
        <v>59</v>
      </c>
      <c r="D1481" s="262" t="s">
        <v>159</v>
      </c>
      <c r="E1481" s="258" t="s">
        <v>425</v>
      </c>
      <c r="F1481" s="258">
        <v>5.0</v>
      </c>
      <c r="G1481" s="258">
        <v>5.0</v>
      </c>
      <c r="H1481" s="258">
        <v>4.0</v>
      </c>
      <c r="I1481" s="258">
        <v>4.0</v>
      </c>
      <c r="J1481" s="258">
        <v>4.0</v>
      </c>
      <c r="K1481" s="258">
        <v>4.0</v>
      </c>
      <c r="L1481" s="258">
        <v>5.0</v>
      </c>
      <c r="M1481" s="258">
        <v>5.0</v>
      </c>
      <c r="N1481" s="258">
        <v>5.0</v>
      </c>
      <c r="O1481" s="258">
        <v>5.0</v>
      </c>
      <c r="P1481" s="258">
        <v>5.0</v>
      </c>
      <c r="Q1481" s="258">
        <v>5.0</v>
      </c>
      <c r="R1481" s="261">
        <f t="shared" si="1"/>
        <v>56</v>
      </c>
      <c r="S1481" s="261"/>
    </row>
    <row r="1482" ht="15.75" hidden="1" customHeight="1">
      <c r="B1482" s="258" t="s">
        <v>80</v>
      </c>
      <c r="C1482" s="259" t="s">
        <v>70</v>
      </c>
      <c r="D1482" s="260" t="s">
        <v>116</v>
      </c>
      <c r="E1482" s="258" t="s">
        <v>383</v>
      </c>
      <c r="F1482" s="258">
        <v>8.0</v>
      </c>
      <c r="G1482" s="258">
        <v>18.0</v>
      </c>
      <c r="H1482" s="258">
        <v>23.0</v>
      </c>
      <c r="I1482" s="258">
        <v>22.0</v>
      </c>
      <c r="J1482" s="258">
        <v>26.0</v>
      </c>
      <c r="K1482" s="258">
        <v>34.0</v>
      </c>
      <c r="L1482" s="258">
        <v>51.0</v>
      </c>
      <c r="M1482" s="258">
        <v>32.0</v>
      </c>
      <c r="N1482" s="258">
        <v>15.0</v>
      </c>
      <c r="O1482" s="258">
        <v>53.0</v>
      </c>
      <c r="P1482" s="258">
        <v>41.0</v>
      </c>
      <c r="Q1482" s="258">
        <v>47.0</v>
      </c>
      <c r="R1482" s="261">
        <f t="shared" si="1"/>
        <v>370</v>
      </c>
      <c r="S1482" s="261"/>
    </row>
    <row r="1483" ht="15.75" hidden="1" customHeight="1">
      <c r="B1483" s="258" t="s">
        <v>80</v>
      </c>
      <c r="C1483" s="259" t="s">
        <v>70</v>
      </c>
      <c r="D1483" s="260" t="s">
        <v>116</v>
      </c>
      <c r="E1483" s="258" t="s">
        <v>384</v>
      </c>
      <c r="F1483" s="258">
        <v>6.0</v>
      </c>
      <c r="G1483" s="258">
        <v>13.0</v>
      </c>
      <c r="H1483" s="258">
        <v>17.0</v>
      </c>
      <c r="I1483" s="258">
        <v>17.0</v>
      </c>
      <c r="J1483" s="258">
        <v>20.0</v>
      </c>
      <c r="K1483" s="258">
        <v>25.0</v>
      </c>
      <c r="L1483" s="258">
        <v>37.0</v>
      </c>
      <c r="M1483" s="258">
        <v>23.0</v>
      </c>
      <c r="N1483" s="258">
        <v>11.0</v>
      </c>
      <c r="O1483" s="258">
        <v>39.0</v>
      </c>
      <c r="P1483" s="258">
        <v>30.0</v>
      </c>
      <c r="Q1483" s="258">
        <v>34.0</v>
      </c>
      <c r="R1483" s="261">
        <f t="shared" si="1"/>
        <v>272</v>
      </c>
      <c r="S1483" s="261"/>
    </row>
    <row r="1484" ht="15.75" hidden="1" customHeight="1">
      <c r="B1484" s="258" t="s">
        <v>80</v>
      </c>
      <c r="C1484" s="259" t="s">
        <v>70</v>
      </c>
      <c r="D1484" s="260" t="s">
        <v>116</v>
      </c>
      <c r="E1484" s="258" t="s">
        <v>385</v>
      </c>
      <c r="F1484" s="258">
        <v>12.0</v>
      </c>
      <c r="G1484" s="258">
        <v>26.0</v>
      </c>
      <c r="H1484" s="258">
        <v>34.0</v>
      </c>
      <c r="I1484" s="258">
        <v>33.0</v>
      </c>
      <c r="J1484" s="258">
        <v>40.0</v>
      </c>
      <c r="K1484" s="258">
        <v>49.0</v>
      </c>
      <c r="L1484" s="258">
        <v>70.0</v>
      </c>
      <c r="M1484" s="258">
        <v>45.0</v>
      </c>
      <c r="N1484" s="258">
        <v>23.0</v>
      </c>
      <c r="O1484" s="258">
        <v>76.0</v>
      </c>
      <c r="P1484" s="258">
        <v>59.0</v>
      </c>
      <c r="Q1484" s="258">
        <v>66.0</v>
      </c>
      <c r="R1484" s="261">
        <f t="shared" si="1"/>
        <v>533</v>
      </c>
      <c r="S1484" s="261"/>
    </row>
    <row r="1485" ht="15.75" hidden="1" customHeight="1">
      <c r="B1485" s="258" t="s">
        <v>80</v>
      </c>
      <c r="C1485" s="259" t="s">
        <v>70</v>
      </c>
      <c r="D1485" s="260" t="s">
        <v>116</v>
      </c>
      <c r="E1485" s="258" t="s">
        <v>386</v>
      </c>
      <c r="F1485" s="258">
        <v>5.0</v>
      </c>
      <c r="G1485" s="258">
        <v>11.0</v>
      </c>
      <c r="H1485" s="258">
        <v>16.0</v>
      </c>
      <c r="I1485" s="258">
        <v>15.0</v>
      </c>
      <c r="J1485" s="258">
        <v>18.0</v>
      </c>
      <c r="K1485" s="258">
        <v>22.0</v>
      </c>
      <c r="L1485" s="258">
        <v>33.0</v>
      </c>
      <c r="M1485" s="258">
        <v>21.0</v>
      </c>
      <c r="N1485" s="258">
        <v>9.0</v>
      </c>
      <c r="O1485" s="258">
        <v>36.0</v>
      </c>
      <c r="P1485" s="258">
        <v>28.0</v>
      </c>
      <c r="Q1485" s="258">
        <v>32.0</v>
      </c>
      <c r="R1485" s="261">
        <f t="shared" si="1"/>
        <v>246</v>
      </c>
      <c r="S1485" s="261"/>
    </row>
    <row r="1486" ht="15.75" hidden="1" customHeight="1">
      <c r="B1486" s="258" t="s">
        <v>80</v>
      </c>
      <c r="C1486" s="259" t="s">
        <v>70</v>
      </c>
      <c r="D1486" s="260" t="s">
        <v>116</v>
      </c>
      <c r="E1486" s="258" t="s">
        <v>387</v>
      </c>
      <c r="F1486" s="258">
        <v>4.0</v>
      </c>
      <c r="G1486" s="258">
        <v>8.0</v>
      </c>
      <c r="H1486" s="258">
        <v>11.0</v>
      </c>
      <c r="I1486" s="258">
        <v>10.0</v>
      </c>
      <c r="J1486" s="258">
        <v>12.0</v>
      </c>
      <c r="K1486" s="258">
        <v>15.0</v>
      </c>
      <c r="L1486" s="258">
        <v>21.0</v>
      </c>
      <c r="M1486" s="258">
        <v>14.0</v>
      </c>
      <c r="N1486" s="258">
        <v>7.0</v>
      </c>
      <c r="O1486" s="258">
        <v>23.0</v>
      </c>
      <c r="P1486" s="258">
        <v>18.0</v>
      </c>
      <c r="Q1486" s="258">
        <v>20.0</v>
      </c>
      <c r="R1486" s="261">
        <f t="shared" si="1"/>
        <v>163</v>
      </c>
      <c r="S1486" s="261"/>
    </row>
    <row r="1487" ht="15.75" hidden="1" customHeight="1">
      <c r="B1487" s="258" t="s">
        <v>80</v>
      </c>
      <c r="C1487" s="259" t="s">
        <v>70</v>
      </c>
      <c r="D1487" s="260" t="s">
        <v>116</v>
      </c>
      <c r="E1487" s="258" t="s">
        <v>388</v>
      </c>
      <c r="F1487" s="258">
        <v>5.0</v>
      </c>
      <c r="G1487" s="258">
        <v>10.0</v>
      </c>
      <c r="H1487" s="258">
        <v>14.0</v>
      </c>
      <c r="I1487" s="258">
        <v>13.0</v>
      </c>
      <c r="J1487" s="258">
        <v>16.0</v>
      </c>
      <c r="K1487" s="258">
        <v>19.0</v>
      </c>
      <c r="L1487" s="258">
        <v>29.0</v>
      </c>
      <c r="M1487" s="258">
        <v>18.0</v>
      </c>
      <c r="N1487" s="258">
        <v>9.0</v>
      </c>
      <c r="O1487" s="258">
        <v>32.0</v>
      </c>
      <c r="P1487" s="258">
        <v>25.0</v>
      </c>
      <c r="Q1487" s="258">
        <v>28.0</v>
      </c>
      <c r="R1487" s="261">
        <f t="shared" si="1"/>
        <v>218</v>
      </c>
      <c r="S1487" s="261"/>
    </row>
    <row r="1488" ht="15.75" hidden="1" customHeight="1">
      <c r="B1488" s="258" t="s">
        <v>80</v>
      </c>
      <c r="C1488" s="259" t="s">
        <v>70</v>
      </c>
      <c r="D1488" s="262" t="s">
        <v>116</v>
      </c>
      <c r="E1488" s="258" t="s">
        <v>389</v>
      </c>
      <c r="F1488" s="258">
        <v>2.0</v>
      </c>
      <c r="G1488" s="258">
        <v>5.0</v>
      </c>
      <c r="H1488" s="258">
        <v>7.0</v>
      </c>
      <c r="I1488" s="258">
        <v>7.0</v>
      </c>
      <c r="J1488" s="258">
        <v>8.0</v>
      </c>
      <c r="K1488" s="258">
        <v>10.0</v>
      </c>
      <c r="L1488" s="258">
        <v>14.0</v>
      </c>
      <c r="M1488" s="258">
        <v>9.0</v>
      </c>
      <c r="N1488" s="258">
        <v>6.0</v>
      </c>
      <c r="O1488" s="258">
        <v>14.0</v>
      </c>
      <c r="P1488" s="258">
        <v>12.0</v>
      </c>
      <c r="Q1488" s="258">
        <v>13.0</v>
      </c>
      <c r="R1488" s="261">
        <f t="shared" si="1"/>
        <v>107</v>
      </c>
      <c r="S1488" s="261"/>
    </row>
    <row r="1489" ht="15.75" hidden="1" customHeight="1">
      <c r="B1489" s="258" t="s">
        <v>80</v>
      </c>
      <c r="C1489" s="259" t="s">
        <v>70</v>
      </c>
      <c r="D1489" s="260" t="s">
        <v>131</v>
      </c>
      <c r="E1489" s="258" t="s">
        <v>390</v>
      </c>
      <c r="F1489" s="258">
        <v>4.0</v>
      </c>
      <c r="G1489" s="258">
        <v>10.0</v>
      </c>
      <c r="H1489" s="258">
        <v>13.0</v>
      </c>
      <c r="I1489" s="258">
        <v>10.0</v>
      </c>
      <c r="J1489" s="258">
        <v>11.0</v>
      </c>
      <c r="K1489" s="258">
        <v>14.0</v>
      </c>
      <c r="L1489" s="258">
        <v>24.0</v>
      </c>
      <c r="M1489" s="258">
        <v>15.0</v>
      </c>
      <c r="N1489" s="258">
        <v>8.0</v>
      </c>
      <c r="O1489" s="258">
        <v>23.0</v>
      </c>
      <c r="P1489" s="258">
        <v>19.0</v>
      </c>
      <c r="Q1489" s="258">
        <v>22.0</v>
      </c>
      <c r="R1489" s="261">
        <f t="shared" si="1"/>
        <v>173</v>
      </c>
      <c r="S1489" s="261"/>
    </row>
    <row r="1490" ht="15.75" hidden="1" customHeight="1">
      <c r="B1490" s="258" t="s">
        <v>80</v>
      </c>
      <c r="C1490" s="259" t="s">
        <v>70</v>
      </c>
      <c r="D1490" s="260" t="s">
        <v>131</v>
      </c>
      <c r="E1490" s="258" t="s">
        <v>391</v>
      </c>
      <c r="F1490" s="258">
        <v>2.0</v>
      </c>
      <c r="G1490" s="258">
        <v>5.0</v>
      </c>
      <c r="H1490" s="258">
        <v>7.0</v>
      </c>
      <c r="I1490" s="258">
        <v>9.0</v>
      </c>
      <c r="J1490" s="258">
        <v>9.0</v>
      </c>
      <c r="K1490" s="258">
        <v>12.0</v>
      </c>
      <c r="L1490" s="258">
        <v>18.0</v>
      </c>
      <c r="M1490" s="258">
        <v>10.0</v>
      </c>
      <c r="N1490" s="258">
        <v>4.0</v>
      </c>
      <c r="O1490" s="258">
        <v>16.0</v>
      </c>
      <c r="P1490" s="258">
        <v>14.0</v>
      </c>
      <c r="Q1490" s="258">
        <v>17.0</v>
      </c>
      <c r="R1490" s="261">
        <f t="shared" si="1"/>
        <v>123</v>
      </c>
      <c r="S1490" s="261"/>
    </row>
    <row r="1491" ht="15.75" hidden="1" customHeight="1">
      <c r="B1491" s="258" t="s">
        <v>80</v>
      </c>
      <c r="C1491" s="259" t="s">
        <v>70</v>
      </c>
      <c r="D1491" s="260" t="s">
        <v>131</v>
      </c>
      <c r="E1491" s="258" t="s">
        <v>392</v>
      </c>
      <c r="F1491" s="258">
        <v>6.0</v>
      </c>
      <c r="G1491" s="258">
        <v>14.0</v>
      </c>
      <c r="H1491" s="258">
        <v>18.0</v>
      </c>
      <c r="I1491" s="258">
        <v>18.0</v>
      </c>
      <c r="J1491" s="258">
        <v>21.0</v>
      </c>
      <c r="K1491" s="258">
        <v>28.0</v>
      </c>
      <c r="L1491" s="258">
        <v>42.0</v>
      </c>
      <c r="M1491" s="258">
        <v>26.0</v>
      </c>
      <c r="N1491" s="258">
        <v>13.0</v>
      </c>
      <c r="O1491" s="258">
        <v>46.0</v>
      </c>
      <c r="P1491" s="258">
        <v>36.0</v>
      </c>
      <c r="Q1491" s="258">
        <v>40.0</v>
      </c>
      <c r="R1491" s="261">
        <f t="shared" si="1"/>
        <v>308</v>
      </c>
      <c r="S1491" s="261"/>
    </row>
    <row r="1492" ht="15.75" hidden="1" customHeight="1">
      <c r="B1492" s="258" t="s">
        <v>80</v>
      </c>
      <c r="C1492" s="259" t="s">
        <v>70</v>
      </c>
      <c r="D1492" s="260" t="s">
        <v>131</v>
      </c>
      <c r="E1492" s="258" t="s">
        <v>393</v>
      </c>
      <c r="F1492" s="258">
        <v>18.0</v>
      </c>
      <c r="G1492" s="258">
        <v>37.0</v>
      </c>
      <c r="H1492" s="258">
        <v>47.0</v>
      </c>
      <c r="I1492" s="258">
        <v>43.0</v>
      </c>
      <c r="J1492" s="258">
        <v>53.0</v>
      </c>
      <c r="K1492" s="258">
        <v>63.0</v>
      </c>
      <c r="L1492" s="258">
        <v>93.0</v>
      </c>
      <c r="M1492" s="258">
        <v>59.0</v>
      </c>
      <c r="N1492" s="258">
        <v>30.0</v>
      </c>
      <c r="O1492" s="258">
        <v>99.0</v>
      </c>
      <c r="P1492" s="258">
        <v>77.0</v>
      </c>
      <c r="Q1492" s="258">
        <v>86.0</v>
      </c>
      <c r="R1492" s="261">
        <f t="shared" si="1"/>
        <v>705</v>
      </c>
      <c r="S1492" s="261"/>
    </row>
    <row r="1493" ht="15.75" hidden="1" customHeight="1">
      <c r="B1493" s="258" t="s">
        <v>80</v>
      </c>
      <c r="C1493" s="259" t="s">
        <v>70</v>
      </c>
      <c r="D1493" s="260" t="s">
        <v>131</v>
      </c>
      <c r="E1493" s="258" t="s">
        <v>394</v>
      </c>
      <c r="F1493" s="258">
        <v>7.0</v>
      </c>
      <c r="G1493" s="258">
        <v>17.0</v>
      </c>
      <c r="H1493" s="258">
        <v>23.0</v>
      </c>
      <c r="I1493" s="258">
        <v>23.0</v>
      </c>
      <c r="J1493" s="258">
        <v>27.0</v>
      </c>
      <c r="K1493" s="258">
        <v>33.0</v>
      </c>
      <c r="L1493" s="258">
        <v>46.0</v>
      </c>
      <c r="M1493" s="258">
        <v>30.0</v>
      </c>
      <c r="N1493" s="258">
        <v>16.0</v>
      </c>
      <c r="O1493" s="258">
        <v>55.0</v>
      </c>
      <c r="P1493" s="258">
        <v>40.0</v>
      </c>
      <c r="Q1493" s="258">
        <v>45.0</v>
      </c>
      <c r="R1493" s="261">
        <f t="shared" si="1"/>
        <v>362</v>
      </c>
      <c r="S1493" s="261"/>
    </row>
    <row r="1494" ht="15.75" hidden="1" customHeight="1">
      <c r="B1494" s="258" t="s">
        <v>80</v>
      </c>
      <c r="C1494" s="259" t="s">
        <v>70</v>
      </c>
      <c r="D1494" s="260" t="s">
        <v>131</v>
      </c>
      <c r="E1494" s="258" t="s">
        <v>395</v>
      </c>
      <c r="F1494" s="258">
        <v>1.0</v>
      </c>
      <c r="G1494" s="258">
        <v>3.0</v>
      </c>
      <c r="H1494" s="258">
        <v>5.0</v>
      </c>
      <c r="I1494" s="258">
        <v>4.0</v>
      </c>
      <c r="J1494" s="258">
        <v>7.0</v>
      </c>
      <c r="K1494" s="258">
        <v>8.0</v>
      </c>
      <c r="L1494" s="258">
        <v>9.0</v>
      </c>
      <c r="M1494" s="258">
        <v>6.0</v>
      </c>
      <c r="N1494" s="258">
        <v>3.0</v>
      </c>
      <c r="O1494" s="258">
        <v>10.0</v>
      </c>
      <c r="P1494" s="258">
        <v>8.0</v>
      </c>
      <c r="Q1494" s="258">
        <v>9.0</v>
      </c>
      <c r="R1494" s="261">
        <f t="shared" si="1"/>
        <v>73</v>
      </c>
      <c r="S1494" s="261"/>
    </row>
    <row r="1495" ht="15.75" hidden="1" customHeight="1">
      <c r="B1495" s="258" t="s">
        <v>80</v>
      </c>
      <c r="C1495" s="259" t="s">
        <v>70</v>
      </c>
      <c r="D1495" s="262" t="s">
        <v>131</v>
      </c>
      <c r="E1495" s="258" t="s">
        <v>396</v>
      </c>
      <c r="F1495" s="258">
        <v>6.0</v>
      </c>
      <c r="G1495" s="258">
        <v>12.0</v>
      </c>
      <c r="H1495" s="258">
        <v>16.0</v>
      </c>
      <c r="I1495" s="258">
        <v>15.0</v>
      </c>
      <c r="J1495" s="258">
        <v>18.0</v>
      </c>
      <c r="K1495" s="258">
        <v>22.0</v>
      </c>
      <c r="L1495" s="258">
        <v>33.0</v>
      </c>
      <c r="M1495" s="258">
        <v>21.0</v>
      </c>
      <c r="N1495" s="258">
        <v>10.0</v>
      </c>
      <c r="O1495" s="258">
        <v>34.0</v>
      </c>
      <c r="P1495" s="258">
        <v>27.0</v>
      </c>
      <c r="Q1495" s="258">
        <v>30.0</v>
      </c>
      <c r="R1495" s="261">
        <f t="shared" si="1"/>
        <v>244</v>
      </c>
      <c r="S1495" s="261"/>
    </row>
    <row r="1496" ht="15.75" hidden="1" customHeight="1">
      <c r="B1496" s="258" t="s">
        <v>80</v>
      </c>
      <c r="C1496" s="259" t="s">
        <v>70</v>
      </c>
      <c r="D1496" s="260" t="s">
        <v>145</v>
      </c>
      <c r="E1496" s="258" t="s">
        <v>397</v>
      </c>
      <c r="F1496" s="258">
        <v>1.0</v>
      </c>
      <c r="G1496" s="258">
        <v>1.0</v>
      </c>
      <c r="H1496" s="258">
        <v>3.0</v>
      </c>
      <c r="I1496" s="258">
        <v>3.0</v>
      </c>
      <c r="J1496" s="258">
        <v>4.0</v>
      </c>
      <c r="K1496" s="258">
        <v>5.0</v>
      </c>
      <c r="L1496" s="258">
        <v>7.0</v>
      </c>
      <c r="M1496" s="258">
        <v>4.0</v>
      </c>
      <c r="N1496" s="258">
        <v>1.0</v>
      </c>
      <c r="O1496" s="258">
        <v>7.0</v>
      </c>
      <c r="P1496" s="258">
        <v>6.0</v>
      </c>
      <c r="Q1496" s="258">
        <v>6.0</v>
      </c>
      <c r="R1496" s="261">
        <f t="shared" si="1"/>
        <v>48</v>
      </c>
      <c r="S1496" s="261"/>
    </row>
    <row r="1497" ht="15.75" hidden="1" customHeight="1">
      <c r="B1497" s="258" t="s">
        <v>80</v>
      </c>
      <c r="C1497" s="259" t="s">
        <v>70</v>
      </c>
      <c r="D1497" s="260" t="s">
        <v>145</v>
      </c>
      <c r="E1497" s="258" t="s">
        <v>398</v>
      </c>
      <c r="F1497" s="258">
        <v>7.0</v>
      </c>
      <c r="G1497" s="258">
        <v>15.0</v>
      </c>
      <c r="H1497" s="258">
        <v>19.0</v>
      </c>
      <c r="I1497" s="258">
        <v>18.0</v>
      </c>
      <c r="J1497" s="258">
        <v>21.0</v>
      </c>
      <c r="K1497" s="258">
        <v>28.0</v>
      </c>
      <c r="L1497" s="258">
        <v>41.0</v>
      </c>
      <c r="M1497" s="258">
        <v>26.0</v>
      </c>
      <c r="N1497" s="258">
        <v>14.0</v>
      </c>
      <c r="O1497" s="258">
        <v>42.0</v>
      </c>
      <c r="P1497" s="258">
        <v>34.0</v>
      </c>
      <c r="Q1497" s="258">
        <v>40.0</v>
      </c>
      <c r="R1497" s="261">
        <f t="shared" si="1"/>
        <v>305</v>
      </c>
      <c r="S1497" s="261"/>
    </row>
    <row r="1498" ht="15.75" hidden="1" customHeight="1">
      <c r="B1498" s="258" t="s">
        <v>80</v>
      </c>
      <c r="C1498" s="259" t="s">
        <v>70</v>
      </c>
      <c r="D1498" s="260" t="s">
        <v>145</v>
      </c>
      <c r="E1498" s="258" t="s">
        <v>399</v>
      </c>
      <c r="F1498" s="258">
        <v>7.0</v>
      </c>
      <c r="G1498" s="258">
        <v>16.0</v>
      </c>
      <c r="H1498" s="258">
        <v>22.0</v>
      </c>
      <c r="I1498" s="258">
        <v>20.0</v>
      </c>
      <c r="J1498" s="258">
        <v>24.0</v>
      </c>
      <c r="K1498" s="258">
        <v>30.0</v>
      </c>
      <c r="L1498" s="258">
        <v>44.0</v>
      </c>
      <c r="M1498" s="258">
        <v>27.0</v>
      </c>
      <c r="N1498" s="258">
        <v>13.0</v>
      </c>
      <c r="O1498" s="258">
        <v>47.0</v>
      </c>
      <c r="P1498" s="258">
        <v>36.0</v>
      </c>
      <c r="Q1498" s="258">
        <v>41.0</v>
      </c>
      <c r="R1498" s="261">
        <f t="shared" si="1"/>
        <v>327</v>
      </c>
      <c r="S1498" s="261"/>
    </row>
    <row r="1499" ht="15.75" hidden="1" customHeight="1">
      <c r="B1499" s="258" t="s">
        <v>80</v>
      </c>
      <c r="C1499" s="259" t="s">
        <v>70</v>
      </c>
      <c r="D1499" s="260" t="s">
        <v>145</v>
      </c>
      <c r="E1499" s="258" t="s">
        <v>400</v>
      </c>
      <c r="F1499" s="258">
        <v>3.0</v>
      </c>
      <c r="G1499" s="258">
        <v>6.0</v>
      </c>
      <c r="H1499" s="258">
        <v>8.0</v>
      </c>
      <c r="I1499" s="258">
        <v>7.0</v>
      </c>
      <c r="J1499" s="258">
        <v>9.0</v>
      </c>
      <c r="K1499" s="258">
        <v>11.0</v>
      </c>
      <c r="L1499" s="258">
        <v>17.0</v>
      </c>
      <c r="M1499" s="258">
        <v>10.0</v>
      </c>
      <c r="N1499" s="258">
        <v>5.0</v>
      </c>
      <c r="O1499" s="258">
        <v>18.0</v>
      </c>
      <c r="P1499" s="258">
        <v>14.0</v>
      </c>
      <c r="Q1499" s="258">
        <v>16.0</v>
      </c>
      <c r="R1499" s="261">
        <f t="shared" si="1"/>
        <v>124</v>
      </c>
      <c r="S1499" s="261"/>
    </row>
    <row r="1500" ht="15.75" hidden="1" customHeight="1">
      <c r="B1500" s="258" t="s">
        <v>80</v>
      </c>
      <c r="C1500" s="259" t="s">
        <v>70</v>
      </c>
      <c r="D1500" s="260" t="s">
        <v>145</v>
      </c>
      <c r="E1500" s="258" t="s">
        <v>401</v>
      </c>
      <c r="F1500" s="258">
        <v>1.0</v>
      </c>
      <c r="G1500" s="258">
        <v>1.0</v>
      </c>
      <c r="H1500" s="258">
        <v>2.0</v>
      </c>
      <c r="I1500" s="258">
        <v>2.0</v>
      </c>
      <c r="J1500" s="258">
        <v>2.0</v>
      </c>
      <c r="K1500" s="258">
        <v>4.0</v>
      </c>
      <c r="L1500" s="258">
        <v>5.0</v>
      </c>
      <c r="M1500" s="258">
        <v>3.0</v>
      </c>
      <c r="N1500" s="258">
        <v>2.0</v>
      </c>
      <c r="O1500" s="258">
        <v>5.0</v>
      </c>
      <c r="P1500" s="258">
        <v>5.0</v>
      </c>
      <c r="Q1500" s="258">
        <v>6.0</v>
      </c>
      <c r="R1500" s="261">
        <f t="shared" si="1"/>
        <v>38</v>
      </c>
      <c r="S1500" s="261"/>
    </row>
    <row r="1501" ht="15.75" hidden="1" customHeight="1">
      <c r="B1501" s="258" t="s">
        <v>80</v>
      </c>
      <c r="C1501" s="259" t="s">
        <v>70</v>
      </c>
      <c r="D1501" s="260" t="s">
        <v>145</v>
      </c>
      <c r="E1501" s="258" t="s">
        <v>402</v>
      </c>
      <c r="F1501" s="258">
        <v>23.0</v>
      </c>
      <c r="G1501" s="258">
        <v>49.0</v>
      </c>
      <c r="H1501" s="258">
        <v>64.0</v>
      </c>
      <c r="I1501" s="258">
        <v>62.0</v>
      </c>
      <c r="J1501" s="258">
        <v>73.0</v>
      </c>
      <c r="K1501" s="258">
        <v>92.0</v>
      </c>
      <c r="L1501" s="258">
        <v>134.0</v>
      </c>
      <c r="M1501" s="258">
        <v>85.0</v>
      </c>
      <c r="N1501" s="258">
        <v>43.0</v>
      </c>
      <c r="O1501" s="258">
        <v>144.0</v>
      </c>
      <c r="P1501" s="258">
        <v>112.0</v>
      </c>
      <c r="Q1501" s="258">
        <v>126.0</v>
      </c>
      <c r="R1501" s="261">
        <f t="shared" si="1"/>
        <v>1007</v>
      </c>
      <c r="S1501" s="261"/>
    </row>
    <row r="1502" ht="15.75" hidden="1" customHeight="1">
      <c r="B1502" s="258" t="s">
        <v>80</v>
      </c>
      <c r="C1502" s="259" t="s">
        <v>70</v>
      </c>
      <c r="D1502" s="260" t="s">
        <v>145</v>
      </c>
      <c r="E1502" s="258" t="s">
        <v>403</v>
      </c>
      <c r="F1502" s="258">
        <v>14.0</v>
      </c>
      <c r="G1502" s="258">
        <v>29.0</v>
      </c>
      <c r="H1502" s="258">
        <v>38.0</v>
      </c>
      <c r="I1502" s="258">
        <v>37.0</v>
      </c>
      <c r="J1502" s="258">
        <v>44.0</v>
      </c>
      <c r="K1502" s="258">
        <v>55.0</v>
      </c>
      <c r="L1502" s="258">
        <v>79.0</v>
      </c>
      <c r="M1502" s="258">
        <v>50.0</v>
      </c>
      <c r="N1502" s="258">
        <v>25.0</v>
      </c>
      <c r="O1502" s="258">
        <v>86.0</v>
      </c>
      <c r="P1502" s="258">
        <v>67.0</v>
      </c>
      <c r="Q1502" s="258">
        <v>73.0</v>
      </c>
      <c r="R1502" s="261">
        <f t="shared" si="1"/>
        <v>597</v>
      </c>
      <c r="S1502" s="261"/>
    </row>
    <row r="1503" ht="15.75" hidden="1" customHeight="1">
      <c r="B1503" s="258" t="s">
        <v>80</v>
      </c>
      <c r="C1503" s="259" t="s">
        <v>70</v>
      </c>
      <c r="D1503" s="260" t="s">
        <v>145</v>
      </c>
      <c r="E1503" s="258" t="s">
        <v>404</v>
      </c>
      <c r="F1503" s="258">
        <v>2.0</v>
      </c>
      <c r="G1503" s="258">
        <v>6.0</v>
      </c>
      <c r="H1503" s="258">
        <v>8.0</v>
      </c>
      <c r="I1503" s="258">
        <v>8.0</v>
      </c>
      <c r="J1503" s="258">
        <v>8.0</v>
      </c>
      <c r="K1503" s="258">
        <v>12.0</v>
      </c>
      <c r="L1503" s="258">
        <v>17.0</v>
      </c>
      <c r="M1503" s="258">
        <v>11.0</v>
      </c>
      <c r="N1503" s="258">
        <v>6.0</v>
      </c>
      <c r="O1503" s="258">
        <v>18.0</v>
      </c>
      <c r="P1503" s="258">
        <v>14.0</v>
      </c>
      <c r="Q1503" s="258">
        <v>17.0</v>
      </c>
      <c r="R1503" s="261">
        <f t="shared" si="1"/>
        <v>127</v>
      </c>
      <c r="S1503" s="261"/>
    </row>
    <row r="1504" ht="15.75" hidden="1" customHeight="1">
      <c r="B1504" s="258" t="s">
        <v>80</v>
      </c>
      <c r="C1504" s="259" t="s">
        <v>70</v>
      </c>
      <c r="D1504" s="260" t="s">
        <v>145</v>
      </c>
      <c r="E1504" s="258" t="s">
        <v>405</v>
      </c>
      <c r="F1504" s="258">
        <v>4.0</v>
      </c>
      <c r="G1504" s="258">
        <v>8.0</v>
      </c>
      <c r="H1504" s="258">
        <v>10.0</v>
      </c>
      <c r="I1504" s="258">
        <v>10.0</v>
      </c>
      <c r="J1504" s="258">
        <v>12.0</v>
      </c>
      <c r="K1504" s="258">
        <v>14.0</v>
      </c>
      <c r="L1504" s="258">
        <v>21.0</v>
      </c>
      <c r="M1504" s="258">
        <v>13.0</v>
      </c>
      <c r="N1504" s="258">
        <v>6.0</v>
      </c>
      <c r="O1504" s="258">
        <v>25.0</v>
      </c>
      <c r="P1504" s="258">
        <v>18.0</v>
      </c>
      <c r="Q1504" s="258">
        <v>20.0</v>
      </c>
      <c r="R1504" s="261">
        <f t="shared" si="1"/>
        <v>161</v>
      </c>
      <c r="S1504" s="261"/>
    </row>
    <row r="1505" ht="15.75" hidden="1" customHeight="1">
      <c r="B1505" s="258" t="s">
        <v>80</v>
      </c>
      <c r="C1505" s="259" t="s">
        <v>70</v>
      </c>
      <c r="D1505" s="260" t="s">
        <v>145</v>
      </c>
      <c r="E1505" s="258" t="s">
        <v>406</v>
      </c>
      <c r="F1505" s="258">
        <v>4.0</v>
      </c>
      <c r="G1505" s="258">
        <v>8.0</v>
      </c>
      <c r="H1505" s="258">
        <v>11.0</v>
      </c>
      <c r="I1505" s="258">
        <v>10.0</v>
      </c>
      <c r="J1505" s="258">
        <v>12.0</v>
      </c>
      <c r="K1505" s="258">
        <v>15.0</v>
      </c>
      <c r="L1505" s="258">
        <v>22.0</v>
      </c>
      <c r="M1505" s="258">
        <v>14.0</v>
      </c>
      <c r="N1505" s="258">
        <v>7.0</v>
      </c>
      <c r="O1505" s="258">
        <v>23.0</v>
      </c>
      <c r="P1505" s="258">
        <v>18.0</v>
      </c>
      <c r="Q1505" s="258">
        <v>21.0</v>
      </c>
      <c r="R1505" s="261">
        <f t="shared" si="1"/>
        <v>165</v>
      </c>
      <c r="S1505" s="261"/>
    </row>
    <row r="1506" ht="15.75" hidden="1" customHeight="1">
      <c r="B1506" s="258" t="s">
        <v>80</v>
      </c>
      <c r="C1506" s="259" t="s">
        <v>70</v>
      </c>
      <c r="D1506" s="260" t="s">
        <v>145</v>
      </c>
      <c r="E1506" s="258" t="s">
        <v>407</v>
      </c>
      <c r="F1506" s="258">
        <v>10.0</v>
      </c>
      <c r="G1506" s="258">
        <v>23.0</v>
      </c>
      <c r="H1506" s="258">
        <v>29.0</v>
      </c>
      <c r="I1506" s="258">
        <v>30.0</v>
      </c>
      <c r="J1506" s="258">
        <v>33.0</v>
      </c>
      <c r="K1506" s="258">
        <v>42.0</v>
      </c>
      <c r="L1506" s="258">
        <v>61.0</v>
      </c>
      <c r="M1506" s="258">
        <v>40.0</v>
      </c>
      <c r="N1506" s="258">
        <v>21.0</v>
      </c>
      <c r="O1506" s="258">
        <v>67.0</v>
      </c>
      <c r="P1506" s="258">
        <v>51.0</v>
      </c>
      <c r="Q1506" s="258">
        <v>57.0</v>
      </c>
      <c r="R1506" s="261">
        <f t="shared" si="1"/>
        <v>464</v>
      </c>
      <c r="S1506" s="261"/>
    </row>
    <row r="1507" ht="15.75" hidden="1" customHeight="1">
      <c r="B1507" s="258" t="s">
        <v>80</v>
      </c>
      <c r="C1507" s="259" t="s">
        <v>70</v>
      </c>
      <c r="D1507" s="260" t="s">
        <v>145</v>
      </c>
      <c r="E1507" s="258" t="s">
        <v>408</v>
      </c>
      <c r="F1507" s="258">
        <v>3.0</v>
      </c>
      <c r="G1507" s="258">
        <v>7.0</v>
      </c>
      <c r="H1507" s="258">
        <v>9.0</v>
      </c>
      <c r="I1507" s="258">
        <v>9.0</v>
      </c>
      <c r="J1507" s="258">
        <v>11.0</v>
      </c>
      <c r="K1507" s="258">
        <v>14.0</v>
      </c>
      <c r="L1507" s="258">
        <v>20.0</v>
      </c>
      <c r="M1507" s="258">
        <v>12.0</v>
      </c>
      <c r="N1507" s="258">
        <v>6.0</v>
      </c>
      <c r="O1507" s="258">
        <v>21.0</v>
      </c>
      <c r="P1507" s="258">
        <v>16.0</v>
      </c>
      <c r="Q1507" s="258">
        <v>18.0</v>
      </c>
      <c r="R1507" s="261">
        <f t="shared" si="1"/>
        <v>146</v>
      </c>
      <c r="S1507" s="261"/>
    </row>
    <row r="1508" ht="15.75" hidden="1" customHeight="1">
      <c r="B1508" s="258" t="s">
        <v>80</v>
      </c>
      <c r="C1508" s="259" t="s">
        <v>70</v>
      </c>
      <c r="D1508" s="260" t="s">
        <v>145</v>
      </c>
      <c r="E1508" s="258" t="s">
        <v>409</v>
      </c>
      <c r="F1508" s="258">
        <v>6.0</v>
      </c>
      <c r="G1508" s="258">
        <v>13.0</v>
      </c>
      <c r="H1508" s="258">
        <v>17.0</v>
      </c>
      <c r="I1508" s="258">
        <v>16.0</v>
      </c>
      <c r="J1508" s="258">
        <v>19.0</v>
      </c>
      <c r="K1508" s="258">
        <v>23.0</v>
      </c>
      <c r="L1508" s="258">
        <v>34.0</v>
      </c>
      <c r="M1508" s="258">
        <v>22.0</v>
      </c>
      <c r="N1508" s="258">
        <v>10.0</v>
      </c>
      <c r="O1508" s="258">
        <v>37.0</v>
      </c>
      <c r="P1508" s="258">
        <v>29.0</v>
      </c>
      <c r="Q1508" s="258">
        <v>32.0</v>
      </c>
      <c r="R1508" s="261">
        <f t="shared" si="1"/>
        <v>258</v>
      </c>
      <c r="S1508" s="261"/>
    </row>
    <row r="1509" ht="15.75" hidden="1" customHeight="1">
      <c r="B1509" s="258" t="s">
        <v>80</v>
      </c>
      <c r="C1509" s="259" t="s">
        <v>70</v>
      </c>
      <c r="D1509" s="260" t="s">
        <v>145</v>
      </c>
      <c r="E1509" s="258" t="s">
        <v>410</v>
      </c>
      <c r="F1509" s="258">
        <v>6.0</v>
      </c>
      <c r="G1509" s="258">
        <v>12.0</v>
      </c>
      <c r="H1509" s="258">
        <v>16.0</v>
      </c>
      <c r="I1509" s="258">
        <v>15.0</v>
      </c>
      <c r="J1509" s="258">
        <v>18.0</v>
      </c>
      <c r="K1509" s="258">
        <v>23.0</v>
      </c>
      <c r="L1509" s="258">
        <v>33.0</v>
      </c>
      <c r="M1509" s="258">
        <v>21.0</v>
      </c>
      <c r="N1509" s="258">
        <v>10.0</v>
      </c>
      <c r="O1509" s="258">
        <v>36.0</v>
      </c>
      <c r="P1509" s="258">
        <v>28.0</v>
      </c>
      <c r="Q1509" s="258">
        <v>31.0</v>
      </c>
      <c r="R1509" s="261">
        <f t="shared" si="1"/>
        <v>249</v>
      </c>
      <c r="S1509" s="261"/>
    </row>
    <row r="1510" ht="15.75" hidden="1" customHeight="1">
      <c r="B1510" s="258" t="s">
        <v>80</v>
      </c>
      <c r="C1510" s="259" t="s">
        <v>70</v>
      </c>
      <c r="D1510" s="260" t="s">
        <v>145</v>
      </c>
      <c r="E1510" s="258" t="s">
        <v>411</v>
      </c>
      <c r="F1510" s="258">
        <v>3.0</v>
      </c>
      <c r="G1510" s="258">
        <v>6.0</v>
      </c>
      <c r="H1510" s="258">
        <v>8.0</v>
      </c>
      <c r="I1510" s="258">
        <v>8.0</v>
      </c>
      <c r="J1510" s="258">
        <v>9.0</v>
      </c>
      <c r="K1510" s="258">
        <v>12.0</v>
      </c>
      <c r="L1510" s="258">
        <v>17.0</v>
      </c>
      <c r="M1510" s="258">
        <v>10.0</v>
      </c>
      <c r="N1510" s="258">
        <v>5.0</v>
      </c>
      <c r="O1510" s="258">
        <v>18.0</v>
      </c>
      <c r="P1510" s="258">
        <v>14.0</v>
      </c>
      <c r="Q1510" s="258">
        <v>15.0</v>
      </c>
      <c r="R1510" s="261">
        <f t="shared" si="1"/>
        <v>125</v>
      </c>
      <c r="S1510" s="261"/>
    </row>
    <row r="1511" ht="15.75" hidden="1" customHeight="1">
      <c r="B1511" s="258" t="s">
        <v>80</v>
      </c>
      <c r="C1511" s="259" t="s">
        <v>70</v>
      </c>
      <c r="D1511" s="260" t="s">
        <v>145</v>
      </c>
      <c r="E1511" s="258" t="s">
        <v>412</v>
      </c>
      <c r="F1511" s="258">
        <v>2.0</v>
      </c>
      <c r="G1511" s="258">
        <v>6.0</v>
      </c>
      <c r="H1511" s="258">
        <v>9.0</v>
      </c>
      <c r="I1511" s="258">
        <v>8.0</v>
      </c>
      <c r="J1511" s="258">
        <v>9.0</v>
      </c>
      <c r="K1511" s="258">
        <v>11.0</v>
      </c>
      <c r="L1511" s="258">
        <v>18.0</v>
      </c>
      <c r="M1511" s="258">
        <v>11.0</v>
      </c>
      <c r="N1511" s="258">
        <v>5.0</v>
      </c>
      <c r="O1511" s="258">
        <v>18.0</v>
      </c>
      <c r="P1511" s="258">
        <v>14.0</v>
      </c>
      <c r="Q1511" s="258">
        <v>16.0</v>
      </c>
      <c r="R1511" s="261">
        <f t="shared" si="1"/>
        <v>127</v>
      </c>
      <c r="S1511" s="261"/>
    </row>
    <row r="1512" ht="15.75" hidden="1" customHeight="1">
      <c r="B1512" s="258" t="s">
        <v>80</v>
      </c>
      <c r="C1512" s="259" t="s">
        <v>70</v>
      </c>
      <c r="D1512" s="262" t="s">
        <v>145</v>
      </c>
      <c r="E1512" s="258" t="s">
        <v>413</v>
      </c>
      <c r="F1512" s="258">
        <v>1.0</v>
      </c>
      <c r="G1512" s="258">
        <v>2.0</v>
      </c>
      <c r="H1512" s="258">
        <v>6.0</v>
      </c>
      <c r="I1512" s="258">
        <v>5.0</v>
      </c>
      <c r="J1512" s="258">
        <v>6.0</v>
      </c>
      <c r="K1512" s="258">
        <v>8.0</v>
      </c>
      <c r="L1512" s="258">
        <v>12.0</v>
      </c>
      <c r="M1512" s="258">
        <v>6.0</v>
      </c>
      <c r="N1512" s="258">
        <v>2.0</v>
      </c>
      <c r="O1512" s="258">
        <v>12.0</v>
      </c>
      <c r="P1512" s="258">
        <v>9.0</v>
      </c>
      <c r="Q1512" s="258">
        <v>11.0</v>
      </c>
      <c r="R1512" s="261">
        <f t="shared" si="1"/>
        <v>80</v>
      </c>
      <c r="S1512" s="261"/>
    </row>
    <row r="1513" ht="15.75" hidden="1" customHeight="1">
      <c r="B1513" s="258" t="s">
        <v>80</v>
      </c>
      <c r="C1513" s="259" t="s">
        <v>70</v>
      </c>
      <c r="D1513" s="260" t="s">
        <v>61</v>
      </c>
      <c r="E1513" s="258" t="s">
        <v>62</v>
      </c>
      <c r="F1513" s="258">
        <v>7.0</v>
      </c>
      <c r="G1513" s="258">
        <v>16.0</v>
      </c>
      <c r="H1513" s="258">
        <v>21.0</v>
      </c>
      <c r="I1513" s="258">
        <v>22.0</v>
      </c>
      <c r="J1513" s="258">
        <v>25.0</v>
      </c>
      <c r="K1513" s="258">
        <v>31.0</v>
      </c>
      <c r="L1513" s="258">
        <v>46.0</v>
      </c>
      <c r="M1513" s="258">
        <v>29.0</v>
      </c>
      <c r="N1513" s="258">
        <v>15.0</v>
      </c>
      <c r="O1513" s="258">
        <v>49.0</v>
      </c>
      <c r="P1513" s="258">
        <v>38.0</v>
      </c>
      <c r="Q1513" s="258">
        <v>43.0</v>
      </c>
      <c r="R1513" s="261">
        <f t="shared" si="1"/>
        <v>342</v>
      </c>
      <c r="S1513" s="261"/>
    </row>
    <row r="1514" ht="15.75" hidden="1" customHeight="1">
      <c r="B1514" s="258" t="s">
        <v>80</v>
      </c>
      <c r="C1514" s="259" t="s">
        <v>70</v>
      </c>
      <c r="D1514" s="260" t="s">
        <v>61</v>
      </c>
      <c r="E1514" s="258" t="s">
        <v>63</v>
      </c>
      <c r="F1514" s="258">
        <v>16.0</v>
      </c>
      <c r="G1514" s="258">
        <v>35.0</v>
      </c>
      <c r="H1514" s="258">
        <v>44.0</v>
      </c>
      <c r="I1514" s="258">
        <v>44.0</v>
      </c>
      <c r="J1514" s="258">
        <v>51.0</v>
      </c>
      <c r="K1514" s="258">
        <v>64.0</v>
      </c>
      <c r="L1514" s="258">
        <v>96.0</v>
      </c>
      <c r="M1514" s="258">
        <v>62.0</v>
      </c>
      <c r="N1514" s="258">
        <v>32.0</v>
      </c>
      <c r="O1514" s="258">
        <v>102.0</v>
      </c>
      <c r="P1514" s="258">
        <v>79.0</v>
      </c>
      <c r="Q1514" s="258">
        <v>92.0</v>
      </c>
      <c r="R1514" s="261">
        <f t="shared" si="1"/>
        <v>717</v>
      </c>
      <c r="S1514" s="261"/>
    </row>
    <row r="1515" ht="15.75" hidden="1" customHeight="1">
      <c r="B1515" s="258" t="s">
        <v>80</v>
      </c>
      <c r="C1515" s="259" t="s">
        <v>70</v>
      </c>
      <c r="D1515" s="260" t="s">
        <v>61</v>
      </c>
      <c r="E1515" s="258" t="s">
        <v>64</v>
      </c>
      <c r="F1515" s="258">
        <v>2.0</v>
      </c>
      <c r="G1515" s="258">
        <v>5.0</v>
      </c>
      <c r="H1515" s="258">
        <v>7.0</v>
      </c>
      <c r="I1515" s="258">
        <v>6.0</v>
      </c>
      <c r="J1515" s="258">
        <v>7.0</v>
      </c>
      <c r="K1515" s="258">
        <v>8.0</v>
      </c>
      <c r="L1515" s="258">
        <v>12.0</v>
      </c>
      <c r="M1515" s="258">
        <v>7.0</v>
      </c>
      <c r="N1515" s="258">
        <v>4.0</v>
      </c>
      <c r="O1515" s="258">
        <v>13.0</v>
      </c>
      <c r="P1515" s="258">
        <v>10.0</v>
      </c>
      <c r="Q1515" s="258">
        <v>11.0</v>
      </c>
      <c r="R1515" s="261">
        <f t="shared" si="1"/>
        <v>92</v>
      </c>
      <c r="S1515" s="261"/>
    </row>
    <row r="1516" ht="15.75" hidden="1" customHeight="1">
      <c r="B1516" s="258" t="s">
        <v>80</v>
      </c>
      <c r="C1516" s="259" t="s">
        <v>70</v>
      </c>
      <c r="D1516" s="260" t="s">
        <v>61</v>
      </c>
      <c r="E1516" s="258" t="s">
        <v>65</v>
      </c>
      <c r="F1516" s="258">
        <v>3.0</v>
      </c>
      <c r="G1516" s="258">
        <v>7.0</v>
      </c>
      <c r="H1516" s="258">
        <v>10.0</v>
      </c>
      <c r="I1516" s="258">
        <v>9.0</v>
      </c>
      <c r="J1516" s="258">
        <v>12.0</v>
      </c>
      <c r="K1516" s="258">
        <v>15.0</v>
      </c>
      <c r="L1516" s="258">
        <v>21.0</v>
      </c>
      <c r="M1516" s="258">
        <v>14.0</v>
      </c>
      <c r="N1516" s="258">
        <v>7.0</v>
      </c>
      <c r="O1516" s="258">
        <v>23.0</v>
      </c>
      <c r="P1516" s="258">
        <v>18.0</v>
      </c>
      <c r="Q1516" s="258">
        <v>19.0</v>
      </c>
      <c r="R1516" s="261">
        <f t="shared" si="1"/>
        <v>158</v>
      </c>
      <c r="S1516" s="261"/>
    </row>
    <row r="1517" ht="15.75" hidden="1" customHeight="1">
      <c r="B1517" s="258" t="s">
        <v>80</v>
      </c>
      <c r="C1517" s="259" t="s">
        <v>70</v>
      </c>
      <c r="D1517" s="260" t="s">
        <v>61</v>
      </c>
      <c r="E1517" s="258" t="s">
        <v>66</v>
      </c>
      <c r="F1517" s="258">
        <v>3.0</v>
      </c>
      <c r="G1517" s="258">
        <v>7.0</v>
      </c>
      <c r="H1517" s="258">
        <v>9.0</v>
      </c>
      <c r="I1517" s="258">
        <v>10.0</v>
      </c>
      <c r="J1517" s="258">
        <v>9.0</v>
      </c>
      <c r="K1517" s="258">
        <v>13.0</v>
      </c>
      <c r="L1517" s="258">
        <v>18.0</v>
      </c>
      <c r="M1517" s="258">
        <v>12.0</v>
      </c>
      <c r="N1517" s="258">
        <v>6.0</v>
      </c>
      <c r="O1517" s="258">
        <v>19.0</v>
      </c>
      <c r="P1517" s="258">
        <v>15.0</v>
      </c>
      <c r="Q1517" s="258">
        <v>17.0</v>
      </c>
      <c r="R1517" s="261">
        <f t="shared" si="1"/>
        <v>138</v>
      </c>
      <c r="S1517" s="261"/>
    </row>
    <row r="1518" ht="15.75" hidden="1" customHeight="1">
      <c r="B1518" s="258" t="s">
        <v>80</v>
      </c>
      <c r="C1518" s="259" t="s">
        <v>70</v>
      </c>
      <c r="D1518" s="260" t="s">
        <v>61</v>
      </c>
      <c r="E1518" s="258" t="s">
        <v>67</v>
      </c>
      <c r="F1518" s="258">
        <v>5.0</v>
      </c>
      <c r="G1518" s="258">
        <v>10.0</v>
      </c>
      <c r="H1518" s="258">
        <v>13.0</v>
      </c>
      <c r="I1518" s="258">
        <v>13.0</v>
      </c>
      <c r="J1518" s="258">
        <v>16.0</v>
      </c>
      <c r="K1518" s="258">
        <v>20.0</v>
      </c>
      <c r="L1518" s="258">
        <v>29.0</v>
      </c>
      <c r="M1518" s="258">
        <v>18.0</v>
      </c>
      <c r="N1518" s="258">
        <v>8.0</v>
      </c>
      <c r="O1518" s="258">
        <v>30.0</v>
      </c>
      <c r="P1518" s="258">
        <v>23.0</v>
      </c>
      <c r="Q1518" s="258">
        <v>26.0</v>
      </c>
      <c r="R1518" s="261">
        <f t="shared" si="1"/>
        <v>211</v>
      </c>
      <c r="S1518" s="261"/>
    </row>
    <row r="1519" ht="15.75" hidden="1" customHeight="1">
      <c r="B1519" s="258" t="s">
        <v>80</v>
      </c>
      <c r="C1519" s="259" t="s">
        <v>70</v>
      </c>
      <c r="D1519" s="260" t="s">
        <v>61</v>
      </c>
      <c r="E1519" s="258" t="s">
        <v>68</v>
      </c>
      <c r="F1519" s="258">
        <v>4.0</v>
      </c>
      <c r="G1519" s="258">
        <v>9.0</v>
      </c>
      <c r="H1519" s="258">
        <v>12.0</v>
      </c>
      <c r="I1519" s="258">
        <v>11.0</v>
      </c>
      <c r="J1519" s="258">
        <v>14.0</v>
      </c>
      <c r="K1519" s="258">
        <v>17.0</v>
      </c>
      <c r="L1519" s="258">
        <v>26.0</v>
      </c>
      <c r="M1519" s="258">
        <v>15.0</v>
      </c>
      <c r="N1519" s="258">
        <v>8.0</v>
      </c>
      <c r="O1519" s="258">
        <v>27.0</v>
      </c>
      <c r="P1519" s="258">
        <v>21.0</v>
      </c>
      <c r="Q1519" s="258">
        <v>23.0</v>
      </c>
      <c r="R1519" s="261">
        <f t="shared" si="1"/>
        <v>187</v>
      </c>
      <c r="S1519" s="261"/>
    </row>
    <row r="1520" ht="15.75" hidden="1" customHeight="1">
      <c r="B1520" s="258" t="s">
        <v>80</v>
      </c>
      <c r="C1520" s="259" t="s">
        <v>70</v>
      </c>
      <c r="D1520" s="262" t="s">
        <v>61</v>
      </c>
      <c r="E1520" s="258" t="s">
        <v>69</v>
      </c>
      <c r="F1520" s="258">
        <v>6.0</v>
      </c>
      <c r="G1520" s="258">
        <v>13.0</v>
      </c>
      <c r="H1520" s="258">
        <v>17.0</v>
      </c>
      <c r="I1520" s="258">
        <v>16.0</v>
      </c>
      <c r="J1520" s="258">
        <v>20.0</v>
      </c>
      <c r="K1520" s="258">
        <v>25.0</v>
      </c>
      <c r="L1520" s="258">
        <v>34.0</v>
      </c>
      <c r="M1520" s="258">
        <v>22.0</v>
      </c>
      <c r="N1520" s="258">
        <v>10.0</v>
      </c>
      <c r="O1520" s="258">
        <v>37.0</v>
      </c>
      <c r="P1520" s="258">
        <v>29.0</v>
      </c>
      <c r="Q1520" s="258">
        <v>32.0</v>
      </c>
      <c r="R1520" s="261">
        <f t="shared" si="1"/>
        <v>261</v>
      </c>
      <c r="S1520" s="261"/>
    </row>
    <row r="1521" ht="15.75" hidden="1" customHeight="1">
      <c r="B1521" s="258" t="s">
        <v>80</v>
      </c>
      <c r="C1521" s="259" t="s">
        <v>70</v>
      </c>
      <c r="D1521" s="260" t="s">
        <v>159</v>
      </c>
      <c r="E1521" s="258" t="s">
        <v>414</v>
      </c>
      <c r="F1521" s="258">
        <v>17.0</v>
      </c>
      <c r="G1521" s="258">
        <v>39.0</v>
      </c>
      <c r="H1521" s="258">
        <v>50.0</v>
      </c>
      <c r="I1521" s="258">
        <v>49.0</v>
      </c>
      <c r="J1521" s="258">
        <v>58.0</v>
      </c>
      <c r="K1521" s="258">
        <v>71.0</v>
      </c>
      <c r="L1521" s="258">
        <v>106.0</v>
      </c>
      <c r="M1521" s="258">
        <v>66.0</v>
      </c>
      <c r="N1521" s="258">
        <v>33.0</v>
      </c>
      <c r="O1521" s="258">
        <v>113.0</v>
      </c>
      <c r="P1521" s="258">
        <v>89.0</v>
      </c>
      <c r="Q1521" s="258">
        <v>98.0</v>
      </c>
      <c r="R1521" s="261">
        <f t="shared" si="1"/>
        <v>789</v>
      </c>
      <c r="S1521" s="261"/>
    </row>
    <row r="1522" ht="15.75" hidden="1" customHeight="1">
      <c r="B1522" s="258" t="s">
        <v>80</v>
      </c>
      <c r="C1522" s="259" t="s">
        <v>70</v>
      </c>
      <c r="D1522" s="260" t="s">
        <v>159</v>
      </c>
      <c r="E1522" s="258" t="s">
        <v>415</v>
      </c>
      <c r="F1522" s="258">
        <v>5.0</v>
      </c>
      <c r="G1522" s="258">
        <v>9.0</v>
      </c>
      <c r="H1522" s="258">
        <v>13.0</v>
      </c>
      <c r="I1522" s="258">
        <v>13.0</v>
      </c>
      <c r="J1522" s="258">
        <v>15.0</v>
      </c>
      <c r="K1522" s="258">
        <v>18.0</v>
      </c>
      <c r="L1522" s="258">
        <v>28.0</v>
      </c>
      <c r="M1522" s="258">
        <v>17.0</v>
      </c>
      <c r="N1522" s="258">
        <v>9.0</v>
      </c>
      <c r="O1522" s="258">
        <v>29.0</v>
      </c>
      <c r="P1522" s="258">
        <v>22.0</v>
      </c>
      <c r="Q1522" s="258">
        <v>25.0</v>
      </c>
      <c r="R1522" s="261">
        <f t="shared" si="1"/>
        <v>203</v>
      </c>
      <c r="S1522" s="261"/>
    </row>
    <row r="1523" ht="15.75" hidden="1" customHeight="1">
      <c r="B1523" s="258" t="s">
        <v>80</v>
      </c>
      <c r="C1523" s="259" t="s">
        <v>70</v>
      </c>
      <c r="D1523" s="260" t="s">
        <v>159</v>
      </c>
      <c r="E1523" s="258" t="s">
        <v>416</v>
      </c>
      <c r="F1523" s="258">
        <v>2.0</v>
      </c>
      <c r="G1523" s="258">
        <v>4.0</v>
      </c>
      <c r="H1523" s="258">
        <v>6.0</v>
      </c>
      <c r="I1523" s="258">
        <v>6.0</v>
      </c>
      <c r="J1523" s="258">
        <v>6.0</v>
      </c>
      <c r="K1523" s="258">
        <v>8.0</v>
      </c>
      <c r="L1523" s="258">
        <v>13.0</v>
      </c>
      <c r="M1523" s="258">
        <v>8.0</v>
      </c>
      <c r="N1523" s="258">
        <v>4.0</v>
      </c>
      <c r="O1523" s="258">
        <v>13.0</v>
      </c>
      <c r="P1523" s="258">
        <v>9.0</v>
      </c>
      <c r="Q1523" s="258">
        <v>11.0</v>
      </c>
      <c r="R1523" s="261">
        <f t="shared" si="1"/>
        <v>90</v>
      </c>
      <c r="S1523" s="261"/>
    </row>
    <row r="1524" ht="15.75" hidden="1" customHeight="1">
      <c r="B1524" s="258" t="s">
        <v>80</v>
      </c>
      <c r="C1524" s="259" t="s">
        <v>70</v>
      </c>
      <c r="D1524" s="260" t="s">
        <v>159</v>
      </c>
      <c r="E1524" s="258" t="s">
        <v>417</v>
      </c>
      <c r="F1524" s="258">
        <v>12.0</v>
      </c>
      <c r="G1524" s="258">
        <v>25.0</v>
      </c>
      <c r="H1524" s="258">
        <v>33.0</v>
      </c>
      <c r="I1524" s="258">
        <v>31.0</v>
      </c>
      <c r="J1524" s="258">
        <v>38.0</v>
      </c>
      <c r="K1524" s="258">
        <v>46.0</v>
      </c>
      <c r="L1524" s="258">
        <v>69.0</v>
      </c>
      <c r="M1524" s="258">
        <v>45.0</v>
      </c>
      <c r="N1524" s="258">
        <v>23.0</v>
      </c>
      <c r="O1524" s="258">
        <v>72.0</v>
      </c>
      <c r="P1524" s="258">
        <v>55.0</v>
      </c>
      <c r="Q1524" s="258">
        <v>62.0</v>
      </c>
      <c r="R1524" s="261">
        <f t="shared" si="1"/>
        <v>511</v>
      </c>
      <c r="S1524" s="261"/>
    </row>
    <row r="1525" ht="15.75" hidden="1" customHeight="1">
      <c r="B1525" s="258" t="s">
        <v>80</v>
      </c>
      <c r="C1525" s="259" t="s">
        <v>70</v>
      </c>
      <c r="D1525" s="260" t="s">
        <v>159</v>
      </c>
      <c r="E1525" s="258" t="s">
        <v>418</v>
      </c>
      <c r="F1525" s="258">
        <v>5.0</v>
      </c>
      <c r="G1525" s="258">
        <v>10.0</v>
      </c>
      <c r="H1525" s="258">
        <v>14.0</v>
      </c>
      <c r="I1525" s="258">
        <v>14.0</v>
      </c>
      <c r="J1525" s="258">
        <v>16.0</v>
      </c>
      <c r="K1525" s="258">
        <v>21.0</v>
      </c>
      <c r="L1525" s="258">
        <v>30.0</v>
      </c>
      <c r="M1525" s="258">
        <v>18.0</v>
      </c>
      <c r="N1525" s="258">
        <v>10.0</v>
      </c>
      <c r="O1525" s="258">
        <v>33.0</v>
      </c>
      <c r="P1525" s="258">
        <v>27.0</v>
      </c>
      <c r="Q1525" s="258">
        <v>30.0</v>
      </c>
      <c r="R1525" s="261">
        <f t="shared" si="1"/>
        <v>228</v>
      </c>
      <c r="S1525" s="261"/>
    </row>
    <row r="1526" ht="15.75" hidden="1" customHeight="1">
      <c r="B1526" s="258" t="s">
        <v>80</v>
      </c>
      <c r="C1526" s="259" t="s">
        <v>70</v>
      </c>
      <c r="D1526" s="260" t="s">
        <v>159</v>
      </c>
      <c r="E1526" s="258" t="s">
        <v>419</v>
      </c>
      <c r="F1526" s="258">
        <v>6.0</v>
      </c>
      <c r="G1526" s="258">
        <v>13.0</v>
      </c>
      <c r="H1526" s="258">
        <v>16.0</v>
      </c>
      <c r="I1526" s="258">
        <v>16.0</v>
      </c>
      <c r="J1526" s="258">
        <v>18.0</v>
      </c>
      <c r="K1526" s="258">
        <v>23.0</v>
      </c>
      <c r="L1526" s="258">
        <v>34.0</v>
      </c>
      <c r="M1526" s="258">
        <v>21.0</v>
      </c>
      <c r="N1526" s="258">
        <v>10.0</v>
      </c>
      <c r="O1526" s="258">
        <v>36.0</v>
      </c>
      <c r="P1526" s="258">
        <v>29.0</v>
      </c>
      <c r="Q1526" s="258">
        <v>31.0</v>
      </c>
      <c r="R1526" s="261">
        <f t="shared" si="1"/>
        <v>253</v>
      </c>
      <c r="S1526" s="261"/>
    </row>
    <row r="1527" ht="15.75" hidden="1" customHeight="1">
      <c r="B1527" s="258" t="s">
        <v>80</v>
      </c>
      <c r="C1527" s="259" t="s">
        <v>70</v>
      </c>
      <c r="D1527" s="260" t="s">
        <v>159</v>
      </c>
      <c r="E1527" s="258" t="s">
        <v>420</v>
      </c>
      <c r="F1527" s="258">
        <v>4.0</v>
      </c>
      <c r="G1527" s="258">
        <v>8.0</v>
      </c>
      <c r="H1527" s="258">
        <v>11.0</v>
      </c>
      <c r="I1527" s="258">
        <v>10.0</v>
      </c>
      <c r="J1527" s="258">
        <v>13.0</v>
      </c>
      <c r="K1527" s="258">
        <v>15.0</v>
      </c>
      <c r="L1527" s="258">
        <v>23.0</v>
      </c>
      <c r="M1527" s="258">
        <v>14.0</v>
      </c>
      <c r="N1527" s="258">
        <v>6.0</v>
      </c>
      <c r="O1527" s="258">
        <v>24.0</v>
      </c>
      <c r="P1527" s="258">
        <v>18.0</v>
      </c>
      <c r="Q1527" s="258">
        <v>21.0</v>
      </c>
      <c r="R1527" s="261">
        <f t="shared" si="1"/>
        <v>167</v>
      </c>
      <c r="S1527" s="261"/>
    </row>
    <row r="1528" ht="15.75" hidden="1" customHeight="1">
      <c r="B1528" s="258" t="s">
        <v>80</v>
      </c>
      <c r="C1528" s="259" t="s">
        <v>70</v>
      </c>
      <c r="D1528" s="260" t="s">
        <v>159</v>
      </c>
      <c r="E1528" s="258" t="s">
        <v>421</v>
      </c>
      <c r="F1528" s="258">
        <v>3.0</v>
      </c>
      <c r="G1528" s="258">
        <v>7.0</v>
      </c>
      <c r="H1528" s="258">
        <v>8.0</v>
      </c>
      <c r="I1528" s="258">
        <v>9.0</v>
      </c>
      <c r="J1528" s="258">
        <v>9.0</v>
      </c>
      <c r="K1528" s="258">
        <v>13.0</v>
      </c>
      <c r="L1528" s="258">
        <v>19.0</v>
      </c>
      <c r="M1528" s="258">
        <v>12.0</v>
      </c>
      <c r="N1528" s="258">
        <v>6.0</v>
      </c>
      <c r="O1528" s="258">
        <v>21.0</v>
      </c>
      <c r="P1528" s="258">
        <v>16.0</v>
      </c>
      <c r="Q1528" s="258">
        <v>18.0</v>
      </c>
      <c r="R1528" s="261">
        <f t="shared" si="1"/>
        <v>141</v>
      </c>
      <c r="S1528" s="261"/>
    </row>
    <row r="1529" ht="15.75" hidden="1" customHeight="1">
      <c r="B1529" s="258" t="s">
        <v>80</v>
      </c>
      <c r="C1529" s="259" t="s">
        <v>70</v>
      </c>
      <c r="D1529" s="260" t="s">
        <v>159</v>
      </c>
      <c r="E1529" s="258" t="s">
        <v>422</v>
      </c>
      <c r="F1529" s="258">
        <v>8.0</v>
      </c>
      <c r="G1529" s="258">
        <v>18.0</v>
      </c>
      <c r="H1529" s="258">
        <v>25.0</v>
      </c>
      <c r="I1529" s="258">
        <v>23.0</v>
      </c>
      <c r="J1529" s="258">
        <v>28.0</v>
      </c>
      <c r="K1529" s="258">
        <v>35.0</v>
      </c>
      <c r="L1529" s="258">
        <v>51.0</v>
      </c>
      <c r="M1529" s="258">
        <v>32.0</v>
      </c>
      <c r="N1529" s="258">
        <v>16.0</v>
      </c>
      <c r="O1529" s="258">
        <v>55.0</v>
      </c>
      <c r="P1529" s="258">
        <v>42.0</v>
      </c>
      <c r="Q1529" s="258">
        <v>48.0</v>
      </c>
      <c r="R1529" s="261">
        <f t="shared" si="1"/>
        <v>381</v>
      </c>
      <c r="S1529" s="261"/>
    </row>
    <row r="1530" ht="15.75" hidden="1" customHeight="1">
      <c r="B1530" s="258" t="s">
        <v>80</v>
      </c>
      <c r="C1530" s="259" t="s">
        <v>70</v>
      </c>
      <c r="D1530" s="260" t="s">
        <v>159</v>
      </c>
      <c r="E1530" s="258" t="s">
        <v>423</v>
      </c>
      <c r="F1530" s="258">
        <v>4.0</v>
      </c>
      <c r="G1530" s="258">
        <v>9.0</v>
      </c>
      <c r="H1530" s="258">
        <v>12.0</v>
      </c>
      <c r="I1530" s="258">
        <v>11.0</v>
      </c>
      <c r="J1530" s="258">
        <v>13.0</v>
      </c>
      <c r="K1530" s="258">
        <v>17.0</v>
      </c>
      <c r="L1530" s="258">
        <v>25.0</v>
      </c>
      <c r="M1530" s="258">
        <v>15.0</v>
      </c>
      <c r="N1530" s="258">
        <v>8.0</v>
      </c>
      <c r="O1530" s="258">
        <v>26.0</v>
      </c>
      <c r="P1530" s="258">
        <v>20.0</v>
      </c>
      <c r="Q1530" s="258">
        <v>23.0</v>
      </c>
      <c r="R1530" s="261">
        <f t="shared" si="1"/>
        <v>183</v>
      </c>
      <c r="S1530" s="261"/>
    </row>
    <row r="1531" ht="15.75" hidden="1" customHeight="1">
      <c r="B1531" s="258" t="s">
        <v>80</v>
      </c>
      <c r="C1531" s="259" t="s">
        <v>70</v>
      </c>
      <c r="D1531" s="260" t="s">
        <v>159</v>
      </c>
      <c r="E1531" s="258" t="s">
        <v>424</v>
      </c>
      <c r="F1531" s="258">
        <v>8.0</v>
      </c>
      <c r="G1531" s="258">
        <v>18.0</v>
      </c>
      <c r="H1531" s="258">
        <v>25.0</v>
      </c>
      <c r="I1531" s="258">
        <v>23.0</v>
      </c>
      <c r="J1531" s="258">
        <v>28.0</v>
      </c>
      <c r="K1531" s="258">
        <v>35.0</v>
      </c>
      <c r="L1531" s="258">
        <v>50.0</v>
      </c>
      <c r="M1531" s="258">
        <v>32.0</v>
      </c>
      <c r="N1531" s="258">
        <v>15.0</v>
      </c>
      <c r="O1531" s="258">
        <v>54.0</v>
      </c>
      <c r="P1531" s="258">
        <v>42.0</v>
      </c>
      <c r="Q1531" s="258">
        <v>47.0</v>
      </c>
      <c r="R1531" s="261">
        <f t="shared" si="1"/>
        <v>377</v>
      </c>
      <c r="S1531" s="261"/>
    </row>
    <row r="1532" ht="15.75" hidden="1" customHeight="1">
      <c r="B1532" s="258" t="s">
        <v>80</v>
      </c>
      <c r="C1532" s="259" t="s">
        <v>70</v>
      </c>
      <c r="D1532" s="262" t="s">
        <v>159</v>
      </c>
      <c r="E1532" s="258" t="s">
        <v>425</v>
      </c>
      <c r="F1532" s="258">
        <v>3.0</v>
      </c>
      <c r="G1532" s="258">
        <v>7.0</v>
      </c>
      <c r="H1532" s="258">
        <v>9.0</v>
      </c>
      <c r="I1532" s="258">
        <v>9.0</v>
      </c>
      <c r="J1532" s="258">
        <v>9.0</v>
      </c>
      <c r="K1532" s="258">
        <v>11.0</v>
      </c>
      <c r="L1532" s="258">
        <v>16.0</v>
      </c>
      <c r="M1532" s="258">
        <v>11.0</v>
      </c>
      <c r="N1532" s="258">
        <v>6.0</v>
      </c>
      <c r="O1532" s="258">
        <v>19.0</v>
      </c>
      <c r="P1532" s="258">
        <v>15.0</v>
      </c>
      <c r="Q1532" s="258">
        <v>17.0</v>
      </c>
      <c r="R1532" s="261">
        <f t="shared" si="1"/>
        <v>132</v>
      </c>
      <c r="S1532" s="261"/>
    </row>
    <row r="1533" ht="15.75" hidden="1" customHeight="1">
      <c r="B1533" s="258" t="s">
        <v>80</v>
      </c>
      <c r="C1533" s="259" t="s">
        <v>71</v>
      </c>
      <c r="D1533" s="260" t="s">
        <v>116</v>
      </c>
      <c r="E1533" s="258" t="s">
        <v>383</v>
      </c>
      <c r="F1533" s="258">
        <v>1.0</v>
      </c>
      <c r="G1533" s="258">
        <v>1.0</v>
      </c>
      <c r="H1533" s="258">
        <v>1.0</v>
      </c>
      <c r="I1533" s="258">
        <v>1.0</v>
      </c>
      <c r="J1533" s="258">
        <v>1.0</v>
      </c>
      <c r="K1533" s="258">
        <v>1.0</v>
      </c>
      <c r="L1533" s="258">
        <v>1.0</v>
      </c>
      <c r="M1533" s="258">
        <v>1.0</v>
      </c>
      <c r="N1533" s="258">
        <v>1.0</v>
      </c>
      <c r="O1533" s="258">
        <v>1.0</v>
      </c>
      <c r="P1533" s="258">
        <v>1.0</v>
      </c>
      <c r="Q1533" s="258">
        <v>1.0</v>
      </c>
      <c r="R1533" s="261">
        <f t="shared" si="1"/>
        <v>12</v>
      </c>
      <c r="S1533" s="261"/>
    </row>
    <row r="1534" ht="15.75" hidden="1" customHeight="1">
      <c r="B1534" s="258" t="s">
        <v>80</v>
      </c>
      <c r="C1534" s="259" t="s">
        <v>71</v>
      </c>
      <c r="D1534" s="260" t="s">
        <v>116</v>
      </c>
      <c r="E1534" s="258" t="s">
        <v>384</v>
      </c>
      <c r="F1534" s="258">
        <v>1.0</v>
      </c>
      <c r="G1534" s="258">
        <v>1.0</v>
      </c>
      <c r="H1534" s="258">
        <v>1.0</v>
      </c>
      <c r="I1534" s="258">
        <v>1.0</v>
      </c>
      <c r="J1534" s="258">
        <v>1.0</v>
      </c>
      <c r="K1534" s="258">
        <v>1.0</v>
      </c>
      <c r="L1534" s="258">
        <v>1.0</v>
      </c>
      <c r="M1534" s="258">
        <v>1.0</v>
      </c>
      <c r="N1534" s="258">
        <v>1.0</v>
      </c>
      <c r="O1534" s="258">
        <v>1.0</v>
      </c>
      <c r="P1534" s="258">
        <v>1.0</v>
      </c>
      <c r="Q1534" s="258">
        <v>1.0</v>
      </c>
      <c r="R1534" s="261">
        <f t="shared" si="1"/>
        <v>12</v>
      </c>
      <c r="S1534" s="261"/>
    </row>
    <row r="1535" ht="15.75" hidden="1" customHeight="1">
      <c r="B1535" s="258" t="s">
        <v>80</v>
      </c>
      <c r="C1535" s="259" t="s">
        <v>71</v>
      </c>
      <c r="D1535" s="260" t="s">
        <v>116</v>
      </c>
      <c r="E1535" s="258" t="s">
        <v>385</v>
      </c>
      <c r="F1535" s="258">
        <v>8.0</v>
      </c>
      <c r="G1535" s="258">
        <v>9.0</v>
      </c>
      <c r="H1535" s="258">
        <v>9.0</v>
      </c>
      <c r="I1535" s="258">
        <v>8.0</v>
      </c>
      <c r="J1535" s="258">
        <v>9.0</v>
      </c>
      <c r="K1535" s="258">
        <v>9.0</v>
      </c>
      <c r="L1535" s="258">
        <v>9.0</v>
      </c>
      <c r="M1535" s="258">
        <v>9.0</v>
      </c>
      <c r="N1535" s="258">
        <v>9.0</v>
      </c>
      <c r="O1535" s="258">
        <v>9.0</v>
      </c>
      <c r="P1535" s="258">
        <v>9.0</v>
      </c>
      <c r="Q1535" s="258">
        <v>9.0</v>
      </c>
      <c r="R1535" s="261">
        <f t="shared" si="1"/>
        <v>106</v>
      </c>
      <c r="S1535" s="261"/>
    </row>
    <row r="1536" ht="15.75" hidden="1" customHeight="1">
      <c r="B1536" s="258" t="s">
        <v>80</v>
      </c>
      <c r="C1536" s="259" t="s">
        <v>71</v>
      </c>
      <c r="D1536" s="260" t="s">
        <v>116</v>
      </c>
      <c r="E1536" s="258" t="s">
        <v>386</v>
      </c>
      <c r="F1536" s="258">
        <v>1.0</v>
      </c>
      <c r="G1536" s="258">
        <v>1.0</v>
      </c>
      <c r="H1536" s="258">
        <v>1.0</v>
      </c>
      <c r="I1536" s="258">
        <v>1.0</v>
      </c>
      <c r="J1536" s="258">
        <v>1.0</v>
      </c>
      <c r="K1536" s="258">
        <v>1.0</v>
      </c>
      <c r="L1536" s="258">
        <v>1.0</v>
      </c>
      <c r="M1536" s="258">
        <v>1.0</v>
      </c>
      <c r="N1536" s="258">
        <v>1.0</v>
      </c>
      <c r="O1536" s="258">
        <v>1.0</v>
      </c>
      <c r="P1536" s="258">
        <v>1.0</v>
      </c>
      <c r="Q1536" s="258">
        <v>1.0</v>
      </c>
      <c r="R1536" s="261">
        <f t="shared" si="1"/>
        <v>12</v>
      </c>
      <c r="S1536" s="261"/>
    </row>
    <row r="1537" ht="15.75" hidden="1" customHeight="1">
      <c r="B1537" s="258" t="s">
        <v>80</v>
      </c>
      <c r="C1537" s="259" t="s">
        <v>71</v>
      </c>
      <c r="D1537" s="260" t="s">
        <v>116</v>
      </c>
      <c r="E1537" s="258" t="s">
        <v>387</v>
      </c>
      <c r="F1537" s="258">
        <v>1.0</v>
      </c>
      <c r="G1537" s="258">
        <v>1.0</v>
      </c>
      <c r="H1537" s="258">
        <v>1.0</v>
      </c>
      <c r="I1537" s="258">
        <v>1.0</v>
      </c>
      <c r="J1537" s="258">
        <v>1.0</v>
      </c>
      <c r="K1537" s="258">
        <v>1.0</v>
      </c>
      <c r="L1537" s="258">
        <v>1.0</v>
      </c>
      <c r="M1537" s="258">
        <v>1.0</v>
      </c>
      <c r="N1537" s="258">
        <v>1.0</v>
      </c>
      <c r="O1537" s="258">
        <v>1.0</v>
      </c>
      <c r="P1537" s="258">
        <v>1.0</v>
      </c>
      <c r="Q1537" s="258">
        <v>1.0</v>
      </c>
      <c r="R1537" s="261">
        <f t="shared" si="1"/>
        <v>12</v>
      </c>
      <c r="S1537" s="261"/>
    </row>
    <row r="1538" ht="15.75" hidden="1" customHeight="1">
      <c r="B1538" s="258" t="s">
        <v>80</v>
      </c>
      <c r="C1538" s="259" t="s">
        <v>71</v>
      </c>
      <c r="D1538" s="260" t="s">
        <v>116</v>
      </c>
      <c r="E1538" s="258" t="s">
        <v>388</v>
      </c>
      <c r="F1538" s="258">
        <v>1.0</v>
      </c>
      <c r="G1538" s="258">
        <v>1.0</v>
      </c>
      <c r="H1538" s="258">
        <v>1.0</v>
      </c>
      <c r="I1538" s="258">
        <v>1.0</v>
      </c>
      <c r="J1538" s="258">
        <v>1.0</v>
      </c>
      <c r="K1538" s="258">
        <v>1.0</v>
      </c>
      <c r="L1538" s="258">
        <v>1.0</v>
      </c>
      <c r="M1538" s="258">
        <v>1.0</v>
      </c>
      <c r="N1538" s="258">
        <v>1.0</v>
      </c>
      <c r="O1538" s="258">
        <v>1.0</v>
      </c>
      <c r="P1538" s="258">
        <v>1.0</v>
      </c>
      <c r="Q1538" s="258">
        <v>1.0</v>
      </c>
      <c r="R1538" s="261">
        <f t="shared" si="1"/>
        <v>12</v>
      </c>
      <c r="S1538" s="261"/>
    </row>
    <row r="1539" ht="15.75" hidden="1" customHeight="1">
      <c r="B1539" s="258" t="s">
        <v>80</v>
      </c>
      <c r="C1539" s="259" t="s">
        <v>71</v>
      </c>
      <c r="D1539" s="262" t="s">
        <v>116</v>
      </c>
      <c r="E1539" s="258" t="s">
        <v>389</v>
      </c>
      <c r="F1539" s="258">
        <v>1.0</v>
      </c>
      <c r="G1539" s="258">
        <v>1.0</v>
      </c>
      <c r="H1539" s="258">
        <v>1.0</v>
      </c>
      <c r="I1539" s="258">
        <v>1.0</v>
      </c>
      <c r="J1539" s="258">
        <v>1.0</v>
      </c>
      <c r="K1539" s="258">
        <v>1.0</v>
      </c>
      <c r="L1539" s="258">
        <v>1.0</v>
      </c>
      <c r="M1539" s="258">
        <v>1.0</v>
      </c>
      <c r="N1539" s="258">
        <v>1.0</v>
      </c>
      <c r="O1539" s="258">
        <v>1.0</v>
      </c>
      <c r="P1539" s="258">
        <v>1.0</v>
      </c>
      <c r="Q1539" s="258">
        <v>1.0</v>
      </c>
      <c r="R1539" s="261">
        <f t="shared" si="1"/>
        <v>12</v>
      </c>
      <c r="S1539" s="261"/>
    </row>
    <row r="1540" ht="15.75" hidden="1" customHeight="1">
      <c r="B1540" s="258" t="s">
        <v>80</v>
      </c>
      <c r="C1540" s="259" t="s">
        <v>71</v>
      </c>
      <c r="D1540" s="260" t="s">
        <v>131</v>
      </c>
      <c r="E1540" s="258" t="s">
        <v>390</v>
      </c>
      <c r="F1540" s="258">
        <v>1.0</v>
      </c>
      <c r="G1540" s="258">
        <v>1.0</v>
      </c>
      <c r="H1540" s="258">
        <v>1.0</v>
      </c>
      <c r="I1540" s="258">
        <v>1.0</v>
      </c>
      <c r="J1540" s="258">
        <v>1.0</v>
      </c>
      <c r="K1540" s="258">
        <v>1.0</v>
      </c>
      <c r="L1540" s="258">
        <v>1.0</v>
      </c>
      <c r="M1540" s="258">
        <v>1.0</v>
      </c>
      <c r="N1540" s="258">
        <v>1.0</v>
      </c>
      <c r="O1540" s="258">
        <v>1.0</v>
      </c>
      <c r="P1540" s="258">
        <v>1.0</v>
      </c>
      <c r="Q1540" s="258">
        <v>1.0</v>
      </c>
      <c r="R1540" s="261">
        <f t="shared" si="1"/>
        <v>12</v>
      </c>
      <c r="S1540" s="261"/>
    </row>
    <row r="1541" ht="15.75" hidden="1" customHeight="1">
      <c r="B1541" s="258" t="s">
        <v>80</v>
      </c>
      <c r="C1541" s="259" t="s">
        <v>71</v>
      </c>
      <c r="D1541" s="260" t="s">
        <v>131</v>
      </c>
      <c r="E1541" s="258" t="s">
        <v>391</v>
      </c>
      <c r="F1541" s="258">
        <v>1.0</v>
      </c>
      <c r="G1541" s="258">
        <v>1.0</v>
      </c>
      <c r="H1541" s="258">
        <v>1.0</v>
      </c>
      <c r="I1541" s="258">
        <v>1.0</v>
      </c>
      <c r="J1541" s="258">
        <v>1.0</v>
      </c>
      <c r="K1541" s="258">
        <v>1.0</v>
      </c>
      <c r="L1541" s="258">
        <v>1.0</v>
      </c>
      <c r="M1541" s="258">
        <v>1.0</v>
      </c>
      <c r="N1541" s="258">
        <v>1.0</v>
      </c>
      <c r="O1541" s="258">
        <v>1.0</v>
      </c>
      <c r="P1541" s="258">
        <v>1.0</v>
      </c>
      <c r="Q1541" s="258">
        <v>1.0</v>
      </c>
      <c r="R1541" s="261">
        <f t="shared" si="1"/>
        <v>12</v>
      </c>
      <c r="S1541" s="261"/>
    </row>
    <row r="1542" ht="15.75" hidden="1" customHeight="1">
      <c r="B1542" s="258" t="s">
        <v>80</v>
      </c>
      <c r="C1542" s="259" t="s">
        <v>71</v>
      </c>
      <c r="D1542" s="260" t="s">
        <v>131</v>
      </c>
      <c r="E1542" s="258" t="s">
        <v>392</v>
      </c>
      <c r="F1542" s="258">
        <v>3.0</v>
      </c>
      <c r="G1542" s="258">
        <v>3.0</v>
      </c>
      <c r="H1542" s="258">
        <v>3.0</v>
      </c>
      <c r="I1542" s="258">
        <v>3.0</v>
      </c>
      <c r="J1542" s="258">
        <v>3.0</v>
      </c>
      <c r="K1542" s="258">
        <v>3.0</v>
      </c>
      <c r="L1542" s="258">
        <v>3.0</v>
      </c>
      <c r="M1542" s="258">
        <v>3.0</v>
      </c>
      <c r="N1542" s="258">
        <v>3.0</v>
      </c>
      <c r="O1542" s="258">
        <v>3.0</v>
      </c>
      <c r="P1542" s="258">
        <v>3.0</v>
      </c>
      <c r="Q1542" s="258">
        <v>3.0</v>
      </c>
      <c r="R1542" s="261">
        <f t="shared" si="1"/>
        <v>36</v>
      </c>
      <c r="S1542" s="261"/>
    </row>
    <row r="1543" ht="15.75" hidden="1" customHeight="1">
      <c r="B1543" s="258" t="s">
        <v>80</v>
      </c>
      <c r="C1543" s="259" t="s">
        <v>71</v>
      </c>
      <c r="D1543" s="260" t="s">
        <v>131</v>
      </c>
      <c r="E1543" s="258" t="s">
        <v>393</v>
      </c>
      <c r="F1543" s="258">
        <v>4.0</v>
      </c>
      <c r="G1543" s="258">
        <v>4.0</v>
      </c>
      <c r="H1543" s="258">
        <v>4.0</v>
      </c>
      <c r="I1543" s="258">
        <v>4.0</v>
      </c>
      <c r="J1543" s="258">
        <v>4.0</v>
      </c>
      <c r="K1543" s="258">
        <v>4.0</v>
      </c>
      <c r="L1543" s="258">
        <v>4.0</v>
      </c>
      <c r="M1543" s="258">
        <v>4.0</v>
      </c>
      <c r="N1543" s="258">
        <v>4.0</v>
      </c>
      <c r="O1543" s="258">
        <v>4.0</v>
      </c>
      <c r="P1543" s="258">
        <v>4.0</v>
      </c>
      <c r="Q1543" s="258">
        <v>4.0</v>
      </c>
      <c r="R1543" s="261">
        <f t="shared" si="1"/>
        <v>48</v>
      </c>
      <c r="S1543" s="261"/>
    </row>
    <row r="1544" ht="15.75" hidden="1" customHeight="1">
      <c r="B1544" s="258" t="s">
        <v>80</v>
      </c>
      <c r="C1544" s="259" t="s">
        <v>71</v>
      </c>
      <c r="D1544" s="260" t="s">
        <v>131</v>
      </c>
      <c r="E1544" s="258" t="s">
        <v>394</v>
      </c>
      <c r="F1544" s="258">
        <v>1.0</v>
      </c>
      <c r="G1544" s="258">
        <v>1.0</v>
      </c>
      <c r="H1544" s="258">
        <v>1.0</v>
      </c>
      <c r="I1544" s="258">
        <v>1.0</v>
      </c>
      <c r="J1544" s="258">
        <v>1.0</v>
      </c>
      <c r="K1544" s="258">
        <v>1.0</v>
      </c>
      <c r="L1544" s="258">
        <v>1.0</v>
      </c>
      <c r="M1544" s="258">
        <v>1.0</v>
      </c>
      <c r="N1544" s="258">
        <v>1.0</v>
      </c>
      <c r="O1544" s="258">
        <v>1.0</v>
      </c>
      <c r="P1544" s="258">
        <v>1.0</v>
      </c>
      <c r="Q1544" s="258">
        <v>1.0</v>
      </c>
      <c r="R1544" s="261">
        <f t="shared" si="1"/>
        <v>12</v>
      </c>
      <c r="S1544" s="261"/>
    </row>
    <row r="1545" ht="15.75" hidden="1" customHeight="1">
      <c r="B1545" s="258" t="s">
        <v>80</v>
      </c>
      <c r="C1545" s="259" t="s">
        <v>71</v>
      </c>
      <c r="D1545" s="260" t="s">
        <v>131</v>
      </c>
      <c r="E1545" s="258" t="s">
        <v>395</v>
      </c>
      <c r="F1545" s="258">
        <v>1.0</v>
      </c>
      <c r="G1545" s="258">
        <v>1.0</v>
      </c>
      <c r="H1545" s="258">
        <v>1.0</v>
      </c>
      <c r="I1545" s="258">
        <v>1.0</v>
      </c>
      <c r="J1545" s="258">
        <v>1.0</v>
      </c>
      <c r="K1545" s="258">
        <v>1.0</v>
      </c>
      <c r="L1545" s="258">
        <v>1.0</v>
      </c>
      <c r="M1545" s="258">
        <v>1.0</v>
      </c>
      <c r="N1545" s="258">
        <v>1.0</v>
      </c>
      <c r="O1545" s="258">
        <v>1.0</v>
      </c>
      <c r="P1545" s="258">
        <v>1.0</v>
      </c>
      <c r="Q1545" s="258">
        <v>1.0</v>
      </c>
      <c r="R1545" s="261">
        <f t="shared" si="1"/>
        <v>12</v>
      </c>
      <c r="S1545" s="261"/>
    </row>
    <row r="1546" ht="15.75" hidden="1" customHeight="1">
      <c r="B1546" s="258" t="s">
        <v>80</v>
      </c>
      <c r="C1546" s="259" t="s">
        <v>71</v>
      </c>
      <c r="D1546" s="262" t="s">
        <v>131</v>
      </c>
      <c r="E1546" s="258" t="s">
        <v>396</v>
      </c>
      <c r="F1546" s="258">
        <v>1.0</v>
      </c>
      <c r="G1546" s="258">
        <v>1.0</v>
      </c>
      <c r="H1546" s="258">
        <v>1.0</v>
      </c>
      <c r="I1546" s="258">
        <v>1.0</v>
      </c>
      <c r="J1546" s="258">
        <v>1.0</v>
      </c>
      <c r="K1546" s="258">
        <v>1.0</v>
      </c>
      <c r="L1546" s="258">
        <v>1.0</v>
      </c>
      <c r="M1546" s="258">
        <v>1.0</v>
      </c>
      <c r="N1546" s="258">
        <v>1.0</v>
      </c>
      <c r="O1546" s="258">
        <v>1.0</v>
      </c>
      <c r="P1546" s="258">
        <v>1.0</v>
      </c>
      <c r="Q1546" s="258">
        <v>1.0</v>
      </c>
      <c r="R1546" s="261">
        <f t="shared" si="1"/>
        <v>12</v>
      </c>
      <c r="S1546" s="261"/>
    </row>
    <row r="1547" ht="15.75" hidden="1" customHeight="1">
      <c r="B1547" s="258" t="s">
        <v>80</v>
      </c>
      <c r="C1547" s="259" t="s">
        <v>71</v>
      </c>
      <c r="D1547" s="260" t="s">
        <v>145</v>
      </c>
      <c r="E1547" s="258" t="s">
        <v>397</v>
      </c>
      <c r="F1547" s="258">
        <v>7.0</v>
      </c>
      <c r="G1547" s="258">
        <v>8.0</v>
      </c>
      <c r="H1547" s="258">
        <v>8.0</v>
      </c>
      <c r="I1547" s="258">
        <v>8.0</v>
      </c>
      <c r="J1547" s="258">
        <v>8.0</v>
      </c>
      <c r="K1547" s="258">
        <v>8.0</v>
      </c>
      <c r="L1547" s="258">
        <v>8.0</v>
      </c>
      <c r="M1547" s="258">
        <v>8.0</v>
      </c>
      <c r="N1547" s="258">
        <v>8.0</v>
      </c>
      <c r="O1547" s="258">
        <v>8.0</v>
      </c>
      <c r="P1547" s="258">
        <v>8.0</v>
      </c>
      <c r="Q1547" s="258">
        <v>8.0</v>
      </c>
      <c r="R1547" s="261">
        <f t="shared" si="1"/>
        <v>95</v>
      </c>
      <c r="S1547" s="261"/>
    </row>
    <row r="1548" ht="15.75" hidden="1" customHeight="1">
      <c r="B1548" s="258" t="s">
        <v>80</v>
      </c>
      <c r="C1548" s="259" t="s">
        <v>71</v>
      </c>
      <c r="D1548" s="260" t="s">
        <v>145</v>
      </c>
      <c r="E1548" s="258" t="s">
        <v>398</v>
      </c>
      <c r="F1548" s="258">
        <v>1.0</v>
      </c>
      <c r="G1548" s="258">
        <v>1.0</v>
      </c>
      <c r="H1548" s="258">
        <v>1.0</v>
      </c>
      <c r="I1548" s="258">
        <v>1.0</v>
      </c>
      <c r="J1548" s="258">
        <v>1.0</v>
      </c>
      <c r="K1548" s="258">
        <v>1.0</v>
      </c>
      <c r="L1548" s="258">
        <v>1.0</v>
      </c>
      <c r="M1548" s="258">
        <v>1.0</v>
      </c>
      <c r="N1548" s="258">
        <v>1.0</v>
      </c>
      <c r="O1548" s="258">
        <v>1.0</v>
      </c>
      <c r="P1548" s="258">
        <v>1.0</v>
      </c>
      <c r="Q1548" s="258">
        <v>1.0</v>
      </c>
      <c r="R1548" s="261">
        <f t="shared" si="1"/>
        <v>12</v>
      </c>
      <c r="S1548" s="261"/>
    </row>
    <row r="1549" ht="15.75" hidden="1" customHeight="1">
      <c r="B1549" s="258" t="s">
        <v>80</v>
      </c>
      <c r="C1549" s="259" t="s">
        <v>71</v>
      </c>
      <c r="D1549" s="260" t="s">
        <v>145</v>
      </c>
      <c r="E1549" s="258" t="s">
        <v>399</v>
      </c>
      <c r="F1549" s="258">
        <v>1.0</v>
      </c>
      <c r="G1549" s="258">
        <v>1.0</v>
      </c>
      <c r="H1549" s="258">
        <v>1.0</v>
      </c>
      <c r="I1549" s="258">
        <v>1.0</v>
      </c>
      <c r="J1549" s="258">
        <v>1.0</v>
      </c>
      <c r="K1549" s="258">
        <v>1.0</v>
      </c>
      <c r="L1549" s="258">
        <v>1.0</v>
      </c>
      <c r="M1549" s="258">
        <v>1.0</v>
      </c>
      <c r="N1549" s="258">
        <v>1.0</v>
      </c>
      <c r="O1549" s="258">
        <v>1.0</v>
      </c>
      <c r="P1549" s="258">
        <v>1.0</v>
      </c>
      <c r="Q1549" s="258">
        <v>1.0</v>
      </c>
      <c r="R1549" s="261">
        <f t="shared" si="1"/>
        <v>12</v>
      </c>
      <c r="S1549" s="261"/>
    </row>
    <row r="1550" ht="15.75" hidden="1" customHeight="1">
      <c r="B1550" s="258" t="s">
        <v>80</v>
      </c>
      <c r="C1550" s="259" t="s">
        <v>71</v>
      </c>
      <c r="D1550" s="260" t="s">
        <v>145</v>
      </c>
      <c r="E1550" s="258" t="s">
        <v>400</v>
      </c>
      <c r="F1550" s="258">
        <v>1.0</v>
      </c>
      <c r="G1550" s="258">
        <v>1.0</v>
      </c>
      <c r="H1550" s="258">
        <v>1.0</v>
      </c>
      <c r="I1550" s="258">
        <v>1.0</v>
      </c>
      <c r="J1550" s="258">
        <v>1.0</v>
      </c>
      <c r="K1550" s="258">
        <v>1.0</v>
      </c>
      <c r="L1550" s="258">
        <v>1.0</v>
      </c>
      <c r="M1550" s="258">
        <v>1.0</v>
      </c>
      <c r="N1550" s="258">
        <v>1.0</v>
      </c>
      <c r="O1550" s="258">
        <v>1.0</v>
      </c>
      <c r="P1550" s="258">
        <v>1.0</v>
      </c>
      <c r="Q1550" s="258">
        <v>1.0</v>
      </c>
      <c r="R1550" s="261">
        <f t="shared" si="1"/>
        <v>12</v>
      </c>
      <c r="S1550" s="261"/>
    </row>
    <row r="1551" ht="15.75" hidden="1" customHeight="1">
      <c r="B1551" s="258" t="s">
        <v>80</v>
      </c>
      <c r="C1551" s="259" t="s">
        <v>71</v>
      </c>
      <c r="D1551" s="260" t="s">
        <v>145</v>
      </c>
      <c r="E1551" s="258" t="s">
        <v>401</v>
      </c>
      <c r="F1551" s="258">
        <v>8.0</v>
      </c>
      <c r="G1551" s="258">
        <v>8.0</v>
      </c>
      <c r="H1551" s="258">
        <v>9.0</v>
      </c>
      <c r="I1551" s="258">
        <v>8.0</v>
      </c>
      <c r="J1551" s="258">
        <v>9.0</v>
      </c>
      <c r="K1551" s="258">
        <v>9.0</v>
      </c>
      <c r="L1551" s="258">
        <v>9.0</v>
      </c>
      <c r="M1551" s="258">
        <v>9.0</v>
      </c>
      <c r="N1551" s="258">
        <v>9.0</v>
      </c>
      <c r="O1551" s="258">
        <v>9.0</v>
      </c>
      <c r="P1551" s="258">
        <v>9.0</v>
      </c>
      <c r="Q1551" s="258">
        <v>9.0</v>
      </c>
      <c r="R1551" s="261">
        <f t="shared" si="1"/>
        <v>105</v>
      </c>
      <c r="S1551" s="261"/>
    </row>
    <row r="1552" ht="15.75" hidden="1" customHeight="1">
      <c r="B1552" s="258" t="s">
        <v>80</v>
      </c>
      <c r="C1552" s="259" t="s">
        <v>71</v>
      </c>
      <c r="D1552" s="260" t="s">
        <v>145</v>
      </c>
      <c r="E1552" s="258" t="s">
        <v>402</v>
      </c>
      <c r="F1552" s="258">
        <v>24.0</v>
      </c>
      <c r="G1552" s="258">
        <v>25.0</v>
      </c>
      <c r="H1552" s="258">
        <v>26.0</v>
      </c>
      <c r="I1552" s="258">
        <v>25.0</v>
      </c>
      <c r="J1552" s="258">
        <v>26.0</v>
      </c>
      <c r="K1552" s="258">
        <v>26.0</v>
      </c>
      <c r="L1552" s="258">
        <v>27.0</v>
      </c>
      <c r="M1552" s="258">
        <v>27.0</v>
      </c>
      <c r="N1552" s="258">
        <v>27.0</v>
      </c>
      <c r="O1552" s="258">
        <v>27.0</v>
      </c>
      <c r="P1552" s="258">
        <v>28.0</v>
      </c>
      <c r="Q1552" s="258">
        <v>27.0</v>
      </c>
      <c r="R1552" s="261">
        <f t="shared" si="1"/>
        <v>315</v>
      </c>
      <c r="S1552" s="261"/>
    </row>
    <row r="1553" ht="15.75" hidden="1" customHeight="1">
      <c r="B1553" s="258" t="s">
        <v>80</v>
      </c>
      <c r="C1553" s="259" t="s">
        <v>71</v>
      </c>
      <c r="D1553" s="260" t="s">
        <v>145</v>
      </c>
      <c r="E1553" s="258" t="s">
        <v>403</v>
      </c>
      <c r="F1553" s="258">
        <v>37.0</v>
      </c>
      <c r="G1553" s="258">
        <v>38.0</v>
      </c>
      <c r="H1553" s="258">
        <v>39.0</v>
      </c>
      <c r="I1553" s="258">
        <v>37.0</v>
      </c>
      <c r="J1553" s="258">
        <v>40.0</v>
      </c>
      <c r="K1553" s="258">
        <v>39.0</v>
      </c>
      <c r="L1553" s="258">
        <v>41.0</v>
      </c>
      <c r="M1553" s="258">
        <v>41.0</v>
      </c>
      <c r="N1553" s="258">
        <v>41.0</v>
      </c>
      <c r="O1553" s="258">
        <v>41.0</v>
      </c>
      <c r="P1553" s="258">
        <v>42.0</v>
      </c>
      <c r="Q1553" s="258">
        <v>41.0</v>
      </c>
      <c r="R1553" s="261">
        <f t="shared" si="1"/>
        <v>477</v>
      </c>
      <c r="S1553" s="261"/>
    </row>
    <row r="1554" ht="15.75" hidden="1" customHeight="1">
      <c r="B1554" s="258" t="s">
        <v>80</v>
      </c>
      <c r="C1554" s="259" t="s">
        <v>71</v>
      </c>
      <c r="D1554" s="260" t="s">
        <v>145</v>
      </c>
      <c r="E1554" s="258" t="s">
        <v>404</v>
      </c>
      <c r="F1554" s="258">
        <v>1.0</v>
      </c>
      <c r="G1554" s="258">
        <v>1.0</v>
      </c>
      <c r="H1554" s="258">
        <v>1.0</v>
      </c>
      <c r="I1554" s="258">
        <v>1.0</v>
      </c>
      <c r="J1554" s="258">
        <v>1.0</v>
      </c>
      <c r="K1554" s="258">
        <v>1.0</v>
      </c>
      <c r="L1554" s="258">
        <v>1.0</v>
      </c>
      <c r="M1554" s="258">
        <v>1.0</v>
      </c>
      <c r="N1554" s="258">
        <v>1.0</v>
      </c>
      <c r="O1554" s="258">
        <v>1.0</v>
      </c>
      <c r="P1554" s="258">
        <v>1.0</v>
      </c>
      <c r="Q1554" s="258">
        <v>1.0</v>
      </c>
      <c r="R1554" s="261">
        <f t="shared" si="1"/>
        <v>12</v>
      </c>
      <c r="S1554" s="261"/>
    </row>
    <row r="1555" ht="15.75" hidden="1" customHeight="1">
      <c r="B1555" s="258" t="s">
        <v>80</v>
      </c>
      <c r="C1555" s="259" t="s">
        <v>71</v>
      </c>
      <c r="D1555" s="260" t="s">
        <v>145</v>
      </c>
      <c r="E1555" s="258" t="s">
        <v>405</v>
      </c>
      <c r="F1555" s="258">
        <v>2.0</v>
      </c>
      <c r="G1555" s="258">
        <v>2.0</v>
      </c>
      <c r="H1555" s="258">
        <v>2.0</v>
      </c>
      <c r="I1555" s="258">
        <v>2.0</v>
      </c>
      <c r="J1555" s="258">
        <v>2.0</v>
      </c>
      <c r="K1555" s="258">
        <v>2.0</v>
      </c>
      <c r="L1555" s="258">
        <v>2.0</v>
      </c>
      <c r="M1555" s="258">
        <v>2.0</v>
      </c>
      <c r="N1555" s="258">
        <v>2.0</v>
      </c>
      <c r="O1555" s="258">
        <v>2.0</v>
      </c>
      <c r="P1555" s="258">
        <v>2.0</v>
      </c>
      <c r="Q1555" s="258">
        <v>2.0</v>
      </c>
      <c r="R1555" s="261">
        <f t="shared" si="1"/>
        <v>24</v>
      </c>
      <c r="S1555" s="261"/>
    </row>
    <row r="1556" ht="15.75" hidden="1" customHeight="1">
      <c r="B1556" s="258" t="s">
        <v>80</v>
      </c>
      <c r="C1556" s="259" t="s">
        <v>71</v>
      </c>
      <c r="D1556" s="260" t="s">
        <v>145</v>
      </c>
      <c r="E1556" s="258" t="s">
        <v>406</v>
      </c>
      <c r="F1556" s="258">
        <v>1.0</v>
      </c>
      <c r="G1556" s="258">
        <v>1.0</v>
      </c>
      <c r="H1556" s="258">
        <v>1.0</v>
      </c>
      <c r="I1556" s="258">
        <v>1.0</v>
      </c>
      <c r="J1556" s="258">
        <v>1.0</v>
      </c>
      <c r="K1556" s="258">
        <v>1.0</v>
      </c>
      <c r="L1556" s="258">
        <v>1.0</v>
      </c>
      <c r="M1556" s="258">
        <v>1.0</v>
      </c>
      <c r="N1556" s="258">
        <v>1.0</v>
      </c>
      <c r="O1556" s="258">
        <v>1.0</v>
      </c>
      <c r="P1556" s="258">
        <v>1.0</v>
      </c>
      <c r="Q1556" s="258">
        <v>1.0</v>
      </c>
      <c r="R1556" s="261">
        <f t="shared" si="1"/>
        <v>12</v>
      </c>
      <c r="S1556" s="261"/>
    </row>
    <row r="1557" ht="15.75" hidden="1" customHeight="1">
      <c r="B1557" s="258" t="s">
        <v>80</v>
      </c>
      <c r="C1557" s="259" t="s">
        <v>71</v>
      </c>
      <c r="D1557" s="260" t="s">
        <v>145</v>
      </c>
      <c r="E1557" s="258" t="s">
        <v>407</v>
      </c>
      <c r="F1557" s="258">
        <v>1.0</v>
      </c>
      <c r="G1557" s="258">
        <v>1.0</v>
      </c>
      <c r="H1557" s="258">
        <v>1.0</v>
      </c>
      <c r="I1557" s="258">
        <v>1.0</v>
      </c>
      <c r="J1557" s="258">
        <v>1.0</v>
      </c>
      <c r="K1557" s="258">
        <v>1.0</v>
      </c>
      <c r="L1557" s="258">
        <v>1.0</v>
      </c>
      <c r="M1557" s="258">
        <v>1.0</v>
      </c>
      <c r="N1557" s="258">
        <v>1.0</v>
      </c>
      <c r="O1557" s="258">
        <v>1.0</v>
      </c>
      <c r="P1557" s="258">
        <v>1.0</v>
      </c>
      <c r="Q1557" s="258">
        <v>1.0</v>
      </c>
      <c r="R1557" s="261">
        <f t="shared" si="1"/>
        <v>12</v>
      </c>
      <c r="S1557" s="261"/>
    </row>
    <row r="1558" ht="15.75" hidden="1" customHeight="1">
      <c r="B1558" s="258" t="s">
        <v>80</v>
      </c>
      <c r="C1558" s="259" t="s">
        <v>71</v>
      </c>
      <c r="D1558" s="260" t="s">
        <v>145</v>
      </c>
      <c r="E1558" s="258" t="s">
        <v>408</v>
      </c>
      <c r="F1558" s="258">
        <v>6.0</v>
      </c>
      <c r="G1558" s="258">
        <v>6.0</v>
      </c>
      <c r="H1558" s="258">
        <v>6.0</v>
      </c>
      <c r="I1558" s="258">
        <v>6.0</v>
      </c>
      <c r="J1558" s="258">
        <v>7.0</v>
      </c>
      <c r="K1558" s="258">
        <v>7.0</v>
      </c>
      <c r="L1558" s="258">
        <v>7.0</v>
      </c>
      <c r="M1558" s="258">
        <v>7.0</v>
      </c>
      <c r="N1558" s="258">
        <v>7.0</v>
      </c>
      <c r="O1558" s="258">
        <v>7.0</v>
      </c>
      <c r="P1558" s="258">
        <v>7.0</v>
      </c>
      <c r="Q1558" s="258">
        <v>7.0</v>
      </c>
      <c r="R1558" s="261">
        <f t="shared" si="1"/>
        <v>80</v>
      </c>
      <c r="S1558" s="261"/>
    </row>
    <row r="1559" ht="15.75" hidden="1" customHeight="1">
      <c r="B1559" s="258" t="s">
        <v>80</v>
      </c>
      <c r="C1559" s="259" t="s">
        <v>71</v>
      </c>
      <c r="D1559" s="260" t="s">
        <v>145</v>
      </c>
      <c r="E1559" s="258" t="s">
        <v>409</v>
      </c>
      <c r="F1559" s="258">
        <v>1.0</v>
      </c>
      <c r="G1559" s="258">
        <v>1.0</v>
      </c>
      <c r="H1559" s="258">
        <v>1.0</v>
      </c>
      <c r="I1559" s="258">
        <v>1.0</v>
      </c>
      <c r="J1559" s="258">
        <v>1.0</v>
      </c>
      <c r="K1559" s="258">
        <v>1.0</v>
      </c>
      <c r="L1559" s="258">
        <v>1.0</v>
      </c>
      <c r="M1559" s="258">
        <v>1.0</v>
      </c>
      <c r="N1559" s="258">
        <v>1.0</v>
      </c>
      <c r="O1559" s="258">
        <v>1.0</v>
      </c>
      <c r="P1559" s="258">
        <v>1.0</v>
      </c>
      <c r="Q1559" s="258">
        <v>1.0</v>
      </c>
      <c r="R1559" s="261">
        <f t="shared" si="1"/>
        <v>12</v>
      </c>
      <c r="S1559" s="261"/>
    </row>
    <row r="1560" ht="15.75" hidden="1" customHeight="1">
      <c r="B1560" s="258" t="s">
        <v>80</v>
      </c>
      <c r="C1560" s="259" t="s">
        <v>71</v>
      </c>
      <c r="D1560" s="260" t="s">
        <v>145</v>
      </c>
      <c r="E1560" s="258" t="s">
        <v>410</v>
      </c>
      <c r="F1560" s="258">
        <v>2.0</v>
      </c>
      <c r="G1560" s="258">
        <v>2.0</v>
      </c>
      <c r="H1560" s="258">
        <v>2.0</v>
      </c>
      <c r="I1560" s="258">
        <v>2.0</v>
      </c>
      <c r="J1560" s="258">
        <v>2.0</v>
      </c>
      <c r="K1560" s="258">
        <v>2.0</v>
      </c>
      <c r="L1560" s="258">
        <v>2.0</v>
      </c>
      <c r="M1560" s="258">
        <v>2.0</v>
      </c>
      <c r="N1560" s="258">
        <v>2.0</v>
      </c>
      <c r="O1560" s="258">
        <v>2.0</v>
      </c>
      <c r="P1560" s="258">
        <v>2.0</v>
      </c>
      <c r="Q1560" s="258">
        <v>2.0</v>
      </c>
      <c r="R1560" s="261">
        <f t="shared" si="1"/>
        <v>24</v>
      </c>
      <c r="S1560" s="261"/>
    </row>
    <row r="1561" ht="15.75" hidden="1" customHeight="1">
      <c r="B1561" s="258" t="s">
        <v>80</v>
      </c>
      <c r="C1561" s="259" t="s">
        <v>71</v>
      </c>
      <c r="D1561" s="260" t="s">
        <v>145</v>
      </c>
      <c r="E1561" s="258" t="s">
        <v>411</v>
      </c>
      <c r="F1561" s="258">
        <v>2.0</v>
      </c>
      <c r="G1561" s="258">
        <v>2.0</v>
      </c>
      <c r="H1561" s="258">
        <v>2.0</v>
      </c>
      <c r="I1561" s="258">
        <v>2.0</v>
      </c>
      <c r="J1561" s="258">
        <v>2.0</v>
      </c>
      <c r="K1561" s="258">
        <v>2.0</v>
      </c>
      <c r="L1561" s="258">
        <v>2.0</v>
      </c>
      <c r="M1561" s="258">
        <v>2.0</v>
      </c>
      <c r="N1561" s="258">
        <v>2.0</v>
      </c>
      <c r="O1561" s="258">
        <v>2.0</v>
      </c>
      <c r="P1561" s="258">
        <v>2.0</v>
      </c>
      <c r="Q1561" s="258">
        <v>2.0</v>
      </c>
      <c r="R1561" s="261">
        <f t="shared" si="1"/>
        <v>24</v>
      </c>
      <c r="S1561" s="261"/>
    </row>
    <row r="1562" ht="15.75" hidden="1" customHeight="1">
      <c r="B1562" s="258" t="s">
        <v>80</v>
      </c>
      <c r="C1562" s="259" t="s">
        <v>71</v>
      </c>
      <c r="D1562" s="260" t="s">
        <v>145</v>
      </c>
      <c r="E1562" s="258" t="s">
        <v>412</v>
      </c>
      <c r="F1562" s="258">
        <v>2.0</v>
      </c>
      <c r="G1562" s="258">
        <v>2.0</v>
      </c>
      <c r="H1562" s="258">
        <v>2.0</v>
      </c>
      <c r="I1562" s="258">
        <v>2.0</v>
      </c>
      <c r="J1562" s="258">
        <v>2.0</v>
      </c>
      <c r="K1562" s="258">
        <v>2.0</v>
      </c>
      <c r="L1562" s="258">
        <v>2.0</v>
      </c>
      <c r="M1562" s="258">
        <v>2.0</v>
      </c>
      <c r="N1562" s="258">
        <v>2.0</v>
      </c>
      <c r="O1562" s="258">
        <v>2.0</v>
      </c>
      <c r="P1562" s="258">
        <v>3.0</v>
      </c>
      <c r="Q1562" s="258">
        <v>2.0</v>
      </c>
      <c r="R1562" s="261">
        <f t="shared" si="1"/>
        <v>25</v>
      </c>
      <c r="S1562" s="261"/>
    </row>
    <row r="1563" ht="15.75" hidden="1" customHeight="1">
      <c r="B1563" s="258" t="s">
        <v>80</v>
      </c>
      <c r="C1563" s="259" t="s">
        <v>71</v>
      </c>
      <c r="D1563" s="262" t="s">
        <v>145</v>
      </c>
      <c r="E1563" s="258" t="s">
        <v>413</v>
      </c>
      <c r="F1563" s="258">
        <v>1.0</v>
      </c>
      <c r="G1563" s="258">
        <v>1.0</v>
      </c>
      <c r="H1563" s="258">
        <v>1.0</v>
      </c>
      <c r="I1563" s="258">
        <v>1.0</v>
      </c>
      <c r="J1563" s="258">
        <v>1.0</v>
      </c>
      <c r="K1563" s="258">
        <v>1.0</v>
      </c>
      <c r="L1563" s="258">
        <v>1.0</v>
      </c>
      <c r="M1563" s="258">
        <v>1.0</v>
      </c>
      <c r="N1563" s="258">
        <v>1.0</v>
      </c>
      <c r="O1563" s="258">
        <v>1.0</v>
      </c>
      <c r="P1563" s="258">
        <v>1.0</v>
      </c>
      <c r="Q1563" s="258">
        <v>1.0</v>
      </c>
      <c r="R1563" s="261">
        <f t="shared" si="1"/>
        <v>12</v>
      </c>
      <c r="S1563" s="261"/>
    </row>
    <row r="1564" ht="15.75" hidden="1" customHeight="1">
      <c r="B1564" s="258" t="s">
        <v>80</v>
      </c>
      <c r="C1564" s="259" t="s">
        <v>71</v>
      </c>
      <c r="D1564" s="260" t="s">
        <v>61</v>
      </c>
      <c r="E1564" s="258" t="s">
        <v>62</v>
      </c>
      <c r="F1564" s="258">
        <v>7.0</v>
      </c>
      <c r="G1564" s="258">
        <v>7.0</v>
      </c>
      <c r="H1564" s="258">
        <v>7.0</v>
      </c>
      <c r="I1564" s="258">
        <v>7.0</v>
      </c>
      <c r="J1564" s="258">
        <v>7.0</v>
      </c>
      <c r="K1564" s="258">
        <v>7.0</v>
      </c>
      <c r="L1564" s="258">
        <v>7.0</v>
      </c>
      <c r="M1564" s="258">
        <v>8.0</v>
      </c>
      <c r="N1564" s="258">
        <v>7.0</v>
      </c>
      <c r="O1564" s="258">
        <v>8.0</v>
      </c>
      <c r="P1564" s="258">
        <v>8.0</v>
      </c>
      <c r="Q1564" s="258">
        <v>8.0</v>
      </c>
      <c r="R1564" s="261">
        <f t="shared" si="1"/>
        <v>88</v>
      </c>
      <c r="S1564" s="261"/>
    </row>
    <row r="1565" ht="15.75" hidden="1" customHeight="1">
      <c r="B1565" s="258" t="s">
        <v>80</v>
      </c>
      <c r="C1565" s="259" t="s">
        <v>71</v>
      </c>
      <c r="D1565" s="260" t="s">
        <v>61</v>
      </c>
      <c r="E1565" s="258" t="s">
        <v>63</v>
      </c>
      <c r="F1565" s="258">
        <v>13.0</v>
      </c>
      <c r="G1565" s="258">
        <v>13.0</v>
      </c>
      <c r="H1565" s="258">
        <v>13.0</v>
      </c>
      <c r="I1565" s="258">
        <v>13.0</v>
      </c>
      <c r="J1565" s="258">
        <v>14.0</v>
      </c>
      <c r="K1565" s="258">
        <v>14.0</v>
      </c>
      <c r="L1565" s="258">
        <v>14.0</v>
      </c>
      <c r="M1565" s="258">
        <v>14.0</v>
      </c>
      <c r="N1565" s="258">
        <v>14.0</v>
      </c>
      <c r="O1565" s="258">
        <v>14.0</v>
      </c>
      <c r="P1565" s="258">
        <v>14.0</v>
      </c>
      <c r="Q1565" s="258">
        <v>14.0</v>
      </c>
      <c r="R1565" s="261">
        <f t="shared" si="1"/>
        <v>164</v>
      </c>
      <c r="S1565" s="261"/>
    </row>
    <row r="1566" ht="15.75" hidden="1" customHeight="1">
      <c r="B1566" s="258" t="s">
        <v>80</v>
      </c>
      <c r="C1566" s="259" t="s">
        <v>71</v>
      </c>
      <c r="D1566" s="260" t="s">
        <v>61</v>
      </c>
      <c r="E1566" s="258" t="s">
        <v>64</v>
      </c>
      <c r="F1566" s="258">
        <v>1.0</v>
      </c>
      <c r="G1566" s="258">
        <v>1.0</v>
      </c>
      <c r="H1566" s="258">
        <v>1.0</v>
      </c>
      <c r="I1566" s="258">
        <v>1.0</v>
      </c>
      <c r="J1566" s="258">
        <v>1.0</v>
      </c>
      <c r="K1566" s="258">
        <v>1.0</v>
      </c>
      <c r="L1566" s="258">
        <v>1.0</v>
      </c>
      <c r="M1566" s="258">
        <v>1.0</v>
      </c>
      <c r="N1566" s="258">
        <v>1.0</v>
      </c>
      <c r="O1566" s="258">
        <v>1.0</v>
      </c>
      <c r="P1566" s="258">
        <v>1.0</v>
      </c>
      <c r="Q1566" s="258">
        <v>1.0</v>
      </c>
      <c r="R1566" s="261">
        <f t="shared" si="1"/>
        <v>12</v>
      </c>
      <c r="S1566" s="261"/>
    </row>
    <row r="1567" ht="15.75" hidden="1" customHeight="1">
      <c r="B1567" s="258" t="s">
        <v>80</v>
      </c>
      <c r="C1567" s="259" t="s">
        <v>71</v>
      </c>
      <c r="D1567" s="260" t="s">
        <v>61</v>
      </c>
      <c r="E1567" s="258" t="s">
        <v>65</v>
      </c>
      <c r="F1567" s="258">
        <v>18.0</v>
      </c>
      <c r="G1567" s="258">
        <v>19.0</v>
      </c>
      <c r="H1567" s="258">
        <v>19.0</v>
      </c>
      <c r="I1567" s="258">
        <v>19.0</v>
      </c>
      <c r="J1567" s="258">
        <v>19.0</v>
      </c>
      <c r="K1567" s="258">
        <v>19.0</v>
      </c>
      <c r="L1567" s="258">
        <v>20.0</v>
      </c>
      <c r="M1567" s="258">
        <v>20.0</v>
      </c>
      <c r="N1567" s="258">
        <v>20.0</v>
      </c>
      <c r="O1567" s="258">
        <v>20.0</v>
      </c>
      <c r="P1567" s="258">
        <v>21.0</v>
      </c>
      <c r="Q1567" s="258">
        <v>20.0</v>
      </c>
      <c r="R1567" s="261">
        <f t="shared" si="1"/>
        <v>234</v>
      </c>
      <c r="S1567" s="261"/>
    </row>
    <row r="1568" ht="15.75" hidden="1" customHeight="1">
      <c r="B1568" s="258" t="s">
        <v>80</v>
      </c>
      <c r="C1568" s="259" t="s">
        <v>71</v>
      </c>
      <c r="D1568" s="260" t="s">
        <v>61</v>
      </c>
      <c r="E1568" s="258" t="s">
        <v>66</v>
      </c>
      <c r="F1568" s="258">
        <v>1.0</v>
      </c>
      <c r="G1568" s="258">
        <v>1.0</v>
      </c>
      <c r="H1568" s="258">
        <v>1.0</v>
      </c>
      <c r="I1568" s="258">
        <v>1.0</v>
      </c>
      <c r="J1568" s="258">
        <v>1.0</v>
      </c>
      <c r="K1568" s="258">
        <v>1.0</v>
      </c>
      <c r="L1568" s="258">
        <v>1.0</v>
      </c>
      <c r="M1568" s="258">
        <v>1.0</v>
      </c>
      <c r="N1568" s="258">
        <v>1.0</v>
      </c>
      <c r="O1568" s="258">
        <v>1.0</v>
      </c>
      <c r="P1568" s="258">
        <v>1.0</v>
      </c>
      <c r="Q1568" s="258">
        <v>1.0</v>
      </c>
      <c r="R1568" s="261">
        <f t="shared" si="1"/>
        <v>12</v>
      </c>
      <c r="S1568" s="261"/>
    </row>
    <row r="1569" ht="15.75" hidden="1" customHeight="1">
      <c r="B1569" s="258" t="s">
        <v>80</v>
      </c>
      <c r="C1569" s="259" t="s">
        <v>71</v>
      </c>
      <c r="D1569" s="260" t="s">
        <v>61</v>
      </c>
      <c r="E1569" s="258" t="s">
        <v>67</v>
      </c>
      <c r="F1569" s="258">
        <v>127.0</v>
      </c>
      <c r="G1569" s="258">
        <v>132.0</v>
      </c>
      <c r="H1569" s="258">
        <v>134.0</v>
      </c>
      <c r="I1569" s="258">
        <v>130.0</v>
      </c>
      <c r="J1569" s="258">
        <v>136.0</v>
      </c>
      <c r="K1569" s="258">
        <v>135.0</v>
      </c>
      <c r="L1569" s="258">
        <v>140.0</v>
      </c>
      <c r="M1569" s="258">
        <v>142.0</v>
      </c>
      <c r="N1569" s="258">
        <v>140.0</v>
      </c>
      <c r="O1569" s="258">
        <v>142.0</v>
      </c>
      <c r="P1569" s="258">
        <v>145.0</v>
      </c>
      <c r="Q1569" s="258">
        <v>141.0</v>
      </c>
      <c r="R1569" s="261">
        <f t="shared" si="1"/>
        <v>1644</v>
      </c>
      <c r="S1569" s="261"/>
    </row>
    <row r="1570" ht="15.75" hidden="1" customHeight="1">
      <c r="B1570" s="258" t="s">
        <v>80</v>
      </c>
      <c r="C1570" s="259" t="s">
        <v>71</v>
      </c>
      <c r="D1570" s="260" t="s">
        <v>61</v>
      </c>
      <c r="E1570" s="258" t="s">
        <v>68</v>
      </c>
      <c r="F1570" s="258">
        <v>1.0</v>
      </c>
      <c r="G1570" s="258">
        <v>1.0</v>
      </c>
      <c r="H1570" s="258">
        <v>1.0</v>
      </c>
      <c r="I1570" s="258">
        <v>1.0</v>
      </c>
      <c r="J1570" s="258">
        <v>1.0</v>
      </c>
      <c r="K1570" s="258">
        <v>1.0</v>
      </c>
      <c r="L1570" s="258">
        <v>1.0</v>
      </c>
      <c r="M1570" s="258">
        <v>1.0</v>
      </c>
      <c r="N1570" s="258">
        <v>1.0</v>
      </c>
      <c r="O1570" s="258">
        <v>1.0</v>
      </c>
      <c r="P1570" s="258">
        <v>1.0</v>
      </c>
      <c r="Q1570" s="258">
        <v>1.0</v>
      </c>
      <c r="R1570" s="261">
        <f t="shared" si="1"/>
        <v>12</v>
      </c>
      <c r="S1570" s="261"/>
    </row>
    <row r="1571" ht="15.75" hidden="1" customHeight="1">
      <c r="B1571" s="258" t="s">
        <v>80</v>
      </c>
      <c r="C1571" s="259" t="s">
        <v>71</v>
      </c>
      <c r="D1571" s="262" t="s">
        <v>61</v>
      </c>
      <c r="E1571" s="258" t="s">
        <v>69</v>
      </c>
      <c r="F1571" s="258">
        <v>1.0</v>
      </c>
      <c r="G1571" s="258">
        <v>1.0</v>
      </c>
      <c r="H1571" s="258">
        <v>1.0</v>
      </c>
      <c r="I1571" s="258">
        <v>1.0</v>
      </c>
      <c r="J1571" s="258">
        <v>1.0</v>
      </c>
      <c r="K1571" s="258">
        <v>1.0</v>
      </c>
      <c r="L1571" s="258">
        <v>1.0</v>
      </c>
      <c r="M1571" s="258">
        <v>1.0</v>
      </c>
      <c r="N1571" s="258">
        <v>1.0</v>
      </c>
      <c r="O1571" s="258">
        <v>1.0</v>
      </c>
      <c r="P1571" s="258">
        <v>1.0</v>
      </c>
      <c r="Q1571" s="258">
        <v>1.0</v>
      </c>
      <c r="R1571" s="261">
        <f t="shared" si="1"/>
        <v>12</v>
      </c>
      <c r="S1571" s="261"/>
    </row>
    <row r="1572" ht="15.75" hidden="1" customHeight="1">
      <c r="B1572" s="258" t="s">
        <v>80</v>
      </c>
      <c r="C1572" s="259" t="s">
        <v>71</v>
      </c>
      <c r="D1572" s="260" t="s">
        <v>159</v>
      </c>
      <c r="E1572" s="258" t="s">
        <v>414</v>
      </c>
      <c r="F1572" s="258">
        <v>2.0</v>
      </c>
      <c r="G1572" s="258">
        <v>2.0</v>
      </c>
      <c r="H1572" s="258">
        <v>2.0</v>
      </c>
      <c r="I1572" s="258">
        <v>2.0</v>
      </c>
      <c r="J1572" s="258">
        <v>2.0</v>
      </c>
      <c r="K1572" s="258">
        <v>2.0</v>
      </c>
      <c r="L1572" s="258">
        <v>2.0</v>
      </c>
      <c r="M1572" s="258">
        <v>2.0</v>
      </c>
      <c r="N1572" s="258">
        <v>2.0</v>
      </c>
      <c r="O1572" s="258">
        <v>2.0</v>
      </c>
      <c r="P1572" s="258">
        <v>2.0</v>
      </c>
      <c r="Q1572" s="258">
        <v>2.0</v>
      </c>
      <c r="R1572" s="261">
        <f t="shared" si="1"/>
        <v>24</v>
      </c>
      <c r="S1572" s="261"/>
    </row>
    <row r="1573" ht="15.75" hidden="1" customHeight="1">
      <c r="B1573" s="258" t="s">
        <v>80</v>
      </c>
      <c r="C1573" s="259" t="s">
        <v>71</v>
      </c>
      <c r="D1573" s="260" t="s">
        <v>159</v>
      </c>
      <c r="E1573" s="258" t="s">
        <v>415</v>
      </c>
      <c r="F1573" s="258">
        <v>8.0</v>
      </c>
      <c r="G1573" s="258">
        <v>8.0</v>
      </c>
      <c r="H1573" s="258">
        <v>9.0</v>
      </c>
      <c r="I1573" s="258">
        <v>8.0</v>
      </c>
      <c r="J1573" s="258">
        <v>9.0</v>
      </c>
      <c r="K1573" s="258">
        <v>9.0</v>
      </c>
      <c r="L1573" s="258">
        <v>9.0</v>
      </c>
      <c r="M1573" s="258">
        <v>9.0</v>
      </c>
      <c r="N1573" s="258">
        <v>9.0</v>
      </c>
      <c r="O1573" s="258">
        <v>9.0</v>
      </c>
      <c r="P1573" s="258">
        <v>9.0</v>
      </c>
      <c r="Q1573" s="258">
        <v>9.0</v>
      </c>
      <c r="R1573" s="261">
        <f t="shared" si="1"/>
        <v>105</v>
      </c>
      <c r="S1573" s="261"/>
    </row>
    <row r="1574" ht="15.75" hidden="1" customHeight="1">
      <c r="B1574" s="258" t="s">
        <v>80</v>
      </c>
      <c r="C1574" s="259" t="s">
        <v>71</v>
      </c>
      <c r="D1574" s="260" t="s">
        <v>159</v>
      </c>
      <c r="E1574" s="258" t="s">
        <v>416</v>
      </c>
      <c r="F1574" s="258">
        <v>7.0</v>
      </c>
      <c r="G1574" s="258">
        <v>7.0</v>
      </c>
      <c r="H1574" s="258">
        <v>8.0</v>
      </c>
      <c r="I1574" s="258">
        <v>7.0</v>
      </c>
      <c r="J1574" s="258">
        <v>8.0</v>
      </c>
      <c r="K1574" s="258">
        <v>8.0</v>
      </c>
      <c r="L1574" s="258">
        <v>8.0</v>
      </c>
      <c r="M1574" s="258">
        <v>8.0</v>
      </c>
      <c r="N1574" s="258">
        <v>8.0</v>
      </c>
      <c r="O1574" s="258">
        <v>8.0</v>
      </c>
      <c r="P1574" s="258">
        <v>8.0</v>
      </c>
      <c r="Q1574" s="258">
        <v>8.0</v>
      </c>
      <c r="R1574" s="261">
        <f t="shared" si="1"/>
        <v>93</v>
      </c>
      <c r="S1574" s="261"/>
    </row>
    <row r="1575" ht="15.75" hidden="1" customHeight="1">
      <c r="B1575" s="258" t="s">
        <v>80</v>
      </c>
      <c r="C1575" s="259" t="s">
        <v>71</v>
      </c>
      <c r="D1575" s="260" t="s">
        <v>159</v>
      </c>
      <c r="E1575" s="258" t="s">
        <v>417</v>
      </c>
      <c r="F1575" s="258">
        <v>33.0</v>
      </c>
      <c r="G1575" s="258">
        <v>34.0</v>
      </c>
      <c r="H1575" s="258">
        <v>34.0</v>
      </c>
      <c r="I1575" s="258">
        <v>33.0</v>
      </c>
      <c r="J1575" s="258">
        <v>35.0</v>
      </c>
      <c r="K1575" s="258">
        <v>35.0</v>
      </c>
      <c r="L1575" s="258">
        <v>36.0</v>
      </c>
      <c r="M1575" s="258">
        <v>36.0</v>
      </c>
      <c r="N1575" s="258">
        <v>36.0</v>
      </c>
      <c r="O1575" s="258">
        <v>36.0</v>
      </c>
      <c r="P1575" s="258">
        <v>37.0</v>
      </c>
      <c r="Q1575" s="258">
        <v>36.0</v>
      </c>
      <c r="R1575" s="261">
        <f t="shared" si="1"/>
        <v>421</v>
      </c>
      <c r="S1575" s="261"/>
    </row>
    <row r="1576" ht="15.75" hidden="1" customHeight="1">
      <c r="B1576" s="258" t="s">
        <v>80</v>
      </c>
      <c r="C1576" s="259" t="s">
        <v>71</v>
      </c>
      <c r="D1576" s="260" t="s">
        <v>159</v>
      </c>
      <c r="E1576" s="258" t="s">
        <v>418</v>
      </c>
      <c r="F1576" s="258">
        <v>2.0</v>
      </c>
      <c r="G1576" s="258">
        <v>2.0</v>
      </c>
      <c r="H1576" s="258">
        <v>3.0</v>
      </c>
      <c r="I1576" s="258">
        <v>2.0</v>
      </c>
      <c r="J1576" s="258">
        <v>3.0</v>
      </c>
      <c r="K1576" s="258">
        <v>3.0</v>
      </c>
      <c r="L1576" s="258">
        <v>3.0</v>
      </c>
      <c r="M1576" s="258">
        <v>3.0</v>
      </c>
      <c r="N1576" s="258">
        <v>3.0</v>
      </c>
      <c r="O1576" s="258">
        <v>3.0</v>
      </c>
      <c r="P1576" s="258">
        <v>3.0</v>
      </c>
      <c r="Q1576" s="258">
        <v>3.0</v>
      </c>
      <c r="R1576" s="261">
        <f t="shared" si="1"/>
        <v>33</v>
      </c>
      <c r="S1576" s="261"/>
    </row>
    <row r="1577" ht="15.75" hidden="1" customHeight="1">
      <c r="B1577" s="258" t="s">
        <v>80</v>
      </c>
      <c r="C1577" s="259" t="s">
        <v>71</v>
      </c>
      <c r="D1577" s="260" t="s">
        <v>159</v>
      </c>
      <c r="E1577" s="258" t="s">
        <v>419</v>
      </c>
      <c r="F1577" s="258">
        <v>105.0</v>
      </c>
      <c r="G1577" s="258">
        <v>110.0</v>
      </c>
      <c r="H1577" s="258">
        <v>111.0</v>
      </c>
      <c r="I1577" s="258">
        <v>107.0</v>
      </c>
      <c r="J1577" s="258">
        <v>113.0</v>
      </c>
      <c r="K1577" s="258">
        <v>112.0</v>
      </c>
      <c r="L1577" s="258">
        <v>116.0</v>
      </c>
      <c r="M1577" s="258">
        <v>118.0</v>
      </c>
      <c r="N1577" s="258">
        <v>116.0</v>
      </c>
      <c r="O1577" s="258">
        <v>118.0</v>
      </c>
      <c r="P1577" s="258">
        <v>120.0</v>
      </c>
      <c r="Q1577" s="258">
        <v>117.0</v>
      </c>
      <c r="R1577" s="261">
        <f t="shared" si="1"/>
        <v>1363</v>
      </c>
      <c r="S1577" s="261"/>
    </row>
    <row r="1578" ht="15.75" hidden="1" customHeight="1">
      <c r="B1578" s="258" t="s">
        <v>80</v>
      </c>
      <c r="C1578" s="259" t="s">
        <v>71</v>
      </c>
      <c r="D1578" s="260" t="s">
        <v>159</v>
      </c>
      <c r="E1578" s="258" t="s">
        <v>420</v>
      </c>
      <c r="F1578" s="258">
        <v>1.0</v>
      </c>
      <c r="G1578" s="258">
        <v>1.0</v>
      </c>
      <c r="H1578" s="258">
        <v>1.0</v>
      </c>
      <c r="I1578" s="258">
        <v>1.0</v>
      </c>
      <c r="J1578" s="258">
        <v>1.0</v>
      </c>
      <c r="K1578" s="258">
        <v>1.0</v>
      </c>
      <c r="L1578" s="258">
        <v>1.0</v>
      </c>
      <c r="M1578" s="258">
        <v>1.0</v>
      </c>
      <c r="N1578" s="258">
        <v>1.0</v>
      </c>
      <c r="O1578" s="258">
        <v>1.0</v>
      </c>
      <c r="P1578" s="258">
        <v>1.0</v>
      </c>
      <c r="Q1578" s="258">
        <v>1.0</v>
      </c>
      <c r="R1578" s="261">
        <f t="shared" si="1"/>
        <v>12</v>
      </c>
      <c r="S1578" s="261"/>
    </row>
    <row r="1579" ht="15.75" hidden="1" customHeight="1">
      <c r="B1579" s="258" t="s">
        <v>80</v>
      </c>
      <c r="C1579" s="259" t="s">
        <v>71</v>
      </c>
      <c r="D1579" s="260" t="s">
        <v>159</v>
      </c>
      <c r="E1579" s="258" t="s">
        <v>421</v>
      </c>
      <c r="F1579" s="258">
        <v>1.0</v>
      </c>
      <c r="G1579" s="258">
        <v>1.0</v>
      </c>
      <c r="H1579" s="258">
        <v>1.0</v>
      </c>
      <c r="I1579" s="258">
        <v>1.0</v>
      </c>
      <c r="J1579" s="258">
        <v>1.0</v>
      </c>
      <c r="K1579" s="258">
        <v>1.0</v>
      </c>
      <c r="L1579" s="258">
        <v>1.0</v>
      </c>
      <c r="M1579" s="258">
        <v>1.0</v>
      </c>
      <c r="N1579" s="258">
        <v>1.0</v>
      </c>
      <c r="O1579" s="258">
        <v>1.0</v>
      </c>
      <c r="P1579" s="258">
        <v>1.0</v>
      </c>
      <c r="Q1579" s="258">
        <v>1.0</v>
      </c>
      <c r="R1579" s="261">
        <f t="shared" si="1"/>
        <v>12</v>
      </c>
      <c r="S1579" s="261"/>
    </row>
    <row r="1580" ht="15.75" hidden="1" customHeight="1">
      <c r="B1580" s="258" t="s">
        <v>80</v>
      </c>
      <c r="C1580" s="259" t="s">
        <v>71</v>
      </c>
      <c r="D1580" s="260" t="s">
        <v>159</v>
      </c>
      <c r="E1580" s="258" t="s">
        <v>422</v>
      </c>
      <c r="F1580" s="258">
        <v>108.0</v>
      </c>
      <c r="G1580" s="258">
        <v>112.0</v>
      </c>
      <c r="H1580" s="258">
        <v>114.0</v>
      </c>
      <c r="I1580" s="258">
        <v>110.0</v>
      </c>
      <c r="J1580" s="258">
        <v>116.0</v>
      </c>
      <c r="K1580" s="258">
        <v>115.0</v>
      </c>
      <c r="L1580" s="258">
        <v>119.0</v>
      </c>
      <c r="M1580" s="258">
        <v>121.0</v>
      </c>
      <c r="N1580" s="258">
        <v>119.0</v>
      </c>
      <c r="O1580" s="258">
        <v>121.0</v>
      </c>
      <c r="P1580" s="258">
        <v>123.0</v>
      </c>
      <c r="Q1580" s="258">
        <v>120.0</v>
      </c>
      <c r="R1580" s="261">
        <f t="shared" si="1"/>
        <v>1398</v>
      </c>
      <c r="S1580" s="261"/>
    </row>
    <row r="1581" ht="15.75" hidden="1" customHeight="1">
      <c r="B1581" s="258" t="s">
        <v>80</v>
      </c>
      <c r="C1581" s="259" t="s">
        <v>71</v>
      </c>
      <c r="D1581" s="260" t="s">
        <v>159</v>
      </c>
      <c r="E1581" s="258" t="s">
        <v>423</v>
      </c>
      <c r="F1581" s="258">
        <v>1.0</v>
      </c>
      <c r="G1581" s="258">
        <v>1.0</v>
      </c>
      <c r="H1581" s="258">
        <v>1.0</v>
      </c>
      <c r="I1581" s="258">
        <v>1.0</v>
      </c>
      <c r="J1581" s="258">
        <v>1.0</v>
      </c>
      <c r="K1581" s="258">
        <v>1.0</v>
      </c>
      <c r="L1581" s="258">
        <v>1.0</v>
      </c>
      <c r="M1581" s="258">
        <v>1.0</v>
      </c>
      <c r="N1581" s="258">
        <v>1.0</v>
      </c>
      <c r="O1581" s="258">
        <v>1.0</v>
      </c>
      <c r="P1581" s="258">
        <v>1.0</v>
      </c>
      <c r="Q1581" s="258">
        <v>1.0</v>
      </c>
      <c r="R1581" s="261">
        <f t="shared" si="1"/>
        <v>12</v>
      </c>
      <c r="S1581" s="261"/>
    </row>
    <row r="1582" ht="15.75" hidden="1" customHeight="1">
      <c r="B1582" s="258" t="s">
        <v>80</v>
      </c>
      <c r="C1582" s="259" t="s">
        <v>71</v>
      </c>
      <c r="D1582" s="260" t="s">
        <v>159</v>
      </c>
      <c r="E1582" s="258" t="s">
        <v>424</v>
      </c>
      <c r="F1582" s="258">
        <v>9.0</v>
      </c>
      <c r="G1582" s="258">
        <v>9.0</v>
      </c>
      <c r="H1582" s="258">
        <v>9.0</v>
      </c>
      <c r="I1582" s="258">
        <v>9.0</v>
      </c>
      <c r="J1582" s="258">
        <v>10.0</v>
      </c>
      <c r="K1582" s="258">
        <v>10.0</v>
      </c>
      <c r="L1582" s="258">
        <v>10.0</v>
      </c>
      <c r="M1582" s="258">
        <v>10.0</v>
      </c>
      <c r="N1582" s="258">
        <v>10.0</v>
      </c>
      <c r="O1582" s="258">
        <v>10.0</v>
      </c>
      <c r="P1582" s="258">
        <v>11.0</v>
      </c>
      <c r="Q1582" s="258">
        <v>10.0</v>
      </c>
      <c r="R1582" s="261">
        <f t="shared" si="1"/>
        <v>117</v>
      </c>
      <c r="S1582" s="261"/>
    </row>
    <row r="1583" ht="15.75" hidden="1" customHeight="1">
      <c r="B1583" s="258" t="s">
        <v>80</v>
      </c>
      <c r="C1583" s="259" t="s">
        <v>71</v>
      </c>
      <c r="D1583" s="262" t="s">
        <v>159</v>
      </c>
      <c r="E1583" s="258" t="s">
        <v>425</v>
      </c>
      <c r="F1583" s="258">
        <v>1.0</v>
      </c>
      <c r="G1583" s="258">
        <v>1.0</v>
      </c>
      <c r="H1583" s="258">
        <v>1.0</v>
      </c>
      <c r="I1583" s="258">
        <v>1.0</v>
      </c>
      <c r="J1583" s="258">
        <v>1.0</v>
      </c>
      <c r="K1583" s="258">
        <v>1.0</v>
      </c>
      <c r="L1583" s="258">
        <v>1.0</v>
      </c>
      <c r="M1583" s="258">
        <v>1.0</v>
      </c>
      <c r="N1583" s="258">
        <v>1.0</v>
      </c>
      <c r="O1583" s="258">
        <v>1.0</v>
      </c>
      <c r="P1583" s="258">
        <v>1.0</v>
      </c>
      <c r="Q1583" s="258">
        <v>1.0</v>
      </c>
      <c r="R1583" s="261">
        <f t="shared" si="1"/>
        <v>12</v>
      </c>
      <c r="S1583" s="261"/>
    </row>
    <row r="1584" ht="15.75" hidden="1" customHeight="1">
      <c r="B1584" s="258" t="s">
        <v>80</v>
      </c>
      <c r="C1584" s="259" t="s">
        <v>72</v>
      </c>
      <c r="D1584" s="260" t="s">
        <v>116</v>
      </c>
      <c r="E1584" s="258" t="s">
        <v>383</v>
      </c>
      <c r="F1584" s="258">
        <v>1.0</v>
      </c>
      <c r="G1584" s="258">
        <v>38.0</v>
      </c>
      <c r="H1584" s="258">
        <v>21.0</v>
      </c>
      <c r="I1584" s="258">
        <v>20.0</v>
      </c>
      <c r="J1584" s="258">
        <v>19.0</v>
      </c>
      <c r="K1584" s="258">
        <v>20.0</v>
      </c>
      <c r="L1584" s="258">
        <v>21.0</v>
      </c>
      <c r="M1584" s="258">
        <v>22.0</v>
      </c>
      <c r="N1584" s="258">
        <v>22.0</v>
      </c>
      <c r="O1584" s="258">
        <v>23.0</v>
      </c>
      <c r="P1584" s="258">
        <v>22.0</v>
      </c>
      <c r="Q1584" s="258">
        <v>22.0</v>
      </c>
      <c r="R1584" s="261">
        <f t="shared" si="1"/>
        <v>251</v>
      </c>
      <c r="S1584" s="261"/>
    </row>
    <row r="1585" ht="15.75" hidden="1" customHeight="1">
      <c r="B1585" s="258" t="s">
        <v>80</v>
      </c>
      <c r="C1585" s="259" t="s">
        <v>72</v>
      </c>
      <c r="D1585" s="260" t="s">
        <v>116</v>
      </c>
      <c r="E1585" s="258" t="s">
        <v>384</v>
      </c>
      <c r="F1585" s="258">
        <v>1.0</v>
      </c>
      <c r="G1585" s="258">
        <v>1.0</v>
      </c>
      <c r="H1585" s="258">
        <v>1.0</v>
      </c>
      <c r="I1585" s="258">
        <v>1.0</v>
      </c>
      <c r="J1585" s="258">
        <v>1.0</v>
      </c>
      <c r="K1585" s="258">
        <v>1.0</v>
      </c>
      <c r="L1585" s="258">
        <v>1.0</v>
      </c>
      <c r="M1585" s="258">
        <v>1.0</v>
      </c>
      <c r="N1585" s="258">
        <v>1.0</v>
      </c>
      <c r="O1585" s="258">
        <v>1.0</v>
      </c>
      <c r="P1585" s="258">
        <v>1.0</v>
      </c>
      <c r="Q1585" s="258">
        <v>1.0</v>
      </c>
      <c r="R1585" s="261">
        <f t="shared" si="1"/>
        <v>12</v>
      </c>
      <c r="S1585" s="261"/>
    </row>
    <row r="1586" ht="15.75" hidden="1" customHeight="1">
      <c r="B1586" s="258" t="s">
        <v>80</v>
      </c>
      <c r="C1586" s="259" t="s">
        <v>72</v>
      </c>
      <c r="D1586" s="260" t="s">
        <v>116</v>
      </c>
      <c r="E1586" s="258" t="s">
        <v>385</v>
      </c>
      <c r="F1586" s="258">
        <v>1.0</v>
      </c>
      <c r="G1586" s="258">
        <v>54.0</v>
      </c>
      <c r="H1586" s="258">
        <v>30.0</v>
      </c>
      <c r="I1586" s="258">
        <v>28.0</v>
      </c>
      <c r="J1586" s="258">
        <v>27.0</v>
      </c>
      <c r="K1586" s="258">
        <v>29.0</v>
      </c>
      <c r="L1586" s="258">
        <v>30.0</v>
      </c>
      <c r="M1586" s="258">
        <v>31.0</v>
      </c>
      <c r="N1586" s="258">
        <v>32.0</v>
      </c>
      <c r="O1586" s="258">
        <v>32.0</v>
      </c>
      <c r="P1586" s="258">
        <v>32.0</v>
      </c>
      <c r="Q1586" s="258">
        <v>32.0</v>
      </c>
      <c r="R1586" s="261">
        <f t="shared" si="1"/>
        <v>358</v>
      </c>
      <c r="S1586" s="261"/>
    </row>
    <row r="1587" ht="15.75" hidden="1" customHeight="1">
      <c r="B1587" s="258" t="s">
        <v>80</v>
      </c>
      <c r="C1587" s="259" t="s">
        <v>72</v>
      </c>
      <c r="D1587" s="260" t="s">
        <v>116</v>
      </c>
      <c r="E1587" s="258" t="s">
        <v>386</v>
      </c>
      <c r="F1587" s="258">
        <v>1.0</v>
      </c>
      <c r="G1587" s="258">
        <v>25.0</v>
      </c>
      <c r="H1587" s="258">
        <v>14.0</v>
      </c>
      <c r="I1587" s="258">
        <v>13.0</v>
      </c>
      <c r="J1587" s="258">
        <v>12.0</v>
      </c>
      <c r="K1587" s="258">
        <v>13.0</v>
      </c>
      <c r="L1587" s="258">
        <v>14.0</v>
      </c>
      <c r="M1587" s="258">
        <v>14.0</v>
      </c>
      <c r="N1587" s="258">
        <v>15.0</v>
      </c>
      <c r="O1587" s="258">
        <v>15.0</v>
      </c>
      <c r="P1587" s="258">
        <v>15.0</v>
      </c>
      <c r="Q1587" s="258">
        <v>15.0</v>
      </c>
      <c r="R1587" s="261">
        <f t="shared" si="1"/>
        <v>166</v>
      </c>
      <c r="S1587" s="261"/>
    </row>
    <row r="1588" ht="15.75" hidden="1" customHeight="1">
      <c r="B1588" s="258" t="s">
        <v>80</v>
      </c>
      <c r="C1588" s="259" t="s">
        <v>72</v>
      </c>
      <c r="D1588" s="260" t="s">
        <v>116</v>
      </c>
      <c r="E1588" s="258" t="s">
        <v>387</v>
      </c>
      <c r="F1588" s="258">
        <v>1.0</v>
      </c>
      <c r="G1588" s="258">
        <v>1.0</v>
      </c>
      <c r="H1588" s="258">
        <v>1.0</v>
      </c>
      <c r="I1588" s="258">
        <v>1.0</v>
      </c>
      <c r="J1588" s="258">
        <v>1.0</v>
      </c>
      <c r="K1588" s="258">
        <v>1.0</v>
      </c>
      <c r="L1588" s="258">
        <v>1.0</v>
      </c>
      <c r="M1588" s="258">
        <v>1.0</v>
      </c>
      <c r="N1588" s="258">
        <v>1.0</v>
      </c>
      <c r="O1588" s="258">
        <v>1.0</v>
      </c>
      <c r="P1588" s="258">
        <v>1.0</v>
      </c>
      <c r="Q1588" s="258">
        <v>1.0</v>
      </c>
      <c r="R1588" s="261">
        <f t="shared" si="1"/>
        <v>12</v>
      </c>
      <c r="S1588" s="261"/>
    </row>
    <row r="1589" ht="15.75" hidden="1" customHeight="1">
      <c r="B1589" s="258" t="s">
        <v>80</v>
      </c>
      <c r="C1589" s="259" t="s">
        <v>72</v>
      </c>
      <c r="D1589" s="260" t="s">
        <v>116</v>
      </c>
      <c r="E1589" s="258" t="s">
        <v>388</v>
      </c>
      <c r="F1589" s="258">
        <v>1.0</v>
      </c>
      <c r="G1589" s="258">
        <v>1.0</v>
      </c>
      <c r="H1589" s="258">
        <v>1.0</v>
      </c>
      <c r="I1589" s="258">
        <v>1.0</v>
      </c>
      <c r="J1589" s="258">
        <v>1.0</v>
      </c>
      <c r="K1589" s="258">
        <v>1.0</v>
      </c>
      <c r="L1589" s="258">
        <v>1.0</v>
      </c>
      <c r="M1589" s="258">
        <v>1.0</v>
      </c>
      <c r="N1589" s="258">
        <v>1.0</v>
      </c>
      <c r="O1589" s="258">
        <v>1.0</v>
      </c>
      <c r="P1589" s="258">
        <v>1.0</v>
      </c>
      <c r="Q1589" s="258">
        <v>1.0</v>
      </c>
      <c r="R1589" s="261">
        <f t="shared" si="1"/>
        <v>12</v>
      </c>
      <c r="S1589" s="261"/>
    </row>
    <row r="1590" ht="15.75" hidden="1" customHeight="1">
      <c r="B1590" s="258" t="s">
        <v>80</v>
      </c>
      <c r="C1590" s="259" t="s">
        <v>72</v>
      </c>
      <c r="D1590" s="262" t="s">
        <v>116</v>
      </c>
      <c r="E1590" s="258" t="s">
        <v>389</v>
      </c>
      <c r="F1590" s="258">
        <v>1.0</v>
      </c>
      <c r="G1590" s="258">
        <v>1.0</v>
      </c>
      <c r="H1590" s="258">
        <v>1.0</v>
      </c>
      <c r="I1590" s="258">
        <v>1.0</v>
      </c>
      <c r="J1590" s="258">
        <v>1.0</v>
      </c>
      <c r="K1590" s="258">
        <v>1.0</v>
      </c>
      <c r="L1590" s="258">
        <v>1.0</v>
      </c>
      <c r="M1590" s="258">
        <v>1.0</v>
      </c>
      <c r="N1590" s="258">
        <v>1.0</v>
      </c>
      <c r="O1590" s="258">
        <v>1.0</v>
      </c>
      <c r="P1590" s="258">
        <v>1.0</v>
      </c>
      <c r="Q1590" s="258">
        <v>1.0</v>
      </c>
      <c r="R1590" s="261">
        <f t="shared" si="1"/>
        <v>12</v>
      </c>
      <c r="S1590" s="261"/>
    </row>
    <row r="1591" ht="15.75" hidden="1" customHeight="1">
      <c r="B1591" s="258" t="s">
        <v>80</v>
      </c>
      <c r="C1591" s="259" t="s">
        <v>72</v>
      </c>
      <c r="D1591" s="260" t="s">
        <v>131</v>
      </c>
      <c r="E1591" s="258" t="s">
        <v>390</v>
      </c>
      <c r="F1591" s="258">
        <v>1.0</v>
      </c>
      <c r="G1591" s="258">
        <v>1.0</v>
      </c>
      <c r="H1591" s="258">
        <v>1.0</v>
      </c>
      <c r="I1591" s="258">
        <v>1.0</v>
      </c>
      <c r="J1591" s="258">
        <v>1.0</v>
      </c>
      <c r="K1591" s="258">
        <v>1.0</v>
      </c>
      <c r="L1591" s="258">
        <v>1.0</v>
      </c>
      <c r="M1591" s="258">
        <v>1.0</v>
      </c>
      <c r="N1591" s="258">
        <v>1.0</v>
      </c>
      <c r="O1591" s="258">
        <v>1.0</v>
      </c>
      <c r="P1591" s="258">
        <v>1.0</v>
      </c>
      <c r="Q1591" s="258">
        <v>1.0</v>
      </c>
      <c r="R1591" s="261">
        <f t="shared" si="1"/>
        <v>12</v>
      </c>
      <c r="S1591" s="261"/>
    </row>
    <row r="1592" ht="15.75" hidden="1" customHeight="1">
      <c r="B1592" s="258" t="s">
        <v>80</v>
      </c>
      <c r="C1592" s="259" t="s">
        <v>72</v>
      </c>
      <c r="D1592" s="260" t="s">
        <v>131</v>
      </c>
      <c r="E1592" s="258" t="s">
        <v>391</v>
      </c>
      <c r="F1592" s="258">
        <v>1.0</v>
      </c>
      <c r="G1592" s="258">
        <v>2.0</v>
      </c>
      <c r="H1592" s="258">
        <v>1.0</v>
      </c>
      <c r="I1592" s="258">
        <v>1.0</v>
      </c>
      <c r="J1592" s="258">
        <v>1.0</v>
      </c>
      <c r="K1592" s="258">
        <v>1.0</v>
      </c>
      <c r="L1592" s="258">
        <v>1.0</v>
      </c>
      <c r="M1592" s="258">
        <v>1.0</v>
      </c>
      <c r="N1592" s="258">
        <v>1.0</v>
      </c>
      <c r="O1592" s="258">
        <v>1.0</v>
      </c>
      <c r="P1592" s="258">
        <v>1.0</v>
      </c>
      <c r="Q1592" s="258">
        <v>1.0</v>
      </c>
      <c r="R1592" s="261">
        <f t="shared" si="1"/>
        <v>13</v>
      </c>
      <c r="S1592" s="261"/>
    </row>
    <row r="1593" ht="15.75" hidden="1" customHeight="1">
      <c r="B1593" s="258" t="s">
        <v>80</v>
      </c>
      <c r="C1593" s="259" t="s">
        <v>72</v>
      </c>
      <c r="D1593" s="260" t="s">
        <v>131</v>
      </c>
      <c r="E1593" s="258" t="s">
        <v>392</v>
      </c>
      <c r="F1593" s="258">
        <v>1.0</v>
      </c>
      <c r="G1593" s="258">
        <v>15.0</v>
      </c>
      <c r="H1593" s="258">
        <v>8.0</v>
      </c>
      <c r="I1593" s="258">
        <v>8.0</v>
      </c>
      <c r="J1593" s="258">
        <v>7.0</v>
      </c>
      <c r="K1593" s="258">
        <v>8.0</v>
      </c>
      <c r="L1593" s="258">
        <v>8.0</v>
      </c>
      <c r="M1593" s="258">
        <v>8.0</v>
      </c>
      <c r="N1593" s="258">
        <v>9.0</v>
      </c>
      <c r="O1593" s="258">
        <v>9.0</v>
      </c>
      <c r="P1593" s="258">
        <v>9.0</v>
      </c>
      <c r="Q1593" s="258">
        <v>9.0</v>
      </c>
      <c r="R1593" s="261">
        <f t="shared" si="1"/>
        <v>99</v>
      </c>
      <c r="S1593" s="261"/>
    </row>
    <row r="1594" ht="15.75" hidden="1" customHeight="1">
      <c r="B1594" s="258" t="s">
        <v>80</v>
      </c>
      <c r="C1594" s="259" t="s">
        <v>72</v>
      </c>
      <c r="D1594" s="260" t="s">
        <v>131</v>
      </c>
      <c r="E1594" s="258" t="s">
        <v>393</v>
      </c>
      <c r="F1594" s="258">
        <v>1.0</v>
      </c>
      <c r="G1594" s="258">
        <v>19.0</v>
      </c>
      <c r="H1594" s="258">
        <v>11.0</v>
      </c>
      <c r="I1594" s="258">
        <v>10.0</v>
      </c>
      <c r="J1594" s="258">
        <v>9.0</v>
      </c>
      <c r="K1594" s="258">
        <v>10.0</v>
      </c>
      <c r="L1594" s="258">
        <v>11.0</v>
      </c>
      <c r="M1594" s="258">
        <v>11.0</v>
      </c>
      <c r="N1594" s="258">
        <v>11.0</v>
      </c>
      <c r="O1594" s="258">
        <v>11.0</v>
      </c>
      <c r="P1594" s="258">
        <v>11.0</v>
      </c>
      <c r="Q1594" s="258">
        <v>11.0</v>
      </c>
      <c r="R1594" s="261">
        <f t="shared" si="1"/>
        <v>126</v>
      </c>
      <c r="S1594" s="261"/>
    </row>
    <row r="1595" ht="15.75" hidden="1" customHeight="1">
      <c r="B1595" s="258" t="s">
        <v>80</v>
      </c>
      <c r="C1595" s="259" t="s">
        <v>72</v>
      </c>
      <c r="D1595" s="260" t="s">
        <v>131</v>
      </c>
      <c r="E1595" s="258" t="s">
        <v>394</v>
      </c>
      <c r="F1595" s="258">
        <v>1.0</v>
      </c>
      <c r="G1595" s="258">
        <v>1.0</v>
      </c>
      <c r="H1595" s="258">
        <v>1.0</v>
      </c>
      <c r="I1595" s="258">
        <v>1.0</v>
      </c>
      <c r="J1595" s="258">
        <v>1.0</v>
      </c>
      <c r="K1595" s="258">
        <v>1.0</v>
      </c>
      <c r="L1595" s="258">
        <v>1.0</v>
      </c>
      <c r="M1595" s="258">
        <v>1.0</v>
      </c>
      <c r="N1595" s="258">
        <v>1.0</v>
      </c>
      <c r="O1595" s="258">
        <v>1.0</v>
      </c>
      <c r="P1595" s="258">
        <v>1.0</v>
      </c>
      <c r="Q1595" s="258">
        <v>1.0</v>
      </c>
      <c r="R1595" s="261">
        <f t="shared" si="1"/>
        <v>12</v>
      </c>
      <c r="S1595" s="261"/>
    </row>
    <row r="1596" ht="15.75" hidden="1" customHeight="1">
      <c r="B1596" s="258" t="s">
        <v>80</v>
      </c>
      <c r="C1596" s="259" t="s">
        <v>72</v>
      </c>
      <c r="D1596" s="260" t="s">
        <v>131</v>
      </c>
      <c r="E1596" s="258" t="s">
        <v>395</v>
      </c>
      <c r="F1596" s="258">
        <v>1.0</v>
      </c>
      <c r="G1596" s="258">
        <v>1.0</v>
      </c>
      <c r="H1596" s="258">
        <v>1.0</v>
      </c>
      <c r="I1596" s="258">
        <v>1.0</v>
      </c>
      <c r="J1596" s="258">
        <v>1.0</v>
      </c>
      <c r="K1596" s="258">
        <v>1.0</v>
      </c>
      <c r="L1596" s="258">
        <v>1.0</v>
      </c>
      <c r="M1596" s="258">
        <v>1.0</v>
      </c>
      <c r="N1596" s="258">
        <v>1.0</v>
      </c>
      <c r="O1596" s="258">
        <v>1.0</v>
      </c>
      <c r="P1596" s="258">
        <v>1.0</v>
      </c>
      <c r="Q1596" s="258">
        <v>1.0</v>
      </c>
      <c r="R1596" s="261">
        <f t="shared" si="1"/>
        <v>12</v>
      </c>
      <c r="S1596" s="261"/>
    </row>
    <row r="1597" ht="15.75" hidden="1" customHeight="1">
      <c r="B1597" s="258" t="s">
        <v>80</v>
      </c>
      <c r="C1597" s="259" t="s">
        <v>72</v>
      </c>
      <c r="D1597" s="262" t="s">
        <v>131</v>
      </c>
      <c r="E1597" s="258" t="s">
        <v>396</v>
      </c>
      <c r="F1597" s="258">
        <v>1.0</v>
      </c>
      <c r="G1597" s="258">
        <v>157.0</v>
      </c>
      <c r="H1597" s="258">
        <v>89.0</v>
      </c>
      <c r="I1597" s="258">
        <v>83.0</v>
      </c>
      <c r="J1597" s="258">
        <v>78.0</v>
      </c>
      <c r="K1597" s="258">
        <v>83.0</v>
      </c>
      <c r="L1597" s="258">
        <v>89.0</v>
      </c>
      <c r="M1597" s="258">
        <v>90.0</v>
      </c>
      <c r="N1597" s="258">
        <v>93.0</v>
      </c>
      <c r="O1597" s="258">
        <v>94.0</v>
      </c>
      <c r="P1597" s="258">
        <v>93.0</v>
      </c>
      <c r="Q1597" s="258">
        <v>92.0</v>
      </c>
      <c r="R1597" s="261">
        <f t="shared" si="1"/>
        <v>1042</v>
      </c>
      <c r="S1597" s="261"/>
    </row>
    <row r="1598" ht="15.75" hidden="1" customHeight="1">
      <c r="B1598" s="258" t="s">
        <v>80</v>
      </c>
      <c r="C1598" s="259" t="s">
        <v>72</v>
      </c>
      <c r="D1598" s="260" t="s">
        <v>145</v>
      </c>
      <c r="E1598" s="258" t="s">
        <v>397</v>
      </c>
      <c r="F1598" s="258">
        <v>1.0</v>
      </c>
      <c r="G1598" s="258">
        <v>1.0</v>
      </c>
      <c r="H1598" s="258">
        <v>1.0</v>
      </c>
      <c r="I1598" s="258">
        <v>1.0</v>
      </c>
      <c r="J1598" s="258">
        <v>1.0</v>
      </c>
      <c r="K1598" s="258">
        <v>1.0</v>
      </c>
      <c r="L1598" s="258">
        <v>1.0</v>
      </c>
      <c r="M1598" s="258">
        <v>1.0</v>
      </c>
      <c r="N1598" s="258">
        <v>1.0</v>
      </c>
      <c r="O1598" s="258">
        <v>1.0</v>
      </c>
      <c r="P1598" s="258">
        <v>1.0</v>
      </c>
      <c r="Q1598" s="258">
        <v>1.0</v>
      </c>
      <c r="R1598" s="261">
        <f t="shared" si="1"/>
        <v>12</v>
      </c>
      <c r="S1598" s="261"/>
    </row>
    <row r="1599" ht="15.75" hidden="1" customHeight="1">
      <c r="B1599" s="258" t="s">
        <v>80</v>
      </c>
      <c r="C1599" s="259" t="s">
        <v>72</v>
      </c>
      <c r="D1599" s="260" t="s">
        <v>145</v>
      </c>
      <c r="E1599" s="258" t="s">
        <v>398</v>
      </c>
      <c r="F1599" s="258">
        <v>1.0</v>
      </c>
      <c r="G1599" s="258">
        <v>1.0</v>
      </c>
      <c r="H1599" s="258">
        <v>1.0</v>
      </c>
      <c r="I1599" s="258">
        <v>1.0</v>
      </c>
      <c r="J1599" s="258">
        <v>1.0</v>
      </c>
      <c r="K1599" s="258">
        <v>1.0</v>
      </c>
      <c r="L1599" s="258">
        <v>1.0</v>
      </c>
      <c r="M1599" s="258">
        <v>1.0</v>
      </c>
      <c r="N1599" s="258">
        <v>1.0</v>
      </c>
      <c r="O1599" s="258">
        <v>1.0</v>
      </c>
      <c r="P1599" s="258">
        <v>1.0</v>
      </c>
      <c r="Q1599" s="258">
        <v>1.0</v>
      </c>
      <c r="R1599" s="261">
        <f t="shared" si="1"/>
        <v>12</v>
      </c>
      <c r="S1599" s="261"/>
    </row>
    <row r="1600" ht="15.75" hidden="1" customHeight="1">
      <c r="B1600" s="258" t="s">
        <v>80</v>
      </c>
      <c r="C1600" s="259" t="s">
        <v>72</v>
      </c>
      <c r="D1600" s="260" t="s">
        <v>145</v>
      </c>
      <c r="E1600" s="258" t="s">
        <v>399</v>
      </c>
      <c r="F1600" s="258">
        <v>1.0</v>
      </c>
      <c r="G1600" s="258">
        <v>9.0</v>
      </c>
      <c r="H1600" s="258">
        <v>5.0</v>
      </c>
      <c r="I1600" s="258">
        <v>5.0</v>
      </c>
      <c r="J1600" s="258">
        <v>4.0</v>
      </c>
      <c r="K1600" s="258">
        <v>5.0</v>
      </c>
      <c r="L1600" s="258">
        <v>5.0</v>
      </c>
      <c r="M1600" s="258">
        <v>5.0</v>
      </c>
      <c r="N1600" s="258">
        <v>5.0</v>
      </c>
      <c r="O1600" s="258">
        <v>5.0</v>
      </c>
      <c r="P1600" s="258">
        <v>5.0</v>
      </c>
      <c r="Q1600" s="258">
        <v>5.0</v>
      </c>
      <c r="R1600" s="261">
        <f t="shared" si="1"/>
        <v>59</v>
      </c>
      <c r="S1600" s="261"/>
    </row>
    <row r="1601" ht="15.75" hidden="1" customHeight="1">
      <c r="B1601" s="258" t="s">
        <v>80</v>
      </c>
      <c r="C1601" s="259" t="s">
        <v>72</v>
      </c>
      <c r="D1601" s="260" t="s">
        <v>145</v>
      </c>
      <c r="E1601" s="258" t="s">
        <v>400</v>
      </c>
      <c r="F1601" s="258">
        <v>1.0</v>
      </c>
      <c r="G1601" s="258">
        <v>1.0</v>
      </c>
      <c r="H1601" s="258">
        <v>1.0</v>
      </c>
      <c r="I1601" s="258">
        <v>1.0</v>
      </c>
      <c r="J1601" s="258">
        <v>1.0</v>
      </c>
      <c r="K1601" s="258">
        <v>1.0</v>
      </c>
      <c r="L1601" s="258">
        <v>1.0</v>
      </c>
      <c r="M1601" s="258">
        <v>1.0</v>
      </c>
      <c r="N1601" s="258">
        <v>1.0</v>
      </c>
      <c r="O1601" s="258">
        <v>1.0</v>
      </c>
      <c r="P1601" s="258">
        <v>1.0</v>
      </c>
      <c r="Q1601" s="258">
        <v>1.0</v>
      </c>
      <c r="R1601" s="261">
        <f t="shared" si="1"/>
        <v>12</v>
      </c>
      <c r="S1601" s="261"/>
    </row>
    <row r="1602" ht="15.75" hidden="1" customHeight="1">
      <c r="B1602" s="258" t="s">
        <v>80</v>
      </c>
      <c r="C1602" s="259" t="s">
        <v>72</v>
      </c>
      <c r="D1602" s="260" t="s">
        <v>145</v>
      </c>
      <c r="E1602" s="258" t="s">
        <v>401</v>
      </c>
      <c r="F1602" s="258">
        <v>1.0</v>
      </c>
      <c r="G1602" s="258">
        <v>1.0</v>
      </c>
      <c r="H1602" s="258">
        <v>1.0</v>
      </c>
      <c r="I1602" s="258">
        <v>1.0</v>
      </c>
      <c r="J1602" s="258">
        <v>1.0</v>
      </c>
      <c r="K1602" s="258">
        <v>1.0</v>
      </c>
      <c r="L1602" s="258">
        <v>1.0</v>
      </c>
      <c r="M1602" s="258">
        <v>1.0</v>
      </c>
      <c r="N1602" s="258">
        <v>1.0</v>
      </c>
      <c r="O1602" s="258">
        <v>1.0</v>
      </c>
      <c r="P1602" s="258">
        <v>1.0</v>
      </c>
      <c r="Q1602" s="258">
        <v>1.0</v>
      </c>
      <c r="R1602" s="261">
        <f t="shared" si="1"/>
        <v>12</v>
      </c>
      <c r="S1602" s="261"/>
    </row>
    <row r="1603" ht="15.75" hidden="1" customHeight="1">
      <c r="B1603" s="258" t="s">
        <v>80</v>
      </c>
      <c r="C1603" s="259" t="s">
        <v>72</v>
      </c>
      <c r="D1603" s="260" t="s">
        <v>145</v>
      </c>
      <c r="E1603" s="258" t="s">
        <v>402</v>
      </c>
      <c r="F1603" s="258">
        <v>1.0</v>
      </c>
      <c r="G1603" s="258">
        <v>188.0</v>
      </c>
      <c r="H1603" s="258">
        <v>106.0</v>
      </c>
      <c r="I1603" s="258">
        <v>99.0</v>
      </c>
      <c r="J1603" s="258">
        <v>93.0</v>
      </c>
      <c r="K1603" s="258">
        <v>100.0</v>
      </c>
      <c r="L1603" s="258">
        <v>107.0</v>
      </c>
      <c r="M1603" s="258">
        <v>108.0</v>
      </c>
      <c r="N1603" s="258">
        <v>112.0</v>
      </c>
      <c r="O1603" s="258">
        <v>112.0</v>
      </c>
      <c r="P1603" s="258">
        <v>111.0</v>
      </c>
      <c r="Q1603" s="258">
        <v>110.0</v>
      </c>
      <c r="R1603" s="261">
        <f t="shared" si="1"/>
        <v>1247</v>
      </c>
      <c r="S1603" s="261"/>
    </row>
    <row r="1604" ht="15.75" hidden="1" customHeight="1">
      <c r="B1604" s="258" t="s">
        <v>80</v>
      </c>
      <c r="C1604" s="259" t="s">
        <v>72</v>
      </c>
      <c r="D1604" s="260" t="s">
        <v>145</v>
      </c>
      <c r="E1604" s="258" t="s">
        <v>403</v>
      </c>
      <c r="F1604" s="258">
        <v>1.0</v>
      </c>
      <c r="G1604" s="258">
        <v>47.0</v>
      </c>
      <c r="H1604" s="258">
        <v>27.0</v>
      </c>
      <c r="I1604" s="258">
        <v>25.0</v>
      </c>
      <c r="J1604" s="258">
        <v>23.0</v>
      </c>
      <c r="K1604" s="258">
        <v>25.0</v>
      </c>
      <c r="L1604" s="258">
        <v>27.0</v>
      </c>
      <c r="M1604" s="258">
        <v>27.0</v>
      </c>
      <c r="N1604" s="258">
        <v>28.0</v>
      </c>
      <c r="O1604" s="258">
        <v>28.0</v>
      </c>
      <c r="P1604" s="258">
        <v>28.0</v>
      </c>
      <c r="Q1604" s="258">
        <v>28.0</v>
      </c>
      <c r="R1604" s="261">
        <f t="shared" si="1"/>
        <v>314</v>
      </c>
      <c r="S1604" s="261"/>
    </row>
    <row r="1605" ht="15.75" hidden="1" customHeight="1">
      <c r="B1605" s="258" t="s">
        <v>80</v>
      </c>
      <c r="C1605" s="259" t="s">
        <v>72</v>
      </c>
      <c r="D1605" s="260" t="s">
        <v>145</v>
      </c>
      <c r="E1605" s="258" t="s">
        <v>404</v>
      </c>
      <c r="F1605" s="258">
        <v>1.0</v>
      </c>
      <c r="G1605" s="258">
        <v>7.0</v>
      </c>
      <c r="H1605" s="258">
        <v>4.0</v>
      </c>
      <c r="I1605" s="258">
        <v>4.0</v>
      </c>
      <c r="J1605" s="258">
        <v>4.0</v>
      </c>
      <c r="K1605" s="258">
        <v>4.0</v>
      </c>
      <c r="L1605" s="258">
        <v>4.0</v>
      </c>
      <c r="M1605" s="258">
        <v>4.0</v>
      </c>
      <c r="N1605" s="258">
        <v>4.0</v>
      </c>
      <c r="O1605" s="258">
        <v>4.0</v>
      </c>
      <c r="P1605" s="258">
        <v>4.0</v>
      </c>
      <c r="Q1605" s="258">
        <v>4.0</v>
      </c>
      <c r="R1605" s="261">
        <f t="shared" si="1"/>
        <v>48</v>
      </c>
      <c r="S1605" s="261"/>
    </row>
    <row r="1606" ht="15.75" hidden="1" customHeight="1">
      <c r="B1606" s="258" t="s">
        <v>80</v>
      </c>
      <c r="C1606" s="259" t="s">
        <v>72</v>
      </c>
      <c r="D1606" s="260" t="s">
        <v>145</v>
      </c>
      <c r="E1606" s="258" t="s">
        <v>405</v>
      </c>
      <c r="F1606" s="258">
        <v>1.0</v>
      </c>
      <c r="G1606" s="258">
        <v>1.0</v>
      </c>
      <c r="H1606" s="258">
        <v>1.0</v>
      </c>
      <c r="I1606" s="258">
        <v>1.0</v>
      </c>
      <c r="J1606" s="258">
        <v>1.0</v>
      </c>
      <c r="K1606" s="258">
        <v>1.0</v>
      </c>
      <c r="L1606" s="258">
        <v>1.0</v>
      </c>
      <c r="M1606" s="258">
        <v>1.0</v>
      </c>
      <c r="N1606" s="258">
        <v>1.0</v>
      </c>
      <c r="O1606" s="258">
        <v>1.0</v>
      </c>
      <c r="P1606" s="258">
        <v>1.0</v>
      </c>
      <c r="Q1606" s="258">
        <v>1.0</v>
      </c>
      <c r="R1606" s="261">
        <f t="shared" si="1"/>
        <v>12</v>
      </c>
      <c r="S1606" s="261"/>
    </row>
    <row r="1607" ht="15.75" hidden="1" customHeight="1">
      <c r="B1607" s="258" t="s">
        <v>80</v>
      </c>
      <c r="C1607" s="259" t="s">
        <v>72</v>
      </c>
      <c r="D1607" s="260" t="s">
        <v>145</v>
      </c>
      <c r="E1607" s="258" t="s">
        <v>406</v>
      </c>
      <c r="F1607" s="258">
        <v>1.0</v>
      </c>
      <c r="G1607" s="258">
        <v>100.0</v>
      </c>
      <c r="H1607" s="258">
        <v>56.0</v>
      </c>
      <c r="I1607" s="258">
        <v>53.0</v>
      </c>
      <c r="J1607" s="258">
        <v>50.0</v>
      </c>
      <c r="K1607" s="258">
        <v>53.0</v>
      </c>
      <c r="L1607" s="258">
        <v>57.0</v>
      </c>
      <c r="M1607" s="258">
        <v>57.0</v>
      </c>
      <c r="N1607" s="258">
        <v>60.0</v>
      </c>
      <c r="O1607" s="258">
        <v>60.0</v>
      </c>
      <c r="P1607" s="258">
        <v>59.0</v>
      </c>
      <c r="Q1607" s="258">
        <v>59.0</v>
      </c>
      <c r="R1607" s="261">
        <f t="shared" si="1"/>
        <v>665</v>
      </c>
      <c r="S1607" s="261"/>
    </row>
    <row r="1608" ht="15.75" hidden="1" customHeight="1">
      <c r="B1608" s="258" t="s">
        <v>80</v>
      </c>
      <c r="C1608" s="259" t="s">
        <v>72</v>
      </c>
      <c r="D1608" s="260" t="s">
        <v>145</v>
      </c>
      <c r="E1608" s="258" t="s">
        <v>407</v>
      </c>
      <c r="F1608" s="258">
        <v>1.0</v>
      </c>
      <c r="G1608" s="258">
        <v>4.0</v>
      </c>
      <c r="H1608" s="258">
        <v>2.0</v>
      </c>
      <c r="I1608" s="258">
        <v>2.0</v>
      </c>
      <c r="J1608" s="258">
        <v>2.0</v>
      </c>
      <c r="K1608" s="258">
        <v>2.0</v>
      </c>
      <c r="L1608" s="258">
        <v>2.0</v>
      </c>
      <c r="M1608" s="258">
        <v>2.0</v>
      </c>
      <c r="N1608" s="258">
        <v>2.0</v>
      </c>
      <c r="O1608" s="258">
        <v>2.0</v>
      </c>
      <c r="P1608" s="258">
        <v>2.0</v>
      </c>
      <c r="Q1608" s="258">
        <v>2.0</v>
      </c>
      <c r="R1608" s="261">
        <f t="shared" si="1"/>
        <v>25</v>
      </c>
      <c r="S1608" s="261"/>
    </row>
    <row r="1609" ht="15.75" hidden="1" customHeight="1">
      <c r="B1609" s="258" t="s">
        <v>80</v>
      </c>
      <c r="C1609" s="259" t="s">
        <v>72</v>
      </c>
      <c r="D1609" s="260" t="s">
        <v>145</v>
      </c>
      <c r="E1609" s="258" t="s">
        <v>408</v>
      </c>
      <c r="F1609" s="258">
        <v>1.0</v>
      </c>
      <c r="G1609" s="258">
        <v>2.0</v>
      </c>
      <c r="H1609" s="258">
        <v>1.0</v>
      </c>
      <c r="I1609" s="258">
        <v>1.0</v>
      </c>
      <c r="J1609" s="258">
        <v>1.0</v>
      </c>
      <c r="K1609" s="258">
        <v>1.0</v>
      </c>
      <c r="L1609" s="258">
        <v>1.0</v>
      </c>
      <c r="M1609" s="258">
        <v>1.0</v>
      </c>
      <c r="N1609" s="258">
        <v>1.0</v>
      </c>
      <c r="O1609" s="258">
        <v>1.0</v>
      </c>
      <c r="P1609" s="258">
        <v>1.0</v>
      </c>
      <c r="Q1609" s="258">
        <v>1.0</v>
      </c>
      <c r="R1609" s="261">
        <f t="shared" si="1"/>
        <v>13</v>
      </c>
      <c r="S1609" s="261"/>
    </row>
    <row r="1610" ht="15.75" hidden="1" customHeight="1">
      <c r="B1610" s="258" t="s">
        <v>80</v>
      </c>
      <c r="C1610" s="259" t="s">
        <v>72</v>
      </c>
      <c r="D1610" s="260" t="s">
        <v>145</v>
      </c>
      <c r="E1610" s="258" t="s">
        <v>409</v>
      </c>
      <c r="F1610" s="258">
        <v>1.0</v>
      </c>
      <c r="G1610" s="258">
        <v>1.0</v>
      </c>
      <c r="H1610" s="258">
        <v>1.0</v>
      </c>
      <c r="I1610" s="258">
        <v>1.0</v>
      </c>
      <c r="J1610" s="258">
        <v>1.0</v>
      </c>
      <c r="K1610" s="258">
        <v>1.0</v>
      </c>
      <c r="L1610" s="258">
        <v>1.0</v>
      </c>
      <c r="M1610" s="258">
        <v>1.0</v>
      </c>
      <c r="N1610" s="258">
        <v>1.0</v>
      </c>
      <c r="O1610" s="258">
        <v>1.0</v>
      </c>
      <c r="P1610" s="258">
        <v>1.0</v>
      </c>
      <c r="Q1610" s="258">
        <v>1.0</v>
      </c>
      <c r="R1610" s="261">
        <f t="shared" si="1"/>
        <v>12</v>
      </c>
      <c r="S1610" s="261"/>
    </row>
    <row r="1611" ht="15.75" hidden="1" customHeight="1">
      <c r="B1611" s="258" t="s">
        <v>80</v>
      </c>
      <c r="C1611" s="259" t="s">
        <v>72</v>
      </c>
      <c r="D1611" s="260" t="s">
        <v>145</v>
      </c>
      <c r="E1611" s="258" t="s">
        <v>410</v>
      </c>
      <c r="F1611" s="258">
        <v>1.0</v>
      </c>
      <c r="G1611" s="258">
        <v>7.0</v>
      </c>
      <c r="H1611" s="258">
        <v>4.0</v>
      </c>
      <c r="I1611" s="258">
        <v>4.0</v>
      </c>
      <c r="J1611" s="258">
        <v>4.0</v>
      </c>
      <c r="K1611" s="258">
        <v>4.0</v>
      </c>
      <c r="L1611" s="258">
        <v>4.0</v>
      </c>
      <c r="M1611" s="258">
        <v>4.0</v>
      </c>
      <c r="N1611" s="258">
        <v>4.0</v>
      </c>
      <c r="O1611" s="258">
        <v>4.0</v>
      </c>
      <c r="P1611" s="258">
        <v>4.0</v>
      </c>
      <c r="Q1611" s="258">
        <v>4.0</v>
      </c>
      <c r="R1611" s="261">
        <f t="shared" si="1"/>
        <v>48</v>
      </c>
      <c r="S1611" s="261"/>
    </row>
    <row r="1612" ht="15.75" hidden="1" customHeight="1">
      <c r="B1612" s="258" t="s">
        <v>80</v>
      </c>
      <c r="C1612" s="259" t="s">
        <v>72</v>
      </c>
      <c r="D1612" s="260" t="s">
        <v>145</v>
      </c>
      <c r="E1612" s="258" t="s">
        <v>411</v>
      </c>
      <c r="F1612" s="258">
        <v>1.0</v>
      </c>
      <c r="G1612" s="258">
        <v>1.0</v>
      </c>
      <c r="H1612" s="258">
        <v>1.0</v>
      </c>
      <c r="I1612" s="258">
        <v>1.0</v>
      </c>
      <c r="J1612" s="258">
        <v>1.0</v>
      </c>
      <c r="K1612" s="258">
        <v>1.0</v>
      </c>
      <c r="L1612" s="258">
        <v>1.0</v>
      </c>
      <c r="M1612" s="258">
        <v>1.0</v>
      </c>
      <c r="N1612" s="258">
        <v>1.0</v>
      </c>
      <c r="O1612" s="258">
        <v>1.0</v>
      </c>
      <c r="P1612" s="258">
        <v>1.0</v>
      </c>
      <c r="Q1612" s="258">
        <v>1.0</v>
      </c>
      <c r="R1612" s="261">
        <f t="shared" si="1"/>
        <v>12</v>
      </c>
      <c r="S1612" s="261"/>
    </row>
    <row r="1613" ht="15.75" hidden="1" customHeight="1">
      <c r="B1613" s="258" t="s">
        <v>80</v>
      </c>
      <c r="C1613" s="259" t="s">
        <v>72</v>
      </c>
      <c r="D1613" s="260" t="s">
        <v>145</v>
      </c>
      <c r="E1613" s="258" t="s">
        <v>412</v>
      </c>
      <c r="F1613" s="258">
        <v>1.0</v>
      </c>
      <c r="G1613" s="258">
        <v>1.0</v>
      </c>
      <c r="H1613" s="258">
        <v>1.0</v>
      </c>
      <c r="I1613" s="258">
        <v>1.0</v>
      </c>
      <c r="J1613" s="258">
        <v>1.0</v>
      </c>
      <c r="K1613" s="258">
        <v>1.0</v>
      </c>
      <c r="L1613" s="258">
        <v>1.0</v>
      </c>
      <c r="M1613" s="258">
        <v>1.0</v>
      </c>
      <c r="N1613" s="258">
        <v>1.0</v>
      </c>
      <c r="O1613" s="258">
        <v>1.0</v>
      </c>
      <c r="P1613" s="258">
        <v>1.0</v>
      </c>
      <c r="Q1613" s="258">
        <v>1.0</v>
      </c>
      <c r="R1613" s="261">
        <f t="shared" si="1"/>
        <v>12</v>
      </c>
      <c r="S1613" s="261"/>
    </row>
    <row r="1614" ht="15.75" hidden="1" customHeight="1">
      <c r="B1614" s="258" t="s">
        <v>80</v>
      </c>
      <c r="C1614" s="259" t="s">
        <v>72</v>
      </c>
      <c r="D1614" s="262" t="s">
        <v>145</v>
      </c>
      <c r="E1614" s="258" t="s">
        <v>413</v>
      </c>
      <c r="F1614" s="258">
        <v>1.0</v>
      </c>
      <c r="G1614" s="258">
        <v>1.0</v>
      </c>
      <c r="H1614" s="258">
        <v>1.0</v>
      </c>
      <c r="I1614" s="258">
        <v>1.0</v>
      </c>
      <c r="J1614" s="258">
        <v>1.0</v>
      </c>
      <c r="K1614" s="258">
        <v>1.0</v>
      </c>
      <c r="L1614" s="258">
        <v>1.0</v>
      </c>
      <c r="M1614" s="258">
        <v>1.0</v>
      </c>
      <c r="N1614" s="258">
        <v>1.0</v>
      </c>
      <c r="O1614" s="258">
        <v>1.0</v>
      </c>
      <c r="P1614" s="258">
        <v>1.0</v>
      </c>
      <c r="Q1614" s="258">
        <v>1.0</v>
      </c>
      <c r="R1614" s="261">
        <f t="shared" si="1"/>
        <v>12</v>
      </c>
      <c r="S1614" s="261"/>
    </row>
    <row r="1615" ht="15.75" hidden="1" customHeight="1">
      <c r="B1615" s="258" t="s">
        <v>80</v>
      </c>
      <c r="C1615" s="259" t="s">
        <v>72</v>
      </c>
      <c r="D1615" s="260" t="s">
        <v>61</v>
      </c>
      <c r="E1615" s="258" t="s">
        <v>62</v>
      </c>
      <c r="F1615" s="258">
        <v>1.0</v>
      </c>
      <c r="G1615" s="258">
        <v>46.0</v>
      </c>
      <c r="H1615" s="258">
        <v>26.0</v>
      </c>
      <c r="I1615" s="258">
        <v>25.0</v>
      </c>
      <c r="J1615" s="258">
        <v>23.0</v>
      </c>
      <c r="K1615" s="258">
        <v>25.0</v>
      </c>
      <c r="L1615" s="258">
        <v>26.0</v>
      </c>
      <c r="M1615" s="258">
        <v>27.0</v>
      </c>
      <c r="N1615" s="258">
        <v>28.0</v>
      </c>
      <c r="O1615" s="258">
        <v>28.0</v>
      </c>
      <c r="P1615" s="258">
        <v>27.0</v>
      </c>
      <c r="Q1615" s="258">
        <v>27.0</v>
      </c>
      <c r="R1615" s="261">
        <f t="shared" si="1"/>
        <v>309</v>
      </c>
      <c r="S1615" s="261"/>
    </row>
    <row r="1616" ht="15.75" hidden="1" customHeight="1">
      <c r="B1616" s="258" t="s">
        <v>80</v>
      </c>
      <c r="C1616" s="259" t="s">
        <v>72</v>
      </c>
      <c r="D1616" s="260" t="s">
        <v>61</v>
      </c>
      <c r="E1616" s="258" t="s">
        <v>63</v>
      </c>
      <c r="F1616" s="258">
        <v>1.0</v>
      </c>
      <c r="G1616" s="258">
        <v>180.0</v>
      </c>
      <c r="H1616" s="258">
        <v>102.0</v>
      </c>
      <c r="I1616" s="258">
        <v>95.0</v>
      </c>
      <c r="J1616" s="258">
        <v>90.0</v>
      </c>
      <c r="K1616" s="258">
        <v>96.0</v>
      </c>
      <c r="L1616" s="258">
        <v>103.0</v>
      </c>
      <c r="M1616" s="258">
        <v>104.0</v>
      </c>
      <c r="N1616" s="258">
        <v>107.0</v>
      </c>
      <c r="O1616" s="258">
        <v>108.0</v>
      </c>
      <c r="P1616" s="258">
        <v>106.0</v>
      </c>
      <c r="Q1616" s="258">
        <v>106.0</v>
      </c>
      <c r="R1616" s="261">
        <f t="shared" si="1"/>
        <v>1198</v>
      </c>
      <c r="S1616" s="261"/>
    </row>
    <row r="1617" ht="15.75" hidden="1" customHeight="1">
      <c r="B1617" s="258" t="s">
        <v>80</v>
      </c>
      <c r="C1617" s="259" t="s">
        <v>72</v>
      </c>
      <c r="D1617" s="260" t="s">
        <v>61</v>
      </c>
      <c r="E1617" s="258" t="s">
        <v>64</v>
      </c>
      <c r="F1617" s="258">
        <v>1.0</v>
      </c>
      <c r="G1617" s="258">
        <v>1.0</v>
      </c>
      <c r="H1617" s="258">
        <v>1.0</v>
      </c>
      <c r="I1617" s="258">
        <v>1.0</v>
      </c>
      <c r="J1617" s="258">
        <v>1.0</v>
      </c>
      <c r="K1617" s="258">
        <v>1.0</v>
      </c>
      <c r="L1617" s="258">
        <v>1.0</v>
      </c>
      <c r="M1617" s="258">
        <v>1.0</v>
      </c>
      <c r="N1617" s="258">
        <v>1.0</v>
      </c>
      <c r="O1617" s="258">
        <v>1.0</v>
      </c>
      <c r="P1617" s="258">
        <v>1.0</v>
      </c>
      <c r="Q1617" s="258">
        <v>1.0</v>
      </c>
      <c r="R1617" s="261">
        <f t="shared" si="1"/>
        <v>12</v>
      </c>
      <c r="S1617" s="261"/>
    </row>
    <row r="1618" ht="15.75" hidden="1" customHeight="1">
      <c r="B1618" s="258" t="s">
        <v>80</v>
      </c>
      <c r="C1618" s="259" t="s">
        <v>72</v>
      </c>
      <c r="D1618" s="260" t="s">
        <v>61</v>
      </c>
      <c r="E1618" s="258" t="s">
        <v>65</v>
      </c>
      <c r="F1618" s="258">
        <v>1.0</v>
      </c>
      <c r="G1618" s="258">
        <v>1.0</v>
      </c>
      <c r="H1618" s="258">
        <v>1.0</v>
      </c>
      <c r="I1618" s="258">
        <v>1.0</v>
      </c>
      <c r="J1618" s="258">
        <v>1.0</v>
      </c>
      <c r="K1618" s="258">
        <v>1.0</v>
      </c>
      <c r="L1618" s="258">
        <v>1.0</v>
      </c>
      <c r="M1618" s="258">
        <v>1.0</v>
      </c>
      <c r="N1618" s="258">
        <v>1.0</v>
      </c>
      <c r="O1618" s="258">
        <v>1.0</v>
      </c>
      <c r="P1618" s="258">
        <v>1.0</v>
      </c>
      <c r="Q1618" s="258">
        <v>1.0</v>
      </c>
      <c r="R1618" s="261">
        <f t="shared" si="1"/>
        <v>12</v>
      </c>
      <c r="S1618" s="261"/>
    </row>
    <row r="1619" ht="15.75" hidden="1" customHeight="1">
      <c r="B1619" s="258" t="s">
        <v>80</v>
      </c>
      <c r="C1619" s="259" t="s">
        <v>72</v>
      </c>
      <c r="D1619" s="260" t="s">
        <v>61</v>
      </c>
      <c r="E1619" s="258" t="s">
        <v>66</v>
      </c>
      <c r="F1619" s="258">
        <v>1.0</v>
      </c>
      <c r="G1619" s="258">
        <v>1.0</v>
      </c>
      <c r="H1619" s="258">
        <v>1.0</v>
      </c>
      <c r="I1619" s="258">
        <v>1.0</v>
      </c>
      <c r="J1619" s="258">
        <v>1.0</v>
      </c>
      <c r="K1619" s="258">
        <v>1.0</v>
      </c>
      <c r="L1619" s="258">
        <v>1.0</v>
      </c>
      <c r="M1619" s="258">
        <v>1.0</v>
      </c>
      <c r="N1619" s="258">
        <v>1.0</v>
      </c>
      <c r="O1619" s="258">
        <v>1.0</v>
      </c>
      <c r="P1619" s="258">
        <v>1.0</v>
      </c>
      <c r="Q1619" s="258">
        <v>1.0</v>
      </c>
      <c r="R1619" s="261">
        <f t="shared" si="1"/>
        <v>12</v>
      </c>
      <c r="S1619" s="261"/>
    </row>
    <row r="1620" ht="15.75" hidden="1" customHeight="1">
      <c r="B1620" s="258" t="s">
        <v>80</v>
      </c>
      <c r="C1620" s="259" t="s">
        <v>72</v>
      </c>
      <c r="D1620" s="260" t="s">
        <v>61</v>
      </c>
      <c r="E1620" s="258" t="s">
        <v>67</v>
      </c>
      <c r="F1620" s="258">
        <v>1.0</v>
      </c>
      <c r="G1620" s="258">
        <v>1.0</v>
      </c>
      <c r="H1620" s="258">
        <v>1.0</v>
      </c>
      <c r="I1620" s="258">
        <v>1.0</v>
      </c>
      <c r="J1620" s="258">
        <v>1.0</v>
      </c>
      <c r="K1620" s="258">
        <v>1.0</v>
      </c>
      <c r="L1620" s="258">
        <v>1.0</v>
      </c>
      <c r="M1620" s="258">
        <v>1.0</v>
      </c>
      <c r="N1620" s="258">
        <v>1.0</v>
      </c>
      <c r="O1620" s="258">
        <v>1.0</v>
      </c>
      <c r="P1620" s="258">
        <v>1.0</v>
      </c>
      <c r="Q1620" s="258">
        <v>1.0</v>
      </c>
      <c r="R1620" s="261">
        <f t="shared" si="1"/>
        <v>12</v>
      </c>
      <c r="S1620" s="261"/>
    </row>
    <row r="1621" ht="15.75" hidden="1" customHeight="1">
      <c r="B1621" s="258" t="s">
        <v>80</v>
      </c>
      <c r="C1621" s="259" t="s">
        <v>72</v>
      </c>
      <c r="D1621" s="260" t="s">
        <v>61</v>
      </c>
      <c r="E1621" s="258" t="s">
        <v>68</v>
      </c>
      <c r="F1621" s="258">
        <v>1.0</v>
      </c>
      <c r="G1621" s="258">
        <v>7.0</v>
      </c>
      <c r="H1621" s="258">
        <v>4.0</v>
      </c>
      <c r="I1621" s="258">
        <v>4.0</v>
      </c>
      <c r="J1621" s="258">
        <v>3.0</v>
      </c>
      <c r="K1621" s="258">
        <v>4.0</v>
      </c>
      <c r="L1621" s="258">
        <v>4.0</v>
      </c>
      <c r="M1621" s="258">
        <v>4.0</v>
      </c>
      <c r="N1621" s="258">
        <v>4.0</v>
      </c>
      <c r="O1621" s="258">
        <v>4.0</v>
      </c>
      <c r="P1621" s="258">
        <v>4.0</v>
      </c>
      <c r="Q1621" s="258">
        <v>4.0</v>
      </c>
      <c r="R1621" s="261">
        <f t="shared" si="1"/>
        <v>47</v>
      </c>
      <c r="S1621" s="261"/>
    </row>
    <row r="1622" ht="15.75" hidden="1" customHeight="1">
      <c r="B1622" s="258" t="s">
        <v>80</v>
      </c>
      <c r="C1622" s="259" t="s">
        <v>72</v>
      </c>
      <c r="D1622" s="262" t="s">
        <v>61</v>
      </c>
      <c r="E1622" s="258" t="s">
        <v>69</v>
      </c>
      <c r="F1622" s="258">
        <v>1.0</v>
      </c>
      <c r="G1622" s="258">
        <v>1.0</v>
      </c>
      <c r="H1622" s="258">
        <v>1.0</v>
      </c>
      <c r="I1622" s="258">
        <v>1.0</v>
      </c>
      <c r="J1622" s="258">
        <v>1.0</v>
      </c>
      <c r="K1622" s="258">
        <v>1.0</v>
      </c>
      <c r="L1622" s="258">
        <v>1.0</v>
      </c>
      <c r="M1622" s="258">
        <v>1.0</v>
      </c>
      <c r="N1622" s="258">
        <v>1.0</v>
      </c>
      <c r="O1622" s="258">
        <v>1.0</v>
      </c>
      <c r="P1622" s="258">
        <v>1.0</v>
      </c>
      <c r="Q1622" s="258">
        <v>1.0</v>
      </c>
      <c r="R1622" s="261">
        <f t="shared" si="1"/>
        <v>12</v>
      </c>
      <c r="S1622" s="261"/>
    </row>
    <row r="1623" ht="15.75" hidden="1" customHeight="1">
      <c r="B1623" s="258" t="s">
        <v>80</v>
      </c>
      <c r="C1623" s="259" t="s">
        <v>72</v>
      </c>
      <c r="D1623" s="260" t="s">
        <v>159</v>
      </c>
      <c r="E1623" s="258" t="s">
        <v>414</v>
      </c>
      <c r="F1623" s="258">
        <v>1.0</v>
      </c>
      <c r="G1623" s="258">
        <v>90.0</v>
      </c>
      <c r="H1623" s="258">
        <v>50.0</v>
      </c>
      <c r="I1623" s="258">
        <v>47.0</v>
      </c>
      <c r="J1623" s="258">
        <v>44.0</v>
      </c>
      <c r="K1623" s="258">
        <v>48.0</v>
      </c>
      <c r="L1623" s="258">
        <v>51.0</v>
      </c>
      <c r="M1623" s="258">
        <v>51.0</v>
      </c>
      <c r="N1623" s="258">
        <v>53.0</v>
      </c>
      <c r="O1623" s="258">
        <v>54.0</v>
      </c>
      <c r="P1623" s="258">
        <v>53.0</v>
      </c>
      <c r="Q1623" s="258">
        <v>53.0</v>
      </c>
      <c r="R1623" s="261">
        <f t="shared" si="1"/>
        <v>595</v>
      </c>
      <c r="S1623" s="261"/>
    </row>
    <row r="1624" ht="15.75" hidden="1" customHeight="1">
      <c r="B1624" s="258" t="s">
        <v>80</v>
      </c>
      <c r="C1624" s="259" t="s">
        <v>72</v>
      </c>
      <c r="D1624" s="260" t="s">
        <v>159</v>
      </c>
      <c r="E1624" s="258" t="s">
        <v>415</v>
      </c>
      <c r="F1624" s="258">
        <v>1.0</v>
      </c>
      <c r="G1624" s="258">
        <v>1.0</v>
      </c>
      <c r="H1624" s="258">
        <v>1.0</v>
      </c>
      <c r="I1624" s="258">
        <v>1.0</v>
      </c>
      <c r="J1624" s="258">
        <v>1.0</v>
      </c>
      <c r="K1624" s="258">
        <v>1.0</v>
      </c>
      <c r="L1624" s="258">
        <v>1.0</v>
      </c>
      <c r="M1624" s="258">
        <v>1.0</v>
      </c>
      <c r="N1624" s="258">
        <v>1.0</v>
      </c>
      <c r="O1624" s="258">
        <v>1.0</v>
      </c>
      <c r="P1624" s="258">
        <v>1.0</v>
      </c>
      <c r="Q1624" s="258">
        <v>1.0</v>
      </c>
      <c r="R1624" s="261">
        <f t="shared" si="1"/>
        <v>12</v>
      </c>
      <c r="S1624" s="261"/>
    </row>
    <row r="1625" ht="15.75" hidden="1" customHeight="1">
      <c r="B1625" s="258" t="s">
        <v>80</v>
      </c>
      <c r="C1625" s="259" t="s">
        <v>72</v>
      </c>
      <c r="D1625" s="260" t="s">
        <v>159</v>
      </c>
      <c r="E1625" s="258" t="s">
        <v>416</v>
      </c>
      <c r="F1625" s="258">
        <v>1.0</v>
      </c>
      <c r="G1625" s="258">
        <v>16.0</v>
      </c>
      <c r="H1625" s="258">
        <v>9.0</v>
      </c>
      <c r="I1625" s="258">
        <v>8.0</v>
      </c>
      <c r="J1625" s="258">
        <v>8.0</v>
      </c>
      <c r="K1625" s="258">
        <v>8.0</v>
      </c>
      <c r="L1625" s="258">
        <v>9.0</v>
      </c>
      <c r="M1625" s="258">
        <v>9.0</v>
      </c>
      <c r="N1625" s="258">
        <v>9.0</v>
      </c>
      <c r="O1625" s="258">
        <v>9.0</v>
      </c>
      <c r="P1625" s="258">
        <v>9.0</v>
      </c>
      <c r="Q1625" s="258">
        <v>9.0</v>
      </c>
      <c r="R1625" s="261">
        <f t="shared" si="1"/>
        <v>104</v>
      </c>
      <c r="S1625" s="261"/>
    </row>
    <row r="1626" ht="15.75" hidden="1" customHeight="1">
      <c r="B1626" s="258" t="s">
        <v>80</v>
      </c>
      <c r="C1626" s="259" t="s">
        <v>72</v>
      </c>
      <c r="D1626" s="260" t="s">
        <v>159</v>
      </c>
      <c r="E1626" s="258" t="s">
        <v>417</v>
      </c>
      <c r="F1626" s="258">
        <v>1.0</v>
      </c>
      <c r="G1626" s="258">
        <v>86.0</v>
      </c>
      <c r="H1626" s="258">
        <v>49.0</v>
      </c>
      <c r="I1626" s="258">
        <v>46.0</v>
      </c>
      <c r="J1626" s="258">
        <v>43.0</v>
      </c>
      <c r="K1626" s="258">
        <v>46.0</v>
      </c>
      <c r="L1626" s="258">
        <v>49.0</v>
      </c>
      <c r="M1626" s="258">
        <v>50.0</v>
      </c>
      <c r="N1626" s="258">
        <v>51.0</v>
      </c>
      <c r="O1626" s="258">
        <v>51.0</v>
      </c>
      <c r="P1626" s="258">
        <v>51.0</v>
      </c>
      <c r="Q1626" s="258">
        <v>51.0</v>
      </c>
      <c r="R1626" s="261">
        <f t="shared" si="1"/>
        <v>574</v>
      </c>
      <c r="S1626" s="261"/>
    </row>
    <row r="1627" ht="15.75" hidden="1" customHeight="1">
      <c r="B1627" s="258" t="s">
        <v>80</v>
      </c>
      <c r="C1627" s="259" t="s">
        <v>72</v>
      </c>
      <c r="D1627" s="260" t="s">
        <v>159</v>
      </c>
      <c r="E1627" s="258" t="s">
        <v>418</v>
      </c>
      <c r="F1627" s="258">
        <v>1.0</v>
      </c>
      <c r="G1627" s="258">
        <v>1.0</v>
      </c>
      <c r="H1627" s="258">
        <v>1.0</v>
      </c>
      <c r="I1627" s="258">
        <v>1.0</v>
      </c>
      <c r="J1627" s="258">
        <v>1.0</v>
      </c>
      <c r="K1627" s="258">
        <v>1.0</v>
      </c>
      <c r="L1627" s="258">
        <v>1.0</v>
      </c>
      <c r="M1627" s="258">
        <v>1.0</v>
      </c>
      <c r="N1627" s="258">
        <v>1.0</v>
      </c>
      <c r="O1627" s="258">
        <v>1.0</v>
      </c>
      <c r="P1627" s="258">
        <v>1.0</v>
      </c>
      <c r="Q1627" s="258">
        <v>1.0</v>
      </c>
      <c r="R1627" s="261">
        <f t="shared" si="1"/>
        <v>12</v>
      </c>
      <c r="S1627" s="261"/>
    </row>
    <row r="1628" ht="15.75" hidden="1" customHeight="1">
      <c r="B1628" s="258" t="s">
        <v>80</v>
      </c>
      <c r="C1628" s="259" t="s">
        <v>72</v>
      </c>
      <c r="D1628" s="260" t="s">
        <v>159</v>
      </c>
      <c r="E1628" s="258" t="s">
        <v>419</v>
      </c>
      <c r="F1628" s="258">
        <v>1.0</v>
      </c>
      <c r="G1628" s="258">
        <v>1.0</v>
      </c>
      <c r="H1628" s="258">
        <v>1.0</v>
      </c>
      <c r="I1628" s="258">
        <v>1.0</v>
      </c>
      <c r="J1628" s="258">
        <v>1.0</v>
      </c>
      <c r="K1628" s="258">
        <v>1.0</v>
      </c>
      <c r="L1628" s="258">
        <v>1.0</v>
      </c>
      <c r="M1628" s="258">
        <v>1.0</v>
      </c>
      <c r="N1628" s="258">
        <v>1.0</v>
      </c>
      <c r="O1628" s="258">
        <v>1.0</v>
      </c>
      <c r="P1628" s="258">
        <v>1.0</v>
      </c>
      <c r="Q1628" s="258">
        <v>1.0</v>
      </c>
      <c r="R1628" s="261">
        <f t="shared" si="1"/>
        <v>12</v>
      </c>
      <c r="S1628" s="261"/>
    </row>
    <row r="1629" ht="15.75" hidden="1" customHeight="1">
      <c r="B1629" s="258" t="s">
        <v>80</v>
      </c>
      <c r="C1629" s="259" t="s">
        <v>72</v>
      </c>
      <c r="D1629" s="260" t="s">
        <v>159</v>
      </c>
      <c r="E1629" s="258" t="s">
        <v>420</v>
      </c>
      <c r="F1629" s="258">
        <v>1.0</v>
      </c>
      <c r="G1629" s="258">
        <v>1.0</v>
      </c>
      <c r="H1629" s="258">
        <v>1.0</v>
      </c>
      <c r="I1629" s="258">
        <v>1.0</v>
      </c>
      <c r="J1629" s="258">
        <v>1.0</v>
      </c>
      <c r="K1629" s="258">
        <v>1.0</v>
      </c>
      <c r="L1629" s="258">
        <v>1.0</v>
      </c>
      <c r="M1629" s="258">
        <v>1.0</v>
      </c>
      <c r="N1629" s="258">
        <v>1.0</v>
      </c>
      <c r="O1629" s="258">
        <v>1.0</v>
      </c>
      <c r="P1629" s="258">
        <v>1.0</v>
      </c>
      <c r="Q1629" s="258">
        <v>1.0</v>
      </c>
      <c r="R1629" s="261">
        <f t="shared" si="1"/>
        <v>12</v>
      </c>
      <c r="S1629" s="261"/>
    </row>
    <row r="1630" ht="15.75" hidden="1" customHeight="1">
      <c r="B1630" s="258" t="s">
        <v>80</v>
      </c>
      <c r="C1630" s="259" t="s">
        <v>72</v>
      </c>
      <c r="D1630" s="260" t="s">
        <v>159</v>
      </c>
      <c r="E1630" s="258" t="s">
        <v>421</v>
      </c>
      <c r="F1630" s="258">
        <v>1.0</v>
      </c>
      <c r="G1630" s="258">
        <v>15.0</v>
      </c>
      <c r="H1630" s="258">
        <v>8.0</v>
      </c>
      <c r="I1630" s="258">
        <v>8.0</v>
      </c>
      <c r="J1630" s="258">
        <v>7.0</v>
      </c>
      <c r="K1630" s="258">
        <v>8.0</v>
      </c>
      <c r="L1630" s="258">
        <v>8.0</v>
      </c>
      <c r="M1630" s="258">
        <v>8.0</v>
      </c>
      <c r="N1630" s="258">
        <v>9.0</v>
      </c>
      <c r="O1630" s="258">
        <v>9.0</v>
      </c>
      <c r="P1630" s="258">
        <v>9.0</v>
      </c>
      <c r="Q1630" s="258">
        <v>9.0</v>
      </c>
      <c r="R1630" s="261">
        <f t="shared" si="1"/>
        <v>99</v>
      </c>
      <c r="S1630" s="261"/>
    </row>
    <row r="1631" ht="15.75" hidden="1" customHeight="1">
      <c r="B1631" s="258" t="s">
        <v>80</v>
      </c>
      <c r="C1631" s="259" t="s">
        <v>72</v>
      </c>
      <c r="D1631" s="260" t="s">
        <v>159</v>
      </c>
      <c r="E1631" s="258" t="s">
        <v>422</v>
      </c>
      <c r="F1631" s="258">
        <v>1.0</v>
      </c>
      <c r="G1631" s="258">
        <v>1.0</v>
      </c>
      <c r="H1631" s="258">
        <v>1.0</v>
      </c>
      <c r="I1631" s="258">
        <v>1.0</v>
      </c>
      <c r="J1631" s="258">
        <v>1.0</v>
      </c>
      <c r="K1631" s="258">
        <v>1.0</v>
      </c>
      <c r="L1631" s="258">
        <v>1.0</v>
      </c>
      <c r="M1631" s="258">
        <v>1.0</v>
      </c>
      <c r="N1631" s="258">
        <v>1.0</v>
      </c>
      <c r="O1631" s="258">
        <v>1.0</v>
      </c>
      <c r="P1631" s="258">
        <v>1.0</v>
      </c>
      <c r="Q1631" s="258">
        <v>1.0</v>
      </c>
      <c r="R1631" s="261">
        <f t="shared" si="1"/>
        <v>12</v>
      </c>
      <c r="S1631" s="261"/>
    </row>
    <row r="1632" ht="15.75" hidden="1" customHeight="1">
      <c r="B1632" s="258" t="s">
        <v>80</v>
      </c>
      <c r="C1632" s="259" t="s">
        <v>72</v>
      </c>
      <c r="D1632" s="260" t="s">
        <v>159</v>
      </c>
      <c r="E1632" s="258" t="s">
        <v>423</v>
      </c>
      <c r="F1632" s="258">
        <v>1.0</v>
      </c>
      <c r="G1632" s="258">
        <v>10.0</v>
      </c>
      <c r="H1632" s="258">
        <v>6.0</v>
      </c>
      <c r="I1632" s="258">
        <v>5.0</v>
      </c>
      <c r="J1632" s="258">
        <v>5.0</v>
      </c>
      <c r="K1632" s="258">
        <v>5.0</v>
      </c>
      <c r="L1632" s="258">
        <v>6.0</v>
      </c>
      <c r="M1632" s="258">
        <v>6.0</v>
      </c>
      <c r="N1632" s="258">
        <v>6.0</v>
      </c>
      <c r="O1632" s="258">
        <v>6.0</v>
      </c>
      <c r="P1632" s="258">
        <v>6.0</v>
      </c>
      <c r="Q1632" s="258">
        <v>6.0</v>
      </c>
      <c r="R1632" s="261">
        <f t="shared" si="1"/>
        <v>68</v>
      </c>
      <c r="S1632" s="261"/>
    </row>
    <row r="1633" ht="15.75" hidden="1" customHeight="1">
      <c r="B1633" s="258" t="s">
        <v>80</v>
      </c>
      <c r="C1633" s="259" t="s">
        <v>72</v>
      </c>
      <c r="D1633" s="260" t="s">
        <v>159</v>
      </c>
      <c r="E1633" s="258" t="s">
        <v>424</v>
      </c>
      <c r="F1633" s="258">
        <v>1.0</v>
      </c>
      <c r="G1633" s="258">
        <v>43.0</v>
      </c>
      <c r="H1633" s="258">
        <v>25.0</v>
      </c>
      <c r="I1633" s="258">
        <v>23.0</v>
      </c>
      <c r="J1633" s="258">
        <v>21.0</v>
      </c>
      <c r="K1633" s="258">
        <v>23.0</v>
      </c>
      <c r="L1633" s="258">
        <v>25.0</v>
      </c>
      <c r="M1633" s="258">
        <v>25.0</v>
      </c>
      <c r="N1633" s="258">
        <v>26.0</v>
      </c>
      <c r="O1633" s="258">
        <v>26.0</v>
      </c>
      <c r="P1633" s="258">
        <v>26.0</v>
      </c>
      <c r="Q1633" s="258">
        <v>26.0</v>
      </c>
      <c r="R1633" s="261">
        <f t="shared" si="1"/>
        <v>290</v>
      </c>
      <c r="S1633" s="261"/>
    </row>
    <row r="1634" ht="15.75" hidden="1" customHeight="1">
      <c r="B1634" s="258" t="s">
        <v>80</v>
      </c>
      <c r="C1634" s="259" t="s">
        <v>72</v>
      </c>
      <c r="D1634" s="262" t="s">
        <v>159</v>
      </c>
      <c r="E1634" s="258" t="s">
        <v>425</v>
      </c>
      <c r="F1634" s="258">
        <v>1.0</v>
      </c>
      <c r="G1634" s="258">
        <v>4.0</v>
      </c>
      <c r="H1634" s="258">
        <v>2.0</v>
      </c>
      <c r="I1634" s="258">
        <v>2.0</v>
      </c>
      <c r="J1634" s="258">
        <v>2.0</v>
      </c>
      <c r="K1634" s="258">
        <v>2.0</v>
      </c>
      <c r="L1634" s="258">
        <v>2.0</v>
      </c>
      <c r="M1634" s="258">
        <v>2.0</v>
      </c>
      <c r="N1634" s="258">
        <v>2.0</v>
      </c>
      <c r="O1634" s="258">
        <v>2.0</v>
      </c>
      <c r="P1634" s="258">
        <v>2.0</v>
      </c>
      <c r="Q1634" s="258">
        <v>2.0</v>
      </c>
      <c r="R1634" s="261">
        <f t="shared" si="1"/>
        <v>25</v>
      </c>
      <c r="S1634" s="261"/>
    </row>
  </sheetData>
  <autoFilter ref="$B$2:$R$1634">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0.44"/>
    <col customWidth="1" min="3" max="3" width="8.67"/>
    <col customWidth="1" min="4" max="4" width="18.89"/>
    <col customWidth="1" min="5" max="5" width="7.33"/>
    <col customWidth="1" min="6" max="17" width="14.0"/>
    <col customWidth="1" min="18" max="18" width="15.0"/>
    <col customWidth="1" min="19" max="26" width="10.56"/>
  </cols>
  <sheetData>
    <row r="1" ht="15.75" customHeight="1">
      <c r="E1" s="259"/>
    </row>
    <row r="2" ht="15.75" customHeight="1">
      <c r="B2" s="255" t="s">
        <v>46</v>
      </c>
      <c r="C2" s="255" t="s">
        <v>47</v>
      </c>
      <c r="D2" s="255" t="s">
        <v>48</v>
      </c>
      <c r="E2" s="255" t="s">
        <v>428</v>
      </c>
      <c r="F2" s="256">
        <v>202501.0</v>
      </c>
      <c r="G2" s="256">
        <v>202502.0</v>
      </c>
      <c r="H2" s="256">
        <v>202503.0</v>
      </c>
      <c r="I2" s="256">
        <v>202504.0</v>
      </c>
      <c r="J2" s="256">
        <v>202505.0</v>
      </c>
      <c r="K2" s="256">
        <v>202506.0</v>
      </c>
      <c r="L2" s="256">
        <v>202507.0</v>
      </c>
      <c r="M2" s="256">
        <v>202508.0</v>
      </c>
      <c r="N2" s="256">
        <v>202509.0</v>
      </c>
      <c r="O2" s="256">
        <v>202510.0</v>
      </c>
      <c r="P2" s="256">
        <v>202511.0</v>
      </c>
      <c r="Q2" s="256">
        <v>202512.0</v>
      </c>
      <c r="R2" s="256" t="s">
        <v>56</v>
      </c>
      <c r="S2" s="257" t="s">
        <v>112</v>
      </c>
    </row>
    <row r="3" ht="15.75" hidden="1" customHeight="1">
      <c r="B3" s="258" t="s">
        <v>15</v>
      </c>
      <c r="C3" s="258" t="s">
        <v>59</v>
      </c>
      <c r="D3" s="258" t="s">
        <v>116</v>
      </c>
      <c r="E3" s="259" t="s">
        <v>211</v>
      </c>
      <c r="F3" s="271">
        <v>0.0</v>
      </c>
      <c r="G3" s="271">
        <v>0.0</v>
      </c>
      <c r="H3" s="271">
        <v>0.0</v>
      </c>
      <c r="I3" s="271">
        <v>0.0</v>
      </c>
      <c r="J3" s="271">
        <v>1.0</v>
      </c>
      <c r="K3" s="271">
        <v>0.0</v>
      </c>
      <c r="L3" s="271">
        <v>0.0</v>
      </c>
      <c r="M3" s="271">
        <v>0.0</v>
      </c>
      <c r="N3" s="271">
        <v>0.0</v>
      </c>
      <c r="O3" s="271">
        <v>0.0</v>
      </c>
      <c r="P3" s="271">
        <v>0.0</v>
      </c>
      <c r="Q3" s="271">
        <v>0.0</v>
      </c>
      <c r="R3" s="261">
        <f t="shared" ref="R3:R50" si="1">SUM(F3:Q3)</f>
        <v>1</v>
      </c>
    </row>
    <row r="4" ht="15.75" hidden="1" customHeight="1">
      <c r="B4" s="258" t="s">
        <v>15</v>
      </c>
      <c r="C4" s="258" t="s">
        <v>59</v>
      </c>
      <c r="D4" s="258" t="s">
        <v>131</v>
      </c>
      <c r="E4" s="259" t="s">
        <v>211</v>
      </c>
      <c r="F4" s="271">
        <v>0.0</v>
      </c>
      <c r="G4" s="271">
        <v>0.0</v>
      </c>
      <c r="H4" s="271">
        <v>0.0</v>
      </c>
      <c r="I4" s="271">
        <v>0.0</v>
      </c>
      <c r="J4" s="271">
        <v>0.0</v>
      </c>
      <c r="K4" s="271">
        <v>1.0</v>
      </c>
      <c r="L4" s="271">
        <v>0.0</v>
      </c>
      <c r="M4" s="271">
        <v>0.0</v>
      </c>
      <c r="N4" s="271">
        <v>0.0</v>
      </c>
      <c r="O4" s="271">
        <v>0.0</v>
      </c>
      <c r="P4" s="271">
        <v>0.0</v>
      </c>
      <c r="Q4" s="271">
        <v>0.0</v>
      </c>
      <c r="R4" s="261">
        <f t="shared" si="1"/>
        <v>1</v>
      </c>
    </row>
    <row r="5" ht="15.75" hidden="1" customHeight="1">
      <c r="B5" s="258" t="s">
        <v>15</v>
      </c>
      <c r="C5" s="258" t="s">
        <v>59</v>
      </c>
      <c r="D5" s="258" t="s">
        <v>145</v>
      </c>
      <c r="E5" s="259" t="s">
        <v>211</v>
      </c>
      <c r="F5" s="271">
        <v>1.0</v>
      </c>
      <c r="G5" s="271">
        <v>0.0</v>
      </c>
      <c r="H5" s="271">
        <v>0.0</v>
      </c>
      <c r="I5" s="271">
        <v>0.0</v>
      </c>
      <c r="J5" s="271">
        <v>0.0</v>
      </c>
      <c r="K5" s="271">
        <v>0.0</v>
      </c>
      <c r="L5" s="271">
        <v>0.0</v>
      </c>
      <c r="M5" s="271">
        <v>0.0</v>
      </c>
      <c r="N5" s="271">
        <v>1.0</v>
      </c>
      <c r="O5" s="271">
        <v>0.0</v>
      </c>
      <c r="P5" s="271">
        <v>0.0</v>
      </c>
      <c r="Q5" s="271">
        <v>1.0</v>
      </c>
      <c r="R5" s="261">
        <f t="shared" si="1"/>
        <v>3</v>
      </c>
    </row>
    <row r="6" ht="15.75" customHeight="1">
      <c r="B6" s="258" t="s">
        <v>15</v>
      </c>
      <c r="C6" s="258" t="s">
        <v>59</v>
      </c>
      <c r="D6" s="258" t="s">
        <v>61</v>
      </c>
      <c r="E6" s="259" t="s">
        <v>211</v>
      </c>
      <c r="F6" s="271">
        <v>0.0</v>
      </c>
      <c r="G6" s="271">
        <v>1.0</v>
      </c>
      <c r="H6" s="271">
        <v>0.0</v>
      </c>
      <c r="I6" s="271">
        <v>0.0</v>
      </c>
      <c r="J6" s="271">
        <v>0.0</v>
      </c>
      <c r="K6" s="271">
        <v>0.0</v>
      </c>
      <c r="L6" s="271">
        <v>0.0</v>
      </c>
      <c r="M6" s="271">
        <v>1.0</v>
      </c>
      <c r="N6" s="271">
        <v>0.0</v>
      </c>
      <c r="O6" s="271">
        <v>0.0</v>
      </c>
      <c r="P6" s="271">
        <v>1.0</v>
      </c>
      <c r="Q6" s="271">
        <v>1.0</v>
      </c>
      <c r="R6" s="261">
        <f t="shared" si="1"/>
        <v>4</v>
      </c>
      <c r="S6" s="261">
        <f>SUM(F6:K6)</f>
        <v>1</v>
      </c>
    </row>
    <row r="7" ht="15.75" hidden="1" customHeight="1">
      <c r="B7" s="258" t="s">
        <v>15</v>
      </c>
      <c r="C7" s="258" t="s">
        <v>59</v>
      </c>
      <c r="D7" s="258" t="s">
        <v>159</v>
      </c>
      <c r="E7" s="259" t="s">
        <v>211</v>
      </c>
      <c r="F7" s="271">
        <v>0.0</v>
      </c>
      <c r="G7" s="271">
        <v>0.0</v>
      </c>
      <c r="H7" s="271">
        <v>1.0</v>
      </c>
      <c r="I7" s="271">
        <v>0.0</v>
      </c>
      <c r="J7" s="271">
        <v>0.0</v>
      </c>
      <c r="K7" s="271">
        <v>0.0</v>
      </c>
      <c r="L7" s="271">
        <v>1.0</v>
      </c>
      <c r="M7" s="271">
        <v>0.0</v>
      </c>
      <c r="N7" s="271">
        <v>0.0</v>
      </c>
      <c r="O7" s="271">
        <v>1.0</v>
      </c>
      <c r="P7" s="271">
        <v>0.0</v>
      </c>
      <c r="Q7" s="271">
        <v>0.0</v>
      </c>
      <c r="R7" s="261">
        <f t="shared" si="1"/>
        <v>3</v>
      </c>
    </row>
    <row r="8" ht="15.75" hidden="1" customHeight="1">
      <c r="B8" s="266" t="s">
        <v>15</v>
      </c>
      <c r="C8" s="266" t="s">
        <v>59</v>
      </c>
      <c r="D8" s="266" t="s">
        <v>427</v>
      </c>
      <c r="E8" s="272" t="s">
        <v>211</v>
      </c>
      <c r="F8" s="267">
        <f t="shared" ref="F8:Q8" si="2">SUM(F3:F7)</f>
        <v>1</v>
      </c>
      <c r="G8" s="267">
        <f t="shared" si="2"/>
        <v>1</v>
      </c>
      <c r="H8" s="267">
        <f t="shared" si="2"/>
        <v>1</v>
      </c>
      <c r="I8" s="267">
        <f t="shared" si="2"/>
        <v>0</v>
      </c>
      <c r="J8" s="267">
        <f t="shared" si="2"/>
        <v>1</v>
      </c>
      <c r="K8" s="267">
        <f t="shared" si="2"/>
        <v>1</v>
      </c>
      <c r="L8" s="267">
        <f t="shared" si="2"/>
        <v>1</v>
      </c>
      <c r="M8" s="267">
        <f t="shared" si="2"/>
        <v>1</v>
      </c>
      <c r="N8" s="267">
        <f t="shared" si="2"/>
        <v>1</v>
      </c>
      <c r="O8" s="267">
        <f t="shared" si="2"/>
        <v>1</v>
      </c>
      <c r="P8" s="267">
        <f t="shared" si="2"/>
        <v>1</v>
      </c>
      <c r="Q8" s="267">
        <f t="shared" si="2"/>
        <v>2</v>
      </c>
      <c r="R8" s="267">
        <f t="shared" si="1"/>
        <v>12</v>
      </c>
    </row>
    <row r="9" ht="15.75" hidden="1" customHeight="1">
      <c r="B9" s="258" t="s">
        <v>15</v>
      </c>
      <c r="C9" s="258" t="s">
        <v>70</v>
      </c>
      <c r="D9" s="258" t="s">
        <v>116</v>
      </c>
      <c r="E9" s="259" t="s">
        <v>211</v>
      </c>
      <c r="F9" s="271">
        <v>0.0</v>
      </c>
      <c r="G9" s="271">
        <v>0.0</v>
      </c>
      <c r="H9" s="271">
        <v>0.0</v>
      </c>
      <c r="I9" s="271">
        <v>0.0</v>
      </c>
      <c r="J9" s="271">
        <v>1.0</v>
      </c>
      <c r="K9" s="271">
        <v>1.0</v>
      </c>
      <c r="L9" s="271">
        <v>0.0</v>
      </c>
      <c r="M9" s="271">
        <v>0.0</v>
      </c>
      <c r="N9" s="271">
        <v>0.0</v>
      </c>
      <c r="O9" s="271">
        <v>0.0</v>
      </c>
      <c r="P9" s="271">
        <v>0.0</v>
      </c>
      <c r="Q9" s="271">
        <v>0.0</v>
      </c>
      <c r="R9" s="261">
        <f t="shared" si="1"/>
        <v>2</v>
      </c>
    </row>
    <row r="10" ht="15.75" hidden="1" customHeight="1">
      <c r="B10" s="258" t="s">
        <v>15</v>
      </c>
      <c r="C10" s="258" t="s">
        <v>70</v>
      </c>
      <c r="D10" s="258" t="s">
        <v>131</v>
      </c>
      <c r="E10" s="259" t="s">
        <v>211</v>
      </c>
      <c r="F10" s="271">
        <v>0.0</v>
      </c>
      <c r="G10" s="271">
        <v>0.0</v>
      </c>
      <c r="H10" s="271">
        <v>0.0</v>
      </c>
      <c r="I10" s="271">
        <v>0.0</v>
      </c>
      <c r="J10" s="271">
        <v>0.0</v>
      </c>
      <c r="K10" s="271">
        <v>0.0</v>
      </c>
      <c r="L10" s="271">
        <v>1.0</v>
      </c>
      <c r="M10" s="271">
        <v>1.0</v>
      </c>
      <c r="N10" s="271">
        <v>0.0</v>
      </c>
      <c r="O10" s="271">
        <v>0.0</v>
      </c>
      <c r="P10" s="271">
        <v>0.0</v>
      </c>
      <c r="Q10" s="271">
        <v>0.0</v>
      </c>
      <c r="R10" s="261">
        <f t="shared" si="1"/>
        <v>2</v>
      </c>
    </row>
    <row r="11" ht="15.75" hidden="1" customHeight="1">
      <c r="B11" s="258" t="s">
        <v>15</v>
      </c>
      <c r="C11" s="258" t="s">
        <v>70</v>
      </c>
      <c r="D11" s="258" t="s">
        <v>145</v>
      </c>
      <c r="E11" s="259" t="s">
        <v>211</v>
      </c>
      <c r="F11" s="271">
        <v>1.0</v>
      </c>
      <c r="G11" s="271">
        <v>1.0</v>
      </c>
      <c r="H11" s="271">
        <v>1.0</v>
      </c>
      <c r="I11" s="271">
        <v>1.0</v>
      </c>
      <c r="J11" s="271">
        <v>0.0</v>
      </c>
      <c r="K11" s="271">
        <v>0.0</v>
      </c>
      <c r="L11" s="271">
        <v>0.0</v>
      </c>
      <c r="M11" s="271">
        <v>0.0</v>
      </c>
      <c r="N11" s="271">
        <v>0.0</v>
      </c>
      <c r="O11" s="271">
        <v>0.0</v>
      </c>
      <c r="P11" s="271">
        <v>0.0</v>
      </c>
      <c r="Q11" s="271">
        <v>0.0</v>
      </c>
      <c r="R11" s="261">
        <f t="shared" si="1"/>
        <v>4</v>
      </c>
    </row>
    <row r="12" ht="15.75" hidden="1" customHeight="1">
      <c r="B12" s="258" t="s">
        <v>15</v>
      </c>
      <c r="C12" s="258" t="s">
        <v>70</v>
      </c>
      <c r="D12" s="258" t="s">
        <v>61</v>
      </c>
      <c r="E12" s="259" t="s">
        <v>211</v>
      </c>
      <c r="F12" s="271">
        <v>0.0</v>
      </c>
      <c r="G12" s="271">
        <v>0.0</v>
      </c>
      <c r="H12" s="271">
        <v>0.0</v>
      </c>
      <c r="I12" s="271">
        <v>0.0</v>
      </c>
      <c r="J12" s="271">
        <v>0.0</v>
      </c>
      <c r="K12" s="271">
        <v>0.0</v>
      </c>
      <c r="L12" s="271">
        <v>0.0</v>
      </c>
      <c r="M12" s="271">
        <v>0.0</v>
      </c>
      <c r="N12" s="271">
        <v>1.0</v>
      </c>
      <c r="O12" s="271">
        <v>1.0</v>
      </c>
      <c r="P12" s="271">
        <v>0.0</v>
      </c>
      <c r="Q12" s="271">
        <v>0.0</v>
      </c>
      <c r="R12" s="261">
        <f t="shared" si="1"/>
        <v>2</v>
      </c>
    </row>
    <row r="13" ht="15.75" hidden="1" customHeight="1">
      <c r="B13" s="258" t="s">
        <v>15</v>
      </c>
      <c r="C13" s="258" t="s">
        <v>70</v>
      </c>
      <c r="D13" s="258" t="s">
        <v>159</v>
      </c>
      <c r="E13" s="259" t="s">
        <v>211</v>
      </c>
      <c r="F13" s="271">
        <v>0.0</v>
      </c>
      <c r="G13" s="271">
        <v>0.0</v>
      </c>
      <c r="H13" s="271">
        <v>0.0</v>
      </c>
      <c r="I13" s="271">
        <v>0.0</v>
      </c>
      <c r="J13" s="271">
        <v>0.0</v>
      </c>
      <c r="K13" s="271">
        <v>0.0</v>
      </c>
      <c r="L13" s="271">
        <v>0.0</v>
      </c>
      <c r="M13" s="271">
        <v>0.0</v>
      </c>
      <c r="N13" s="271">
        <v>0.0</v>
      </c>
      <c r="O13" s="271">
        <v>0.0</v>
      </c>
      <c r="P13" s="271">
        <v>1.0</v>
      </c>
      <c r="Q13" s="271">
        <v>1.0</v>
      </c>
      <c r="R13" s="261">
        <f t="shared" si="1"/>
        <v>2</v>
      </c>
    </row>
    <row r="14" ht="15.75" hidden="1" customHeight="1">
      <c r="B14" s="266" t="s">
        <v>15</v>
      </c>
      <c r="C14" s="266" t="s">
        <v>70</v>
      </c>
      <c r="D14" s="266" t="s">
        <v>427</v>
      </c>
      <c r="E14" s="272" t="s">
        <v>211</v>
      </c>
      <c r="F14" s="267">
        <f t="shared" ref="F14:Q14" si="3">SUM(F9:F13)</f>
        <v>1</v>
      </c>
      <c r="G14" s="267">
        <f t="shared" si="3"/>
        <v>1</v>
      </c>
      <c r="H14" s="267">
        <f t="shared" si="3"/>
        <v>1</v>
      </c>
      <c r="I14" s="267">
        <f t="shared" si="3"/>
        <v>1</v>
      </c>
      <c r="J14" s="267">
        <f t="shared" si="3"/>
        <v>1</v>
      </c>
      <c r="K14" s="267">
        <f t="shared" si="3"/>
        <v>1</v>
      </c>
      <c r="L14" s="267">
        <f t="shared" si="3"/>
        <v>1</v>
      </c>
      <c r="M14" s="267">
        <f t="shared" si="3"/>
        <v>1</v>
      </c>
      <c r="N14" s="267">
        <f t="shared" si="3"/>
        <v>1</v>
      </c>
      <c r="O14" s="267">
        <f t="shared" si="3"/>
        <v>1</v>
      </c>
      <c r="P14" s="267">
        <f t="shared" si="3"/>
        <v>1</v>
      </c>
      <c r="Q14" s="267">
        <f t="shared" si="3"/>
        <v>1</v>
      </c>
      <c r="R14" s="267">
        <f t="shared" si="1"/>
        <v>12</v>
      </c>
    </row>
    <row r="15" ht="15.75" hidden="1" customHeight="1">
      <c r="B15" s="258" t="s">
        <v>15</v>
      </c>
      <c r="C15" s="258" t="s">
        <v>71</v>
      </c>
      <c r="D15" s="258" t="s">
        <v>116</v>
      </c>
      <c r="E15" s="259" t="s">
        <v>211</v>
      </c>
      <c r="F15" s="271">
        <v>0.0</v>
      </c>
      <c r="G15" s="271">
        <v>0.0</v>
      </c>
      <c r="H15" s="271">
        <v>1.0</v>
      </c>
      <c r="I15" s="271">
        <v>0.0</v>
      </c>
      <c r="J15" s="271">
        <v>0.0</v>
      </c>
      <c r="K15" s="271">
        <v>0.0</v>
      </c>
      <c r="L15" s="271">
        <v>0.0</v>
      </c>
      <c r="M15" s="271">
        <v>0.0</v>
      </c>
      <c r="N15" s="271">
        <v>0.0</v>
      </c>
      <c r="O15" s="271">
        <v>0.0</v>
      </c>
      <c r="P15" s="271">
        <v>0.0</v>
      </c>
      <c r="Q15" s="271">
        <v>0.0</v>
      </c>
      <c r="R15" s="261">
        <f t="shared" si="1"/>
        <v>1</v>
      </c>
    </row>
    <row r="16" ht="15.75" hidden="1" customHeight="1">
      <c r="B16" s="258" t="s">
        <v>15</v>
      </c>
      <c r="C16" s="258" t="s">
        <v>71</v>
      </c>
      <c r="D16" s="258" t="s">
        <v>131</v>
      </c>
      <c r="E16" s="259" t="s">
        <v>211</v>
      </c>
      <c r="F16" s="271">
        <v>0.0</v>
      </c>
      <c r="G16" s="271">
        <v>0.0</v>
      </c>
      <c r="H16" s="271">
        <v>1.0</v>
      </c>
      <c r="I16" s="271">
        <v>0.0</v>
      </c>
      <c r="J16" s="271">
        <v>0.0</v>
      </c>
      <c r="K16" s="271">
        <v>0.0</v>
      </c>
      <c r="L16" s="271">
        <v>0.0</v>
      </c>
      <c r="M16" s="271">
        <v>0.0</v>
      </c>
      <c r="N16" s="271">
        <v>0.0</v>
      </c>
      <c r="O16" s="271">
        <v>0.0</v>
      </c>
      <c r="P16" s="271">
        <v>0.0</v>
      </c>
      <c r="Q16" s="271">
        <v>0.0</v>
      </c>
      <c r="R16" s="261">
        <f t="shared" si="1"/>
        <v>1</v>
      </c>
    </row>
    <row r="17" ht="15.75" hidden="1" customHeight="1">
      <c r="B17" s="258" t="s">
        <v>15</v>
      </c>
      <c r="C17" s="258" t="s">
        <v>71</v>
      </c>
      <c r="D17" s="258" t="s">
        <v>145</v>
      </c>
      <c r="E17" s="259" t="s">
        <v>211</v>
      </c>
      <c r="F17" s="271">
        <v>0.0</v>
      </c>
      <c r="G17" s="271">
        <v>0.0</v>
      </c>
      <c r="H17" s="271">
        <v>0.0</v>
      </c>
      <c r="I17" s="271">
        <v>2.0</v>
      </c>
      <c r="J17" s="271">
        <v>0.0</v>
      </c>
      <c r="K17" s="271">
        <v>0.0</v>
      </c>
      <c r="L17" s="271">
        <v>0.0</v>
      </c>
      <c r="M17" s="271">
        <v>0.0</v>
      </c>
      <c r="N17" s="271">
        <v>0.0</v>
      </c>
      <c r="O17" s="271">
        <v>0.0</v>
      </c>
      <c r="P17" s="271">
        <v>0.0</v>
      </c>
      <c r="Q17" s="271">
        <v>0.0</v>
      </c>
      <c r="R17" s="261">
        <f t="shared" si="1"/>
        <v>2</v>
      </c>
    </row>
    <row r="18" ht="15.75" hidden="1" customHeight="1">
      <c r="B18" s="258" t="s">
        <v>15</v>
      </c>
      <c r="C18" s="258" t="s">
        <v>71</v>
      </c>
      <c r="D18" s="258" t="s">
        <v>61</v>
      </c>
      <c r="E18" s="259" t="s">
        <v>211</v>
      </c>
      <c r="F18" s="271" t="s">
        <v>429</v>
      </c>
      <c r="G18" s="271">
        <v>0.0</v>
      </c>
      <c r="H18" s="271">
        <v>0.0</v>
      </c>
      <c r="I18" s="271">
        <v>0.0</v>
      </c>
      <c r="J18" s="271">
        <v>0.0</v>
      </c>
      <c r="K18" s="271">
        <v>0.0</v>
      </c>
      <c r="L18" s="271">
        <v>2.0</v>
      </c>
      <c r="M18" s="271">
        <v>0.0</v>
      </c>
      <c r="N18" s="271">
        <v>0.0</v>
      </c>
      <c r="O18" s="271">
        <v>0.0</v>
      </c>
      <c r="P18" s="271">
        <v>0.0</v>
      </c>
      <c r="Q18" s="271">
        <v>0.0</v>
      </c>
      <c r="R18" s="261">
        <f t="shared" si="1"/>
        <v>2</v>
      </c>
    </row>
    <row r="19" ht="15.75" hidden="1" customHeight="1">
      <c r="B19" s="258" t="s">
        <v>15</v>
      </c>
      <c r="C19" s="258" t="s">
        <v>71</v>
      </c>
      <c r="D19" s="258" t="s">
        <v>159</v>
      </c>
      <c r="E19" s="259" t="s">
        <v>211</v>
      </c>
      <c r="F19" s="271">
        <v>0.0</v>
      </c>
      <c r="G19" s="271">
        <v>0.0</v>
      </c>
      <c r="H19" s="271">
        <v>0.0</v>
      </c>
      <c r="I19" s="271">
        <v>0.0</v>
      </c>
      <c r="J19" s="271">
        <v>0.0</v>
      </c>
      <c r="K19" s="271">
        <v>0.0</v>
      </c>
      <c r="L19" s="271">
        <v>3.0</v>
      </c>
      <c r="M19" s="271">
        <v>0.0</v>
      </c>
      <c r="N19" s="271">
        <v>0.0</v>
      </c>
      <c r="O19" s="271">
        <v>0.0</v>
      </c>
      <c r="P19" s="271">
        <v>0.0</v>
      </c>
      <c r="Q19" s="271">
        <v>0.0</v>
      </c>
      <c r="R19" s="261">
        <f t="shared" si="1"/>
        <v>3</v>
      </c>
    </row>
    <row r="20" ht="15.75" hidden="1" customHeight="1">
      <c r="B20" s="266" t="s">
        <v>15</v>
      </c>
      <c r="C20" s="266" t="s">
        <v>71</v>
      </c>
      <c r="D20" s="266" t="s">
        <v>427</v>
      </c>
      <c r="E20" s="272" t="s">
        <v>211</v>
      </c>
      <c r="F20" s="267">
        <f t="shared" ref="F20:Q20" si="4">SUM(F15:F19)</f>
        <v>0</v>
      </c>
      <c r="G20" s="267">
        <f t="shared" si="4"/>
        <v>0</v>
      </c>
      <c r="H20" s="267">
        <f t="shared" si="4"/>
        <v>2</v>
      </c>
      <c r="I20" s="267">
        <f t="shared" si="4"/>
        <v>2</v>
      </c>
      <c r="J20" s="267">
        <f t="shared" si="4"/>
        <v>0</v>
      </c>
      <c r="K20" s="267">
        <f t="shared" si="4"/>
        <v>0</v>
      </c>
      <c r="L20" s="267">
        <f t="shared" si="4"/>
        <v>5</v>
      </c>
      <c r="M20" s="267">
        <f t="shared" si="4"/>
        <v>0</v>
      </c>
      <c r="N20" s="267">
        <f t="shared" si="4"/>
        <v>0</v>
      </c>
      <c r="O20" s="267">
        <f t="shared" si="4"/>
        <v>0</v>
      </c>
      <c r="P20" s="267">
        <f t="shared" si="4"/>
        <v>0</v>
      </c>
      <c r="Q20" s="267">
        <f t="shared" si="4"/>
        <v>0</v>
      </c>
      <c r="R20" s="267">
        <f t="shared" si="1"/>
        <v>9</v>
      </c>
    </row>
    <row r="21" ht="15.75" hidden="1" customHeight="1">
      <c r="B21" s="258" t="s">
        <v>15</v>
      </c>
      <c r="C21" s="258" t="s">
        <v>72</v>
      </c>
      <c r="D21" s="258" t="s">
        <v>116</v>
      </c>
      <c r="E21" s="259" t="s">
        <v>211</v>
      </c>
      <c r="F21" s="271">
        <v>0.0</v>
      </c>
      <c r="G21" s="271">
        <v>0.0</v>
      </c>
      <c r="H21" s="271">
        <v>0.0</v>
      </c>
      <c r="I21" s="261">
        <v>1.0</v>
      </c>
      <c r="J21" s="271">
        <v>0.0</v>
      </c>
      <c r="K21" s="271">
        <v>0.0</v>
      </c>
      <c r="L21" s="271">
        <v>0.0</v>
      </c>
      <c r="M21" s="271">
        <v>0.0</v>
      </c>
      <c r="N21" s="271">
        <v>0.0</v>
      </c>
      <c r="O21" s="271">
        <v>0.0</v>
      </c>
      <c r="P21" s="271">
        <v>0.0</v>
      </c>
      <c r="Q21" s="271">
        <v>0.0</v>
      </c>
      <c r="R21" s="261">
        <f t="shared" si="1"/>
        <v>1</v>
      </c>
    </row>
    <row r="22" ht="15.75" hidden="1" customHeight="1">
      <c r="B22" s="258" t="s">
        <v>15</v>
      </c>
      <c r="C22" s="258" t="s">
        <v>72</v>
      </c>
      <c r="D22" s="258" t="s">
        <v>131</v>
      </c>
      <c r="E22" s="259" t="s">
        <v>211</v>
      </c>
      <c r="F22" s="261">
        <v>1.0</v>
      </c>
      <c r="G22" s="271">
        <v>0.0</v>
      </c>
      <c r="H22" s="271">
        <v>0.0</v>
      </c>
      <c r="I22" s="271">
        <v>0.0</v>
      </c>
      <c r="J22" s="271">
        <v>0.0</v>
      </c>
      <c r="K22" s="271">
        <v>0.0</v>
      </c>
      <c r="L22" s="271">
        <v>0.0</v>
      </c>
      <c r="M22" s="271">
        <v>0.0</v>
      </c>
      <c r="N22" s="271">
        <v>0.0</v>
      </c>
      <c r="O22" s="271">
        <v>0.0</v>
      </c>
      <c r="P22" s="271">
        <v>0.0</v>
      </c>
      <c r="Q22" s="271">
        <v>0.0</v>
      </c>
      <c r="R22" s="261">
        <f t="shared" si="1"/>
        <v>1</v>
      </c>
    </row>
    <row r="23" ht="15.75" hidden="1" customHeight="1">
      <c r="B23" s="258" t="s">
        <v>15</v>
      </c>
      <c r="C23" s="258" t="s">
        <v>72</v>
      </c>
      <c r="D23" s="258" t="s">
        <v>145</v>
      </c>
      <c r="E23" s="259" t="s">
        <v>211</v>
      </c>
      <c r="F23" s="271">
        <v>0.0</v>
      </c>
      <c r="G23" s="261">
        <v>1.0</v>
      </c>
      <c r="H23" s="271">
        <v>0.0</v>
      </c>
      <c r="I23" s="271">
        <v>0.0</v>
      </c>
      <c r="J23" s="261">
        <v>1.0</v>
      </c>
      <c r="K23" s="271">
        <v>0.0</v>
      </c>
      <c r="L23" s="271">
        <v>0.0</v>
      </c>
      <c r="M23" s="261">
        <v>1.0</v>
      </c>
      <c r="N23" s="271">
        <v>0.0</v>
      </c>
      <c r="O23" s="271">
        <v>0.0</v>
      </c>
      <c r="P23" s="271">
        <v>0.0</v>
      </c>
      <c r="Q23" s="261">
        <v>1.0</v>
      </c>
      <c r="R23" s="261">
        <f t="shared" si="1"/>
        <v>4</v>
      </c>
    </row>
    <row r="24" ht="15.75" hidden="1" customHeight="1">
      <c r="B24" s="258" t="s">
        <v>15</v>
      </c>
      <c r="C24" s="258" t="s">
        <v>72</v>
      </c>
      <c r="D24" s="258" t="s">
        <v>61</v>
      </c>
      <c r="E24" s="259" t="s">
        <v>211</v>
      </c>
      <c r="F24" s="271">
        <v>0.0</v>
      </c>
      <c r="G24" s="271">
        <v>0.0</v>
      </c>
      <c r="H24" s="271">
        <v>0.0</v>
      </c>
      <c r="I24" s="261">
        <v>1.0</v>
      </c>
      <c r="J24" s="271">
        <v>0.0</v>
      </c>
      <c r="K24" s="271">
        <v>0.0</v>
      </c>
      <c r="L24" s="271">
        <v>0.0</v>
      </c>
      <c r="M24" s="261">
        <v>1.0</v>
      </c>
      <c r="N24" s="271">
        <v>0.0</v>
      </c>
      <c r="O24" s="271">
        <v>0.0</v>
      </c>
      <c r="P24" s="271">
        <v>0.0</v>
      </c>
      <c r="Q24" s="261">
        <v>1.0</v>
      </c>
      <c r="R24" s="261">
        <f t="shared" si="1"/>
        <v>3</v>
      </c>
    </row>
    <row r="25" ht="15.75" hidden="1" customHeight="1">
      <c r="B25" s="258" t="s">
        <v>15</v>
      </c>
      <c r="C25" s="258" t="s">
        <v>72</v>
      </c>
      <c r="D25" s="258" t="s">
        <v>159</v>
      </c>
      <c r="E25" s="259" t="s">
        <v>211</v>
      </c>
      <c r="F25" s="261"/>
      <c r="G25" s="261">
        <v>1.0</v>
      </c>
      <c r="H25" s="271">
        <v>0.0</v>
      </c>
      <c r="I25" s="271">
        <v>0.0</v>
      </c>
      <c r="J25" s="271">
        <v>0.0</v>
      </c>
      <c r="K25" s="261">
        <v>1.0</v>
      </c>
      <c r="L25" s="271">
        <v>0.0</v>
      </c>
      <c r="M25" s="271">
        <v>0.0</v>
      </c>
      <c r="N25" s="271">
        <v>0.0</v>
      </c>
      <c r="O25" s="261">
        <v>1.0</v>
      </c>
      <c r="P25" s="271">
        <v>0.0</v>
      </c>
      <c r="Q25" s="261">
        <v>1.0</v>
      </c>
      <c r="R25" s="261">
        <f t="shared" si="1"/>
        <v>4</v>
      </c>
    </row>
    <row r="26" ht="15.75" hidden="1" customHeight="1">
      <c r="B26" s="266" t="s">
        <v>15</v>
      </c>
      <c r="C26" s="266" t="s">
        <v>72</v>
      </c>
      <c r="D26" s="266" t="s">
        <v>427</v>
      </c>
      <c r="E26" s="272" t="s">
        <v>211</v>
      </c>
      <c r="F26" s="267">
        <f t="shared" ref="F26:Q26" si="5">SUM(F21:F25)</f>
        <v>1</v>
      </c>
      <c r="G26" s="267">
        <f t="shared" si="5"/>
        <v>2</v>
      </c>
      <c r="H26" s="267">
        <f t="shared" si="5"/>
        <v>0</v>
      </c>
      <c r="I26" s="267">
        <f t="shared" si="5"/>
        <v>2</v>
      </c>
      <c r="J26" s="267">
        <f t="shared" si="5"/>
        <v>1</v>
      </c>
      <c r="K26" s="267">
        <f t="shared" si="5"/>
        <v>1</v>
      </c>
      <c r="L26" s="267">
        <f t="shared" si="5"/>
        <v>0</v>
      </c>
      <c r="M26" s="267">
        <f t="shared" si="5"/>
        <v>2</v>
      </c>
      <c r="N26" s="267">
        <f t="shared" si="5"/>
        <v>0</v>
      </c>
      <c r="O26" s="267">
        <f t="shared" si="5"/>
        <v>1</v>
      </c>
      <c r="P26" s="267">
        <f t="shared" si="5"/>
        <v>0</v>
      </c>
      <c r="Q26" s="267">
        <f t="shared" si="5"/>
        <v>3</v>
      </c>
      <c r="R26" s="267">
        <f t="shared" si="1"/>
        <v>13</v>
      </c>
    </row>
    <row r="27" ht="15.75" hidden="1" customHeight="1">
      <c r="B27" s="258" t="s">
        <v>92</v>
      </c>
      <c r="C27" s="258" t="s">
        <v>59</v>
      </c>
      <c r="D27" s="258" t="s">
        <v>116</v>
      </c>
      <c r="E27" s="259" t="s">
        <v>430</v>
      </c>
      <c r="F27" s="271">
        <v>0.0</v>
      </c>
      <c r="G27" s="271">
        <v>0.0</v>
      </c>
      <c r="H27" s="271">
        <v>0.0</v>
      </c>
      <c r="I27" s="271">
        <v>0.0</v>
      </c>
      <c r="J27" s="271">
        <v>0.0</v>
      </c>
      <c r="K27" s="271">
        <v>0.0</v>
      </c>
      <c r="L27" s="271">
        <v>0.0</v>
      </c>
      <c r="M27" s="271">
        <v>0.0</v>
      </c>
      <c r="N27" s="271">
        <v>0.0</v>
      </c>
      <c r="O27" s="271">
        <v>0.0</v>
      </c>
      <c r="P27" s="271">
        <v>0.0</v>
      </c>
      <c r="Q27" s="271">
        <v>0.0</v>
      </c>
      <c r="R27" s="261">
        <f t="shared" si="1"/>
        <v>0</v>
      </c>
      <c r="S27" s="261"/>
    </row>
    <row r="28" ht="15.75" hidden="1" customHeight="1">
      <c r="B28" s="258" t="s">
        <v>92</v>
      </c>
      <c r="C28" s="258" t="s">
        <v>59</v>
      </c>
      <c r="D28" s="258" t="s">
        <v>131</v>
      </c>
      <c r="E28" s="259" t="s">
        <v>430</v>
      </c>
      <c r="F28" s="271">
        <v>0.0</v>
      </c>
      <c r="G28" s="271">
        <v>0.0</v>
      </c>
      <c r="H28" s="271">
        <v>0.0</v>
      </c>
      <c r="I28" s="271">
        <v>0.0</v>
      </c>
      <c r="J28" s="271">
        <v>0.0</v>
      </c>
      <c r="K28" s="271">
        <v>0.0</v>
      </c>
      <c r="L28" s="271">
        <v>0.0</v>
      </c>
      <c r="M28" s="271">
        <v>0.0</v>
      </c>
      <c r="N28" s="271">
        <v>0.0</v>
      </c>
      <c r="O28" s="271">
        <v>0.0</v>
      </c>
      <c r="P28" s="271">
        <v>0.0</v>
      </c>
      <c r="Q28" s="271">
        <v>0.0</v>
      </c>
      <c r="R28" s="261">
        <f t="shared" si="1"/>
        <v>0</v>
      </c>
      <c r="S28" s="261"/>
    </row>
    <row r="29" ht="15.75" hidden="1" customHeight="1">
      <c r="B29" s="258" t="s">
        <v>92</v>
      </c>
      <c r="C29" s="258" t="s">
        <v>59</v>
      </c>
      <c r="D29" s="258" t="s">
        <v>145</v>
      </c>
      <c r="E29" s="259" t="s">
        <v>430</v>
      </c>
      <c r="F29" s="271">
        <v>0.0</v>
      </c>
      <c r="G29" s="271">
        <v>0.0</v>
      </c>
      <c r="H29" s="271">
        <v>1.0</v>
      </c>
      <c r="I29" s="271">
        <v>0.0</v>
      </c>
      <c r="J29" s="271">
        <v>0.0</v>
      </c>
      <c r="K29" s="271">
        <v>0.0</v>
      </c>
      <c r="L29" s="271">
        <v>0.0</v>
      </c>
      <c r="M29" s="271">
        <v>0.0</v>
      </c>
      <c r="N29" s="271">
        <v>0.0</v>
      </c>
      <c r="O29" s="271">
        <v>0.0</v>
      </c>
      <c r="P29" s="271">
        <v>0.0</v>
      </c>
      <c r="Q29" s="271">
        <v>0.0</v>
      </c>
      <c r="R29" s="261">
        <f t="shared" si="1"/>
        <v>1</v>
      </c>
      <c r="S29" s="261"/>
    </row>
    <row r="30" ht="15.75" customHeight="1">
      <c r="B30" s="258" t="s">
        <v>92</v>
      </c>
      <c r="C30" s="258" t="s">
        <v>59</v>
      </c>
      <c r="D30" s="258" t="s">
        <v>61</v>
      </c>
      <c r="E30" s="259" t="s">
        <v>430</v>
      </c>
      <c r="F30" s="271">
        <v>0.0</v>
      </c>
      <c r="G30" s="271">
        <v>0.0</v>
      </c>
      <c r="H30" s="271">
        <v>0.0</v>
      </c>
      <c r="I30" s="271">
        <v>0.0</v>
      </c>
      <c r="J30" s="271">
        <v>0.0</v>
      </c>
      <c r="K30" s="271">
        <v>0.0</v>
      </c>
      <c r="L30" s="271">
        <v>0.0</v>
      </c>
      <c r="M30" s="271">
        <v>0.0</v>
      </c>
      <c r="N30" s="271">
        <v>0.0</v>
      </c>
      <c r="O30" s="271">
        <v>0.0</v>
      </c>
      <c r="P30" s="271">
        <v>0.0</v>
      </c>
      <c r="Q30" s="273">
        <v>0.0</v>
      </c>
      <c r="R30" s="274">
        <f t="shared" si="1"/>
        <v>0</v>
      </c>
      <c r="S30" s="261">
        <f>SUM(F30:K30)</f>
        <v>0</v>
      </c>
    </row>
    <row r="31" ht="15.75" hidden="1" customHeight="1">
      <c r="B31" s="258" t="s">
        <v>92</v>
      </c>
      <c r="C31" s="258" t="s">
        <v>59</v>
      </c>
      <c r="D31" s="258" t="s">
        <v>159</v>
      </c>
      <c r="E31" s="259" t="s">
        <v>430</v>
      </c>
      <c r="F31" s="271">
        <v>0.0</v>
      </c>
      <c r="G31" s="271">
        <v>0.0</v>
      </c>
      <c r="H31" s="271">
        <v>0.0</v>
      </c>
      <c r="I31" s="271">
        <v>0.0</v>
      </c>
      <c r="J31" s="271">
        <v>0.0</v>
      </c>
      <c r="K31" s="271">
        <v>0.0</v>
      </c>
      <c r="L31" s="271">
        <v>0.0</v>
      </c>
      <c r="M31" s="271">
        <v>0.0</v>
      </c>
      <c r="N31" s="271">
        <v>0.0</v>
      </c>
      <c r="O31" s="271">
        <v>0.0</v>
      </c>
      <c r="P31" s="271">
        <v>0.0</v>
      </c>
      <c r="Q31" s="271">
        <v>0.0</v>
      </c>
      <c r="R31" s="261">
        <f t="shared" si="1"/>
        <v>0</v>
      </c>
      <c r="S31" s="261"/>
    </row>
    <row r="32" ht="15.75" hidden="1" customHeight="1">
      <c r="B32" s="266" t="s">
        <v>92</v>
      </c>
      <c r="C32" s="266" t="s">
        <v>59</v>
      </c>
      <c r="D32" s="266" t="s">
        <v>427</v>
      </c>
      <c r="E32" s="272" t="s">
        <v>430</v>
      </c>
      <c r="F32" s="267">
        <f t="shared" ref="F32:Q32" si="6">SUM(F27:F31)</f>
        <v>0</v>
      </c>
      <c r="G32" s="267">
        <f t="shared" si="6"/>
        <v>0</v>
      </c>
      <c r="H32" s="267">
        <f t="shared" si="6"/>
        <v>1</v>
      </c>
      <c r="I32" s="267">
        <f t="shared" si="6"/>
        <v>0</v>
      </c>
      <c r="J32" s="267">
        <f t="shared" si="6"/>
        <v>0</v>
      </c>
      <c r="K32" s="267">
        <f t="shared" si="6"/>
        <v>0</v>
      </c>
      <c r="L32" s="267">
        <f t="shared" si="6"/>
        <v>0</v>
      </c>
      <c r="M32" s="267">
        <f t="shared" si="6"/>
        <v>0</v>
      </c>
      <c r="N32" s="267">
        <f t="shared" si="6"/>
        <v>0</v>
      </c>
      <c r="O32" s="267">
        <f t="shared" si="6"/>
        <v>0</v>
      </c>
      <c r="P32" s="267">
        <f t="shared" si="6"/>
        <v>0</v>
      </c>
      <c r="Q32" s="267">
        <f t="shared" si="6"/>
        <v>0</v>
      </c>
      <c r="R32" s="267">
        <f t="shared" si="1"/>
        <v>1</v>
      </c>
    </row>
    <row r="33" ht="15.75" hidden="1" customHeight="1">
      <c r="B33" s="258" t="s">
        <v>92</v>
      </c>
      <c r="C33" s="258" t="s">
        <v>70</v>
      </c>
      <c r="D33" s="258" t="s">
        <v>116</v>
      </c>
      <c r="E33" s="259" t="s">
        <v>430</v>
      </c>
      <c r="F33" s="271">
        <v>0.0</v>
      </c>
      <c r="G33" s="271">
        <v>0.0</v>
      </c>
      <c r="H33" s="271">
        <v>0.0</v>
      </c>
      <c r="I33" s="271">
        <v>0.0</v>
      </c>
      <c r="J33" s="271">
        <v>0.0</v>
      </c>
      <c r="K33" s="271">
        <v>0.0</v>
      </c>
      <c r="L33" s="271">
        <v>0.0</v>
      </c>
      <c r="M33" s="271">
        <v>0.0</v>
      </c>
      <c r="N33" s="271">
        <v>0.0</v>
      </c>
      <c r="O33" s="271">
        <v>0.0</v>
      </c>
      <c r="P33" s="271">
        <v>0.0</v>
      </c>
      <c r="Q33" s="271">
        <v>0.0</v>
      </c>
      <c r="R33" s="261">
        <f t="shared" si="1"/>
        <v>0</v>
      </c>
    </row>
    <row r="34" ht="15.75" hidden="1" customHeight="1">
      <c r="B34" s="258" t="s">
        <v>92</v>
      </c>
      <c r="C34" s="258" t="s">
        <v>70</v>
      </c>
      <c r="D34" s="258" t="s">
        <v>131</v>
      </c>
      <c r="E34" s="259" t="s">
        <v>430</v>
      </c>
      <c r="F34" s="271">
        <v>0.0</v>
      </c>
      <c r="G34" s="271">
        <v>0.0</v>
      </c>
      <c r="H34" s="271">
        <v>1.0</v>
      </c>
      <c r="I34" s="271">
        <v>0.0</v>
      </c>
      <c r="J34" s="271">
        <v>0.0</v>
      </c>
      <c r="K34" s="271">
        <v>0.0</v>
      </c>
      <c r="L34" s="271">
        <v>0.0</v>
      </c>
      <c r="M34" s="271">
        <v>0.0</v>
      </c>
      <c r="N34" s="271">
        <v>0.0</v>
      </c>
      <c r="O34" s="271">
        <v>0.0</v>
      </c>
      <c r="P34" s="271">
        <v>0.0</v>
      </c>
      <c r="Q34" s="271">
        <v>0.0</v>
      </c>
      <c r="R34" s="261">
        <f t="shared" si="1"/>
        <v>1</v>
      </c>
    </row>
    <row r="35" ht="15.75" hidden="1" customHeight="1">
      <c r="B35" s="258" t="s">
        <v>92</v>
      </c>
      <c r="C35" s="258" t="s">
        <v>70</v>
      </c>
      <c r="D35" s="258" t="s">
        <v>145</v>
      </c>
      <c r="E35" s="259" t="s">
        <v>430</v>
      </c>
      <c r="F35" s="271">
        <v>0.0</v>
      </c>
      <c r="G35" s="271">
        <v>0.0</v>
      </c>
      <c r="H35" s="271">
        <v>1.0</v>
      </c>
      <c r="I35" s="271">
        <v>0.0</v>
      </c>
      <c r="J35" s="271">
        <v>0.0</v>
      </c>
      <c r="K35" s="271">
        <v>1.0</v>
      </c>
      <c r="L35" s="271">
        <v>0.0</v>
      </c>
      <c r="M35" s="271">
        <v>0.0</v>
      </c>
      <c r="N35" s="271">
        <v>0.0</v>
      </c>
      <c r="O35" s="271">
        <v>0.0</v>
      </c>
      <c r="P35" s="271">
        <v>0.0</v>
      </c>
      <c r="Q35" s="271">
        <v>0.0</v>
      </c>
      <c r="R35" s="261">
        <f t="shared" si="1"/>
        <v>2</v>
      </c>
    </row>
    <row r="36" ht="15.75" hidden="1" customHeight="1">
      <c r="B36" s="258" t="s">
        <v>92</v>
      </c>
      <c r="C36" s="258" t="s">
        <v>70</v>
      </c>
      <c r="D36" s="258" t="s">
        <v>61</v>
      </c>
      <c r="E36" s="259" t="s">
        <v>430</v>
      </c>
      <c r="F36" s="271">
        <v>0.0</v>
      </c>
      <c r="G36" s="271">
        <v>0.0</v>
      </c>
      <c r="H36" s="271">
        <v>0.0</v>
      </c>
      <c r="I36" s="271">
        <v>0.0</v>
      </c>
      <c r="J36" s="271">
        <v>0.0</v>
      </c>
      <c r="K36" s="271">
        <v>0.0</v>
      </c>
      <c r="L36" s="271">
        <v>0.0</v>
      </c>
      <c r="M36" s="271">
        <v>0.0</v>
      </c>
      <c r="N36" s="271">
        <v>0.0</v>
      </c>
      <c r="O36" s="271">
        <v>0.0</v>
      </c>
      <c r="P36" s="271">
        <v>0.0</v>
      </c>
      <c r="Q36" s="271">
        <v>0.0</v>
      </c>
      <c r="R36" s="261">
        <f t="shared" si="1"/>
        <v>0</v>
      </c>
    </row>
    <row r="37" ht="15.75" hidden="1" customHeight="1">
      <c r="B37" s="258" t="s">
        <v>92</v>
      </c>
      <c r="C37" s="258" t="s">
        <v>70</v>
      </c>
      <c r="D37" s="258" t="s">
        <v>159</v>
      </c>
      <c r="E37" s="259" t="s">
        <v>430</v>
      </c>
      <c r="F37" s="271">
        <v>0.0</v>
      </c>
      <c r="G37" s="271">
        <v>0.0</v>
      </c>
      <c r="H37" s="271">
        <v>0.0</v>
      </c>
      <c r="I37" s="271">
        <v>0.0</v>
      </c>
      <c r="J37" s="271">
        <v>0.0</v>
      </c>
      <c r="K37" s="271">
        <v>0.0</v>
      </c>
      <c r="L37" s="271">
        <v>0.0</v>
      </c>
      <c r="M37" s="271">
        <v>0.0</v>
      </c>
      <c r="N37" s="271">
        <v>0.0</v>
      </c>
      <c r="O37" s="271">
        <v>0.0</v>
      </c>
      <c r="P37" s="271">
        <v>0.0</v>
      </c>
      <c r="Q37" s="271">
        <v>0.0</v>
      </c>
      <c r="R37" s="261">
        <f t="shared" si="1"/>
        <v>0</v>
      </c>
    </row>
    <row r="38" ht="15.75" hidden="1" customHeight="1">
      <c r="B38" s="266" t="s">
        <v>92</v>
      </c>
      <c r="C38" s="266" t="s">
        <v>70</v>
      </c>
      <c r="D38" s="266" t="s">
        <v>427</v>
      </c>
      <c r="E38" s="272" t="s">
        <v>430</v>
      </c>
      <c r="F38" s="267">
        <f t="shared" ref="F38:Q38" si="7">SUM(F33:F37)</f>
        <v>0</v>
      </c>
      <c r="G38" s="267">
        <f t="shared" si="7"/>
        <v>0</v>
      </c>
      <c r="H38" s="267">
        <f t="shared" si="7"/>
        <v>2</v>
      </c>
      <c r="I38" s="267">
        <f t="shared" si="7"/>
        <v>0</v>
      </c>
      <c r="J38" s="267">
        <f t="shared" si="7"/>
        <v>0</v>
      </c>
      <c r="K38" s="267">
        <f t="shared" si="7"/>
        <v>1</v>
      </c>
      <c r="L38" s="267">
        <f t="shared" si="7"/>
        <v>0</v>
      </c>
      <c r="M38" s="267">
        <f t="shared" si="7"/>
        <v>0</v>
      </c>
      <c r="N38" s="267">
        <f t="shared" si="7"/>
        <v>0</v>
      </c>
      <c r="O38" s="267">
        <f t="shared" si="7"/>
        <v>0</v>
      </c>
      <c r="P38" s="267">
        <f t="shared" si="7"/>
        <v>0</v>
      </c>
      <c r="Q38" s="267">
        <f t="shared" si="7"/>
        <v>0</v>
      </c>
      <c r="R38" s="267">
        <f t="shared" si="1"/>
        <v>3</v>
      </c>
    </row>
    <row r="39" ht="15.75" hidden="1" customHeight="1">
      <c r="B39" s="258" t="s">
        <v>92</v>
      </c>
      <c r="C39" s="258" t="s">
        <v>71</v>
      </c>
      <c r="D39" s="258" t="s">
        <v>116</v>
      </c>
      <c r="E39" s="259" t="s">
        <v>430</v>
      </c>
      <c r="F39" s="271">
        <v>0.0</v>
      </c>
      <c r="G39" s="271">
        <v>0.0</v>
      </c>
      <c r="H39" s="271">
        <v>0.0</v>
      </c>
      <c r="I39" s="271">
        <v>1.0</v>
      </c>
      <c r="J39" s="271">
        <v>0.0</v>
      </c>
      <c r="K39" s="271">
        <v>0.0</v>
      </c>
      <c r="L39" s="271">
        <v>0.0</v>
      </c>
      <c r="M39" s="271">
        <v>0.0</v>
      </c>
      <c r="N39" s="271">
        <v>0.0</v>
      </c>
      <c r="O39" s="271">
        <v>0.0</v>
      </c>
      <c r="P39" s="271">
        <v>0.0</v>
      </c>
      <c r="Q39" s="271">
        <v>0.0</v>
      </c>
      <c r="R39" s="261">
        <f t="shared" si="1"/>
        <v>1</v>
      </c>
    </row>
    <row r="40" ht="15.75" hidden="1" customHeight="1">
      <c r="B40" s="258" t="s">
        <v>92</v>
      </c>
      <c r="C40" s="258" t="s">
        <v>71</v>
      </c>
      <c r="D40" s="258" t="s">
        <v>131</v>
      </c>
      <c r="E40" s="259" t="s">
        <v>430</v>
      </c>
      <c r="F40" s="271">
        <v>0.0</v>
      </c>
      <c r="G40" s="271">
        <v>0.0</v>
      </c>
      <c r="H40" s="271">
        <v>0.0</v>
      </c>
      <c r="I40" s="271">
        <v>0.0</v>
      </c>
      <c r="J40" s="271">
        <v>0.0</v>
      </c>
      <c r="K40" s="271">
        <v>0.0</v>
      </c>
      <c r="L40" s="271">
        <v>0.0</v>
      </c>
      <c r="M40" s="271">
        <v>0.0</v>
      </c>
      <c r="N40" s="271">
        <v>0.0</v>
      </c>
      <c r="O40" s="271">
        <v>0.0</v>
      </c>
      <c r="P40" s="271">
        <v>0.0</v>
      </c>
      <c r="Q40" s="271">
        <v>0.0</v>
      </c>
      <c r="R40" s="261">
        <f t="shared" si="1"/>
        <v>0</v>
      </c>
    </row>
    <row r="41" ht="15.75" hidden="1" customHeight="1">
      <c r="B41" s="258" t="s">
        <v>92</v>
      </c>
      <c r="C41" s="258" t="s">
        <v>71</v>
      </c>
      <c r="D41" s="258" t="s">
        <v>145</v>
      </c>
      <c r="E41" s="259" t="s">
        <v>430</v>
      </c>
      <c r="F41" s="271">
        <v>0.0</v>
      </c>
      <c r="G41" s="271">
        <v>0.0</v>
      </c>
      <c r="H41" s="271">
        <v>0.0</v>
      </c>
      <c r="I41" s="271">
        <v>0.0</v>
      </c>
      <c r="J41" s="271">
        <v>0.0</v>
      </c>
      <c r="K41" s="271">
        <v>0.0</v>
      </c>
      <c r="L41" s="271">
        <v>0.0</v>
      </c>
      <c r="M41" s="271">
        <v>0.0</v>
      </c>
      <c r="N41" s="271">
        <v>0.0</v>
      </c>
      <c r="O41" s="271">
        <v>0.0</v>
      </c>
      <c r="P41" s="271">
        <v>0.0</v>
      </c>
      <c r="Q41" s="271">
        <v>0.0</v>
      </c>
      <c r="R41" s="261">
        <f t="shared" si="1"/>
        <v>0</v>
      </c>
    </row>
    <row r="42" ht="15.75" hidden="1" customHeight="1">
      <c r="B42" s="258" t="s">
        <v>92</v>
      </c>
      <c r="C42" s="258" t="s">
        <v>71</v>
      </c>
      <c r="D42" s="258" t="s">
        <v>61</v>
      </c>
      <c r="E42" s="259" t="s">
        <v>430</v>
      </c>
      <c r="F42" s="271">
        <v>0.0</v>
      </c>
      <c r="G42" s="271">
        <v>0.0</v>
      </c>
      <c r="H42" s="271">
        <v>0.0</v>
      </c>
      <c r="I42" s="271">
        <v>0.0</v>
      </c>
      <c r="J42" s="271">
        <v>0.0</v>
      </c>
      <c r="K42" s="271">
        <v>1.0</v>
      </c>
      <c r="L42" s="271">
        <v>0.0</v>
      </c>
      <c r="M42" s="271">
        <v>0.0</v>
      </c>
      <c r="N42" s="271">
        <v>0.0</v>
      </c>
      <c r="O42" s="271">
        <v>0.0</v>
      </c>
      <c r="P42" s="271">
        <v>0.0</v>
      </c>
      <c r="Q42" s="271">
        <v>0.0</v>
      </c>
      <c r="R42" s="261">
        <f t="shared" si="1"/>
        <v>1</v>
      </c>
    </row>
    <row r="43" ht="15.75" hidden="1" customHeight="1">
      <c r="B43" s="258" t="s">
        <v>92</v>
      </c>
      <c r="C43" s="258" t="s">
        <v>71</v>
      </c>
      <c r="D43" s="258" t="s">
        <v>159</v>
      </c>
      <c r="E43" s="259" t="s">
        <v>430</v>
      </c>
      <c r="F43" s="271">
        <v>0.0</v>
      </c>
      <c r="G43" s="271">
        <v>0.0</v>
      </c>
      <c r="H43" s="271">
        <v>0.0</v>
      </c>
      <c r="I43" s="271">
        <v>0.0</v>
      </c>
      <c r="J43" s="271">
        <v>0.0</v>
      </c>
      <c r="K43" s="271">
        <v>0.0</v>
      </c>
      <c r="L43" s="271">
        <v>0.0</v>
      </c>
      <c r="M43" s="271">
        <v>0.0</v>
      </c>
      <c r="N43" s="271">
        <v>0.0</v>
      </c>
      <c r="O43" s="271">
        <v>1.0</v>
      </c>
      <c r="P43" s="271">
        <v>0.0</v>
      </c>
      <c r="Q43" s="271">
        <v>0.0</v>
      </c>
      <c r="R43" s="261">
        <f t="shared" si="1"/>
        <v>1</v>
      </c>
    </row>
    <row r="44" ht="15.75" hidden="1" customHeight="1">
      <c r="B44" s="266" t="s">
        <v>92</v>
      </c>
      <c r="C44" s="266" t="s">
        <v>71</v>
      </c>
      <c r="D44" s="266" t="s">
        <v>427</v>
      </c>
      <c r="E44" s="272" t="s">
        <v>430</v>
      </c>
      <c r="F44" s="267">
        <f t="shared" ref="F44:Q44" si="8">SUM(F39:F43)</f>
        <v>0</v>
      </c>
      <c r="G44" s="267">
        <f t="shared" si="8"/>
        <v>0</v>
      </c>
      <c r="H44" s="267">
        <f t="shared" si="8"/>
        <v>0</v>
      </c>
      <c r="I44" s="267">
        <f t="shared" si="8"/>
        <v>1</v>
      </c>
      <c r="J44" s="267">
        <f t="shared" si="8"/>
        <v>0</v>
      </c>
      <c r="K44" s="267">
        <f t="shared" si="8"/>
        <v>1</v>
      </c>
      <c r="L44" s="267">
        <f t="shared" si="8"/>
        <v>0</v>
      </c>
      <c r="M44" s="267">
        <f t="shared" si="8"/>
        <v>0</v>
      </c>
      <c r="N44" s="267">
        <f t="shared" si="8"/>
        <v>0</v>
      </c>
      <c r="O44" s="267">
        <f t="shared" si="8"/>
        <v>1</v>
      </c>
      <c r="P44" s="267">
        <f t="shared" si="8"/>
        <v>0</v>
      </c>
      <c r="Q44" s="267">
        <f t="shared" si="8"/>
        <v>0</v>
      </c>
      <c r="R44" s="267">
        <f t="shared" si="1"/>
        <v>3</v>
      </c>
    </row>
    <row r="45" ht="15.75" hidden="1" customHeight="1">
      <c r="B45" s="258" t="s">
        <v>92</v>
      </c>
      <c r="C45" s="258" t="s">
        <v>72</v>
      </c>
      <c r="D45" s="258" t="s">
        <v>116</v>
      </c>
      <c r="E45" s="259" t="s">
        <v>430</v>
      </c>
      <c r="F45" s="271">
        <v>0.0</v>
      </c>
      <c r="G45" s="271">
        <v>0.0</v>
      </c>
      <c r="H45" s="271">
        <v>0.0</v>
      </c>
      <c r="I45" s="271">
        <v>0.0</v>
      </c>
      <c r="J45" s="271">
        <v>0.0</v>
      </c>
      <c r="K45" s="271">
        <v>0.0</v>
      </c>
      <c r="L45" s="271">
        <v>0.0</v>
      </c>
      <c r="M45" s="271">
        <v>0.0</v>
      </c>
      <c r="N45" s="271">
        <v>0.0</v>
      </c>
      <c r="O45" s="271">
        <v>0.0</v>
      </c>
      <c r="P45" s="271">
        <v>0.0</v>
      </c>
      <c r="Q45" s="271">
        <v>0.0</v>
      </c>
      <c r="R45" s="261">
        <f t="shared" si="1"/>
        <v>0</v>
      </c>
    </row>
    <row r="46" ht="15.75" hidden="1" customHeight="1">
      <c r="B46" s="258" t="s">
        <v>92</v>
      </c>
      <c r="C46" s="258" t="s">
        <v>72</v>
      </c>
      <c r="D46" s="258" t="s">
        <v>131</v>
      </c>
      <c r="E46" s="259" t="s">
        <v>430</v>
      </c>
      <c r="F46" s="271">
        <v>0.0</v>
      </c>
      <c r="G46" s="271">
        <v>0.0</v>
      </c>
      <c r="H46" s="271">
        <v>0.0</v>
      </c>
      <c r="I46" s="271">
        <v>0.0</v>
      </c>
      <c r="J46" s="271">
        <v>0.0</v>
      </c>
      <c r="K46" s="271">
        <v>0.0</v>
      </c>
      <c r="L46" s="271">
        <v>0.0</v>
      </c>
      <c r="M46" s="271">
        <v>0.0</v>
      </c>
      <c r="N46" s="271">
        <v>0.0</v>
      </c>
      <c r="O46" s="271">
        <v>0.0</v>
      </c>
      <c r="P46" s="271">
        <v>0.0</v>
      </c>
      <c r="Q46" s="271">
        <v>0.0</v>
      </c>
      <c r="R46" s="261">
        <f t="shared" si="1"/>
        <v>0</v>
      </c>
    </row>
    <row r="47" ht="15.75" hidden="1" customHeight="1">
      <c r="B47" s="258" t="s">
        <v>92</v>
      </c>
      <c r="C47" s="258" t="s">
        <v>72</v>
      </c>
      <c r="D47" s="258" t="s">
        <v>145</v>
      </c>
      <c r="E47" s="259" t="s">
        <v>430</v>
      </c>
      <c r="F47" s="271">
        <v>0.0</v>
      </c>
      <c r="G47" s="271">
        <v>0.0</v>
      </c>
      <c r="H47" s="271">
        <v>1.0</v>
      </c>
      <c r="I47" s="271">
        <v>0.0</v>
      </c>
      <c r="J47" s="271">
        <v>0.0</v>
      </c>
      <c r="K47" s="271">
        <v>0.0</v>
      </c>
      <c r="L47" s="271">
        <v>0.0</v>
      </c>
      <c r="M47" s="271">
        <v>0.0</v>
      </c>
      <c r="N47" s="271">
        <v>0.0</v>
      </c>
      <c r="O47" s="271">
        <v>0.0</v>
      </c>
      <c r="P47" s="271">
        <v>0.0</v>
      </c>
      <c r="Q47" s="271">
        <v>0.0</v>
      </c>
      <c r="R47" s="261">
        <f t="shared" si="1"/>
        <v>1</v>
      </c>
    </row>
    <row r="48" ht="15.75" hidden="1" customHeight="1">
      <c r="B48" s="258" t="s">
        <v>92</v>
      </c>
      <c r="C48" s="258" t="s">
        <v>72</v>
      </c>
      <c r="D48" s="258" t="s">
        <v>61</v>
      </c>
      <c r="E48" s="259" t="s">
        <v>430</v>
      </c>
      <c r="F48" s="271">
        <v>0.0</v>
      </c>
      <c r="G48" s="271">
        <v>0.0</v>
      </c>
      <c r="H48" s="271">
        <v>0.0</v>
      </c>
      <c r="I48" s="271">
        <v>0.0</v>
      </c>
      <c r="J48" s="271">
        <v>0.0</v>
      </c>
      <c r="K48" s="271">
        <v>1.0</v>
      </c>
      <c r="L48" s="271">
        <v>0.0</v>
      </c>
      <c r="M48" s="271">
        <v>0.0</v>
      </c>
      <c r="N48" s="271">
        <v>0.0</v>
      </c>
      <c r="O48" s="271">
        <v>0.0</v>
      </c>
      <c r="P48" s="271">
        <v>0.0</v>
      </c>
      <c r="Q48" s="271">
        <v>0.0</v>
      </c>
      <c r="R48" s="261">
        <f t="shared" si="1"/>
        <v>1</v>
      </c>
    </row>
    <row r="49" ht="15.75" hidden="1" customHeight="1">
      <c r="B49" s="258" t="s">
        <v>92</v>
      </c>
      <c r="C49" s="258" t="s">
        <v>72</v>
      </c>
      <c r="D49" s="258" t="s">
        <v>159</v>
      </c>
      <c r="E49" s="259" t="s">
        <v>430</v>
      </c>
      <c r="F49" s="271">
        <v>1.0</v>
      </c>
      <c r="G49" s="271">
        <v>0.0</v>
      </c>
      <c r="H49" s="271">
        <v>0.0</v>
      </c>
      <c r="I49" s="271">
        <v>0.0</v>
      </c>
      <c r="J49" s="271">
        <v>0.0</v>
      </c>
      <c r="K49" s="271">
        <v>0.0</v>
      </c>
      <c r="L49" s="271">
        <v>0.0</v>
      </c>
      <c r="M49" s="271">
        <v>1.0</v>
      </c>
      <c r="N49" s="271">
        <v>0.0</v>
      </c>
      <c r="O49" s="271">
        <v>0.0</v>
      </c>
      <c r="P49" s="271">
        <v>0.0</v>
      </c>
      <c r="Q49" s="271">
        <v>0.0</v>
      </c>
      <c r="R49" s="261">
        <f t="shared" si="1"/>
        <v>2</v>
      </c>
    </row>
    <row r="50" ht="15.75" hidden="1" customHeight="1">
      <c r="B50" s="266" t="s">
        <v>92</v>
      </c>
      <c r="C50" s="266" t="s">
        <v>72</v>
      </c>
      <c r="D50" s="266" t="s">
        <v>427</v>
      </c>
      <c r="E50" s="272" t="s">
        <v>430</v>
      </c>
      <c r="F50" s="267">
        <f t="shared" ref="F50:Q50" si="9">SUM(F45:F49)</f>
        <v>1</v>
      </c>
      <c r="G50" s="267">
        <f t="shared" si="9"/>
        <v>0</v>
      </c>
      <c r="H50" s="267">
        <f t="shared" si="9"/>
        <v>1</v>
      </c>
      <c r="I50" s="267">
        <f t="shared" si="9"/>
        <v>0</v>
      </c>
      <c r="J50" s="267">
        <f t="shared" si="9"/>
        <v>0</v>
      </c>
      <c r="K50" s="267">
        <f t="shared" si="9"/>
        <v>1</v>
      </c>
      <c r="L50" s="267">
        <f t="shared" si="9"/>
        <v>0</v>
      </c>
      <c r="M50" s="267">
        <f t="shared" si="9"/>
        <v>1</v>
      </c>
      <c r="N50" s="267">
        <f t="shared" si="9"/>
        <v>0</v>
      </c>
      <c r="O50" s="267">
        <f t="shared" si="9"/>
        <v>0</v>
      </c>
      <c r="P50" s="267">
        <f t="shared" si="9"/>
        <v>0</v>
      </c>
      <c r="Q50" s="267">
        <f t="shared" si="9"/>
        <v>0</v>
      </c>
      <c r="R50" s="267">
        <f t="shared" si="1"/>
        <v>4</v>
      </c>
    </row>
    <row r="51" ht="15.75" customHeight="1">
      <c r="E51" s="259"/>
    </row>
    <row r="52" ht="15.75" customHeight="1">
      <c r="E52" s="259"/>
    </row>
    <row r="53" ht="15.75" customHeight="1">
      <c r="E53" s="259"/>
    </row>
    <row r="54" ht="15.75" customHeight="1">
      <c r="E54" s="259"/>
    </row>
    <row r="55" ht="15.75" customHeight="1">
      <c r="E55" s="259"/>
    </row>
    <row r="56" ht="15.75" customHeight="1">
      <c r="E56" s="259"/>
    </row>
    <row r="57" ht="15.75" customHeight="1">
      <c r="E57" s="259"/>
    </row>
    <row r="58" ht="15.75" customHeight="1">
      <c r="E58" s="259"/>
    </row>
    <row r="59" ht="15.75" customHeight="1">
      <c r="E59" s="259"/>
    </row>
    <row r="60" ht="15.75" customHeight="1">
      <c r="E60" s="259"/>
    </row>
    <row r="61" ht="15.75" customHeight="1">
      <c r="E61" s="259"/>
    </row>
    <row r="62" ht="15.75" customHeight="1">
      <c r="E62" s="259"/>
    </row>
    <row r="63" ht="15.75" customHeight="1">
      <c r="E63" s="259"/>
    </row>
    <row r="64" ht="15.75" customHeight="1">
      <c r="E64" s="259"/>
    </row>
    <row r="65" ht="15.75" customHeight="1">
      <c r="E65" s="259"/>
    </row>
    <row r="66" ht="15.75" customHeight="1">
      <c r="E66" s="259"/>
    </row>
    <row r="67" ht="15.75" customHeight="1">
      <c r="E67" s="259"/>
    </row>
    <row r="68" ht="15.75" customHeight="1">
      <c r="E68" s="259"/>
    </row>
    <row r="69" ht="15.75" customHeight="1">
      <c r="E69" s="259"/>
    </row>
    <row r="70" ht="15.75" customHeight="1">
      <c r="E70" s="259"/>
    </row>
    <row r="71" ht="15.75" customHeight="1">
      <c r="E71" s="259"/>
    </row>
    <row r="72" ht="15.75" customHeight="1">
      <c r="E72" s="259"/>
    </row>
    <row r="73" ht="15.75" customHeight="1">
      <c r="E73" s="259"/>
    </row>
    <row r="74" ht="15.75" customHeight="1">
      <c r="E74" s="259"/>
    </row>
    <row r="75" ht="15.75" customHeight="1">
      <c r="E75" s="259"/>
    </row>
    <row r="76" ht="15.75" customHeight="1">
      <c r="E76" s="259"/>
    </row>
    <row r="77" ht="15.75" customHeight="1">
      <c r="E77" s="259"/>
    </row>
    <row r="78" ht="15.75" customHeight="1">
      <c r="E78" s="259"/>
    </row>
    <row r="79" ht="15.75" customHeight="1">
      <c r="E79" s="259"/>
    </row>
    <row r="80" ht="15.75" customHeight="1">
      <c r="E80" s="259"/>
    </row>
    <row r="81" ht="15.75" customHeight="1">
      <c r="E81" s="259"/>
    </row>
    <row r="82" ht="15.75" customHeight="1">
      <c r="E82" s="259"/>
    </row>
    <row r="83" ht="15.75" customHeight="1">
      <c r="E83" s="259"/>
    </row>
    <row r="84" ht="15.75" customHeight="1">
      <c r="E84" s="259"/>
    </row>
    <row r="85" ht="15.75" customHeight="1">
      <c r="E85" s="259"/>
    </row>
    <row r="86" ht="15.75" customHeight="1">
      <c r="E86" s="259"/>
    </row>
    <row r="87" ht="15.75" customHeight="1">
      <c r="E87" s="259"/>
    </row>
    <row r="88" ht="15.75" customHeight="1">
      <c r="E88" s="259"/>
    </row>
    <row r="89" ht="15.75" customHeight="1">
      <c r="E89" s="259"/>
    </row>
    <row r="90" ht="15.75" customHeight="1">
      <c r="E90" s="259"/>
    </row>
    <row r="91" ht="15.75" customHeight="1">
      <c r="E91" s="259"/>
    </row>
    <row r="92" ht="15.75" customHeight="1">
      <c r="E92" s="259"/>
    </row>
    <row r="93" ht="15.75" customHeight="1">
      <c r="E93" s="259"/>
    </row>
    <row r="94" ht="15.75" customHeight="1">
      <c r="E94" s="259"/>
    </row>
    <row r="95" ht="15.75" customHeight="1">
      <c r="E95" s="259"/>
    </row>
    <row r="96" ht="15.75" customHeight="1">
      <c r="E96" s="259"/>
    </row>
    <row r="97" ht="15.75" customHeight="1">
      <c r="E97" s="259"/>
    </row>
    <row r="98" ht="15.75" customHeight="1">
      <c r="E98" s="259"/>
    </row>
    <row r="99" ht="15.75" customHeight="1">
      <c r="E99" s="259"/>
    </row>
    <row r="100" ht="15.75" customHeight="1">
      <c r="E100" s="259"/>
    </row>
    <row r="101" ht="15.75" customHeight="1">
      <c r="E101" s="259"/>
    </row>
    <row r="102" ht="15.75" customHeight="1">
      <c r="E102" s="259"/>
    </row>
    <row r="103" ht="15.75" customHeight="1">
      <c r="E103" s="259"/>
    </row>
    <row r="104" ht="15.75" customHeight="1">
      <c r="E104" s="259"/>
    </row>
    <row r="105" ht="15.75" customHeight="1">
      <c r="E105" s="259"/>
    </row>
    <row r="106" ht="15.75" customHeight="1">
      <c r="E106" s="259"/>
    </row>
    <row r="107" ht="15.75" customHeight="1">
      <c r="E107" s="259"/>
    </row>
    <row r="108" ht="15.75" customHeight="1">
      <c r="E108" s="259"/>
    </row>
    <row r="109" ht="15.75" customHeight="1">
      <c r="E109" s="259"/>
    </row>
    <row r="110" ht="15.75" customHeight="1">
      <c r="E110" s="259"/>
    </row>
    <row r="111" ht="15.75" customHeight="1">
      <c r="E111" s="259"/>
    </row>
    <row r="112" ht="15.75" customHeight="1">
      <c r="E112" s="259"/>
    </row>
    <row r="113" ht="15.75" customHeight="1">
      <c r="E113" s="259"/>
    </row>
    <row r="114" ht="15.75" customHeight="1">
      <c r="E114" s="259"/>
    </row>
    <row r="115" ht="15.75" customHeight="1">
      <c r="E115" s="259"/>
    </row>
    <row r="116" ht="15.75" customHeight="1">
      <c r="E116" s="259"/>
    </row>
    <row r="117" ht="15.75" customHeight="1">
      <c r="E117" s="259"/>
    </row>
    <row r="118" ht="15.75" customHeight="1">
      <c r="E118" s="259"/>
    </row>
    <row r="119" ht="15.75" customHeight="1">
      <c r="E119" s="259"/>
    </row>
    <row r="120" ht="15.75" customHeight="1">
      <c r="E120" s="259"/>
    </row>
    <row r="121" ht="15.75" customHeight="1">
      <c r="E121" s="259"/>
    </row>
    <row r="122" ht="15.75" customHeight="1">
      <c r="E122" s="259"/>
    </row>
    <row r="123" ht="15.75" customHeight="1">
      <c r="E123" s="259"/>
    </row>
    <row r="124" ht="15.75" customHeight="1">
      <c r="E124" s="259"/>
    </row>
    <row r="125" ht="15.75" customHeight="1">
      <c r="E125" s="259"/>
    </row>
    <row r="126" ht="15.75" customHeight="1">
      <c r="E126" s="259"/>
    </row>
    <row r="127" ht="15.75" customHeight="1">
      <c r="E127" s="259"/>
    </row>
    <row r="128" ht="15.75" customHeight="1">
      <c r="E128" s="259"/>
    </row>
    <row r="129" ht="15.75" customHeight="1">
      <c r="E129" s="259"/>
    </row>
    <row r="130" ht="15.75" customHeight="1">
      <c r="E130" s="259"/>
    </row>
    <row r="131" ht="15.75" customHeight="1">
      <c r="E131" s="259"/>
    </row>
    <row r="132" ht="15.75" customHeight="1">
      <c r="E132" s="259"/>
    </row>
    <row r="133" ht="15.75" customHeight="1">
      <c r="E133" s="259"/>
    </row>
    <row r="134" ht="15.75" customHeight="1">
      <c r="E134" s="259"/>
    </row>
    <row r="135" ht="15.75" customHeight="1">
      <c r="E135" s="259"/>
    </row>
    <row r="136" ht="15.75" customHeight="1">
      <c r="E136" s="259"/>
    </row>
    <row r="137" ht="15.75" customHeight="1">
      <c r="E137" s="259"/>
    </row>
    <row r="138" ht="15.75" customHeight="1">
      <c r="E138" s="259"/>
    </row>
    <row r="139" ht="15.75" customHeight="1">
      <c r="E139" s="259"/>
    </row>
    <row r="140" ht="15.75" customHeight="1">
      <c r="E140" s="259"/>
    </row>
    <row r="141" ht="15.75" customHeight="1">
      <c r="E141" s="259"/>
    </row>
    <row r="142" ht="15.75" customHeight="1">
      <c r="E142" s="259"/>
    </row>
    <row r="143" ht="15.75" customHeight="1">
      <c r="E143" s="259"/>
    </row>
    <row r="144" ht="15.75" customHeight="1">
      <c r="E144" s="259"/>
    </row>
    <row r="145" ht="15.75" customHeight="1">
      <c r="E145" s="259"/>
    </row>
    <row r="146" ht="15.75" customHeight="1">
      <c r="E146" s="259"/>
    </row>
    <row r="147" ht="15.75" customHeight="1">
      <c r="E147" s="259"/>
    </row>
    <row r="148" ht="15.75" customHeight="1">
      <c r="E148" s="259"/>
    </row>
    <row r="149" ht="15.75" customHeight="1">
      <c r="E149" s="259"/>
    </row>
    <row r="150" ht="15.75" customHeight="1">
      <c r="E150" s="259"/>
    </row>
    <row r="151" ht="15.75" customHeight="1">
      <c r="E151" s="259"/>
    </row>
    <row r="152" ht="15.75" customHeight="1">
      <c r="E152" s="259"/>
    </row>
    <row r="153" ht="15.75" customHeight="1">
      <c r="E153" s="259"/>
    </row>
    <row r="154" ht="15.75" customHeight="1">
      <c r="E154" s="259"/>
    </row>
    <row r="155" ht="15.75" customHeight="1">
      <c r="E155" s="259"/>
    </row>
    <row r="156" ht="15.75" customHeight="1">
      <c r="E156" s="259"/>
    </row>
    <row r="157" ht="15.75" customHeight="1">
      <c r="E157" s="259"/>
    </row>
    <row r="158" ht="15.75" customHeight="1">
      <c r="E158" s="259"/>
    </row>
    <row r="159" ht="15.75" customHeight="1">
      <c r="E159" s="259"/>
    </row>
    <row r="160" ht="15.75" customHeight="1">
      <c r="E160" s="259"/>
    </row>
    <row r="161" ht="15.75" customHeight="1">
      <c r="E161" s="259"/>
    </row>
    <row r="162" ht="15.75" customHeight="1">
      <c r="E162" s="259"/>
    </row>
    <row r="163" ht="15.75" customHeight="1">
      <c r="E163" s="259"/>
    </row>
    <row r="164" ht="15.75" customHeight="1">
      <c r="E164" s="259"/>
    </row>
    <row r="165" ht="15.75" customHeight="1">
      <c r="E165" s="259"/>
    </row>
    <row r="166" ht="15.75" customHeight="1">
      <c r="E166" s="259"/>
    </row>
    <row r="167" ht="15.75" customHeight="1">
      <c r="E167" s="259"/>
    </row>
    <row r="168" ht="15.75" customHeight="1">
      <c r="E168" s="259"/>
    </row>
    <row r="169" ht="15.75" customHeight="1">
      <c r="E169" s="259"/>
    </row>
    <row r="170" ht="15.75" customHeight="1">
      <c r="E170" s="259"/>
    </row>
    <row r="171" ht="15.75" customHeight="1">
      <c r="E171" s="259"/>
    </row>
    <row r="172" ht="15.75" customHeight="1">
      <c r="E172" s="259"/>
    </row>
    <row r="173" ht="15.75" customHeight="1">
      <c r="E173" s="259"/>
    </row>
    <row r="174" ht="15.75" customHeight="1">
      <c r="E174" s="259"/>
    </row>
    <row r="175" ht="15.75" customHeight="1">
      <c r="E175" s="259"/>
    </row>
    <row r="176" ht="15.75" customHeight="1">
      <c r="E176" s="259"/>
    </row>
    <row r="177" ht="15.75" customHeight="1">
      <c r="E177" s="259"/>
    </row>
    <row r="178" ht="15.75" customHeight="1">
      <c r="E178" s="259"/>
    </row>
    <row r="179" ht="15.75" customHeight="1">
      <c r="E179" s="259"/>
    </row>
    <row r="180" ht="15.75" customHeight="1">
      <c r="E180" s="259"/>
    </row>
    <row r="181" ht="15.75" customHeight="1">
      <c r="E181" s="259"/>
    </row>
    <row r="182" ht="15.75" customHeight="1">
      <c r="E182" s="259"/>
    </row>
    <row r="183" ht="15.75" customHeight="1">
      <c r="E183" s="259"/>
    </row>
    <row r="184" ht="15.75" customHeight="1">
      <c r="E184" s="259"/>
    </row>
    <row r="185" ht="15.75" customHeight="1">
      <c r="E185" s="259"/>
    </row>
    <row r="186" ht="15.75" customHeight="1">
      <c r="E186" s="259"/>
    </row>
    <row r="187" ht="15.75" customHeight="1">
      <c r="E187" s="259"/>
    </row>
    <row r="188" ht="15.75" customHeight="1">
      <c r="E188" s="259"/>
    </row>
    <row r="189" ht="15.75" customHeight="1">
      <c r="E189" s="259"/>
    </row>
    <row r="190" ht="15.75" customHeight="1">
      <c r="E190" s="259"/>
    </row>
    <row r="191" ht="15.75" customHeight="1">
      <c r="E191" s="259"/>
    </row>
    <row r="192" ht="15.75" customHeight="1">
      <c r="E192" s="259"/>
    </row>
    <row r="193" ht="15.75" customHeight="1">
      <c r="E193" s="259"/>
    </row>
    <row r="194" ht="15.75" customHeight="1">
      <c r="E194" s="259"/>
    </row>
    <row r="195" ht="15.75" customHeight="1">
      <c r="E195" s="259"/>
    </row>
    <row r="196" ht="15.75" customHeight="1">
      <c r="E196" s="259"/>
    </row>
    <row r="197" ht="15.75" customHeight="1">
      <c r="E197" s="259"/>
    </row>
    <row r="198" ht="15.75" customHeight="1">
      <c r="E198" s="259"/>
    </row>
    <row r="199" ht="15.75" customHeight="1">
      <c r="E199" s="259"/>
    </row>
    <row r="200" ht="15.75" customHeight="1">
      <c r="E200" s="259"/>
    </row>
    <row r="201" ht="15.75" customHeight="1">
      <c r="E201" s="259"/>
    </row>
    <row r="202" ht="15.75" customHeight="1">
      <c r="E202" s="259"/>
    </row>
    <row r="203" ht="15.75" customHeight="1">
      <c r="E203" s="259"/>
    </row>
    <row r="204" ht="15.75" customHeight="1">
      <c r="E204" s="259"/>
    </row>
    <row r="205" ht="15.75" customHeight="1">
      <c r="E205" s="259"/>
    </row>
    <row r="206" ht="15.75" customHeight="1">
      <c r="E206" s="259"/>
    </row>
    <row r="207" ht="15.75" customHeight="1">
      <c r="E207" s="259"/>
    </row>
    <row r="208" ht="15.75" customHeight="1">
      <c r="E208" s="259"/>
    </row>
    <row r="209" ht="15.75" customHeight="1">
      <c r="E209" s="259"/>
    </row>
    <row r="210" ht="15.75" customHeight="1">
      <c r="E210" s="259"/>
    </row>
    <row r="211" ht="15.75" customHeight="1">
      <c r="E211" s="259"/>
    </row>
    <row r="212" ht="15.75" customHeight="1">
      <c r="E212" s="259"/>
    </row>
    <row r="213" ht="15.75" customHeight="1">
      <c r="E213" s="259"/>
    </row>
    <row r="214" ht="15.75" customHeight="1">
      <c r="E214" s="259"/>
    </row>
    <row r="215" ht="15.75" customHeight="1">
      <c r="E215" s="259"/>
    </row>
    <row r="216" ht="15.75" customHeight="1">
      <c r="E216" s="259"/>
    </row>
    <row r="217" ht="15.75" customHeight="1">
      <c r="E217" s="259"/>
    </row>
    <row r="218" ht="15.75" customHeight="1">
      <c r="E218" s="259"/>
    </row>
    <row r="219" ht="15.75" customHeight="1">
      <c r="E219" s="259"/>
    </row>
    <row r="220" ht="15.75" customHeight="1">
      <c r="E220" s="259"/>
    </row>
    <row r="221" ht="15.75" customHeight="1">
      <c r="E221" s="259"/>
    </row>
    <row r="222" ht="15.75" customHeight="1">
      <c r="E222" s="259"/>
    </row>
    <row r="223" ht="15.75" customHeight="1">
      <c r="E223" s="259"/>
    </row>
    <row r="224" ht="15.75" customHeight="1">
      <c r="E224" s="259"/>
    </row>
    <row r="225" ht="15.75" customHeight="1">
      <c r="E225" s="259"/>
    </row>
    <row r="226" ht="15.75" customHeight="1">
      <c r="E226" s="259"/>
    </row>
    <row r="227" ht="15.75" customHeight="1">
      <c r="E227" s="259"/>
    </row>
    <row r="228" ht="15.75" customHeight="1">
      <c r="E228" s="259"/>
    </row>
    <row r="229" ht="15.75" customHeight="1">
      <c r="E229" s="259"/>
    </row>
    <row r="230" ht="15.75" customHeight="1">
      <c r="E230" s="259"/>
    </row>
    <row r="231" ht="15.75" customHeight="1">
      <c r="E231" s="259"/>
    </row>
    <row r="232" ht="15.75" customHeight="1">
      <c r="E232" s="259"/>
    </row>
    <row r="233" ht="15.75" customHeight="1">
      <c r="E233" s="259"/>
    </row>
    <row r="234" ht="15.75" customHeight="1">
      <c r="E234" s="259"/>
    </row>
    <row r="235" ht="15.75" customHeight="1">
      <c r="E235" s="259"/>
    </row>
    <row r="236" ht="15.75" customHeight="1">
      <c r="E236" s="259"/>
    </row>
    <row r="237" ht="15.75" customHeight="1">
      <c r="E237" s="259"/>
    </row>
    <row r="238" ht="15.75" customHeight="1">
      <c r="E238" s="259"/>
    </row>
    <row r="239" ht="15.75" customHeight="1">
      <c r="E239" s="259"/>
    </row>
    <row r="240" ht="15.75" customHeight="1">
      <c r="E240" s="259"/>
    </row>
    <row r="241" ht="15.75" customHeight="1">
      <c r="E241" s="259"/>
    </row>
    <row r="242" ht="15.75" customHeight="1">
      <c r="E242" s="259"/>
    </row>
    <row r="243" ht="15.75" customHeight="1">
      <c r="E243" s="259"/>
    </row>
    <row r="244" ht="15.75" customHeight="1">
      <c r="E244" s="259"/>
    </row>
    <row r="245" ht="15.75" customHeight="1">
      <c r="E245" s="259"/>
    </row>
    <row r="246" ht="15.75" customHeight="1">
      <c r="E246" s="259"/>
    </row>
    <row r="247" ht="15.75" customHeight="1">
      <c r="E247" s="259"/>
    </row>
    <row r="248" ht="15.75" customHeight="1">
      <c r="E248" s="259"/>
    </row>
    <row r="249" ht="15.75" customHeight="1">
      <c r="E249" s="259"/>
    </row>
    <row r="250" ht="15.75" customHeight="1">
      <c r="E250" s="259"/>
    </row>
    <row r="251" ht="15.75" customHeight="1">
      <c r="E251" s="259"/>
    </row>
    <row r="252" ht="15.75" customHeight="1">
      <c r="E252" s="259"/>
    </row>
    <row r="253" ht="15.75" customHeight="1">
      <c r="E253" s="259"/>
    </row>
    <row r="254" ht="15.75" customHeight="1">
      <c r="E254" s="259"/>
    </row>
    <row r="255" ht="15.75" customHeight="1">
      <c r="E255" s="259"/>
    </row>
    <row r="256" ht="15.75" customHeight="1">
      <c r="E256" s="259"/>
    </row>
    <row r="257" ht="15.75" customHeight="1">
      <c r="E257" s="259"/>
    </row>
    <row r="258" ht="15.75" customHeight="1">
      <c r="E258" s="259"/>
    </row>
    <row r="259" ht="15.75" customHeight="1">
      <c r="E259" s="259"/>
    </row>
    <row r="260" ht="15.75" customHeight="1">
      <c r="E260" s="259"/>
    </row>
    <row r="261" ht="15.75" customHeight="1">
      <c r="E261" s="259"/>
    </row>
    <row r="262" ht="15.75" customHeight="1">
      <c r="E262" s="259"/>
    </row>
    <row r="263" ht="15.75" customHeight="1">
      <c r="E263" s="259"/>
    </row>
    <row r="264" ht="15.75" customHeight="1">
      <c r="E264" s="259"/>
    </row>
    <row r="265" ht="15.75" customHeight="1">
      <c r="E265" s="259"/>
    </row>
    <row r="266" ht="15.75" customHeight="1">
      <c r="E266" s="259"/>
    </row>
    <row r="267" ht="15.75" customHeight="1">
      <c r="E267" s="259"/>
    </row>
    <row r="268" ht="15.75" customHeight="1">
      <c r="E268" s="259"/>
    </row>
    <row r="269" ht="15.75" customHeight="1">
      <c r="E269" s="259"/>
    </row>
    <row r="270" ht="15.75" customHeight="1">
      <c r="E270" s="259"/>
    </row>
    <row r="271" ht="15.75" customHeight="1">
      <c r="E271" s="259"/>
    </row>
    <row r="272" ht="15.75" customHeight="1">
      <c r="E272" s="259"/>
    </row>
    <row r="273" ht="15.75" customHeight="1">
      <c r="E273" s="259"/>
    </row>
    <row r="274" ht="15.75" customHeight="1">
      <c r="E274" s="259"/>
    </row>
    <row r="275" ht="15.75" customHeight="1">
      <c r="E275" s="259"/>
    </row>
    <row r="276" ht="15.75" customHeight="1">
      <c r="E276" s="259"/>
    </row>
    <row r="277" ht="15.75" customHeight="1">
      <c r="E277" s="259"/>
    </row>
    <row r="278" ht="15.75" customHeight="1">
      <c r="E278" s="259"/>
    </row>
    <row r="279" ht="15.75" customHeight="1">
      <c r="E279" s="259"/>
    </row>
    <row r="280" ht="15.75" customHeight="1">
      <c r="E280" s="259"/>
    </row>
    <row r="281" ht="15.75" customHeight="1">
      <c r="E281" s="259"/>
    </row>
    <row r="282" ht="15.75" customHeight="1">
      <c r="E282" s="259"/>
    </row>
    <row r="283" ht="15.75" customHeight="1">
      <c r="E283" s="259"/>
    </row>
    <row r="284" ht="15.75" customHeight="1">
      <c r="E284" s="259"/>
    </row>
    <row r="285" ht="15.75" customHeight="1">
      <c r="E285" s="259"/>
    </row>
    <row r="286" ht="15.75" customHeight="1">
      <c r="E286" s="259"/>
    </row>
    <row r="287" ht="15.75" customHeight="1">
      <c r="E287" s="259"/>
    </row>
    <row r="288" ht="15.75" customHeight="1">
      <c r="E288" s="259"/>
    </row>
    <row r="289" ht="15.75" customHeight="1">
      <c r="E289" s="259"/>
    </row>
    <row r="290" ht="15.75" customHeight="1">
      <c r="E290" s="259"/>
    </row>
    <row r="291" ht="15.75" customHeight="1">
      <c r="E291" s="259"/>
    </row>
    <row r="292" ht="15.75" customHeight="1">
      <c r="E292" s="259"/>
    </row>
    <row r="293" ht="15.75" customHeight="1">
      <c r="E293" s="259"/>
    </row>
    <row r="294" ht="15.75" customHeight="1">
      <c r="E294" s="259"/>
    </row>
    <row r="295" ht="15.75" customHeight="1">
      <c r="E295" s="259"/>
    </row>
    <row r="296" ht="15.75" customHeight="1">
      <c r="E296" s="259"/>
    </row>
    <row r="297" ht="15.75" customHeight="1">
      <c r="E297" s="259"/>
    </row>
    <row r="298" ht="15.75" customHeight="1">
      <c r="E298" s="259"/>
    </row>
    <row r="299" ht="15.75" customHeight="1">
      <c r="E299" s="259"/>
    </row>
    <row r="300" ht="15.75" customHeight="1">
      <c r="E300" s="259"/>
    </row>
    <row r="301" ht="15.75" customHeight="1">
      <c r="E301" s="259"/>
    </row>
    <row r="302" ht="15.75" customHeight="1">
      <c r="E302" s="259"/>
    </row>
    <row r="303" ht="15.75" customHeight="1">
      <c r="E303" s="259"/>
    </row>
    <row r="304" ht="15.75" customHeight="1">
      <c r="E304" s="259"/>
    </row>
    <row r="305" ht="15.75" customHeight="1">
      <c r="E305" s="259"/>
    </row>
    <row r="306" ht="15.75" customHeight="1">
      <c r="E306" s="259"/>
    </row>
    <row r="307" ht="15.75" customHeight="1">
      <c r="E307" s="259"/>
    </row>
    <row r="308" ht="15.75" customHeight="1">
      <c r="E308" s="259"/>
    </row>
    <row r="309" ht="15.75" customHeight="1">
      <c r="E309" s="259"/>
    </row>
    <row r="310" ht="15.75" customHeight="1">
      <c r="E310" s="259"/>
    </row>
    <row r="311" ht="15.75" customHeight="1">
      <c r="E311" s="259"/>
    </row>
    <row r="312" ht="15.75" customHeight="1">
      <c r="E312" s="259"/>
    </row>
    <row r="313" ht="15.75" customHeight="1">
      <c r="E313" s="259"/>
    </row>
    <row r="314" ht="15.75" customHeight="1">
      <c r="E314" s="259"/>
    </row>
    <row r="315" ht="15.75" customHeight="1">
      <c r="E315" s="259"/>
    </row>
    <row r="316" ht="15.75" customHeight="1">
      <c r="E316" s="259"/>
    </row>
    <row r="317" ht="15.75" customHeight="1">
      <c r="E317" s="259"/>
    </row>
    <row r="318" ht="15.75" customHeight="1">
      <c r="E318" s="259"/>
    </row>
    <row r="319" ht="15.75" customHeight="1">
      <c r="E319" s="259"/>
    </row>
    <row r="320" ht="15.75" customHeight="1">
      <c r="E320" s="259"/>
    </row>
    <row r="321" ht="15.75" customHeight="1">
      <c r="E321" s="259"/>
    </row>
    <row r="322" ht="15.75" customHeight="1">
      <c r="E322" s="259"/>
    </row>
    <row r="323" ht="15.75" customHeight="1">
      <c r="E323" s="259"/>
    </row>
    <row r="324" ht="15.75" customHeight="1">
      <c r="E324" s="259"/>
    </row>
    <row r="325" ht="15.75" customHeight="1">
      <c r="E325" s="259"/>
    </row>
    <row r="326" ht="15.75" customHeight="1">
      <c r="E326" s="259"/>
    </row>
    <row r="327" ht="15.75" customHeight="1">
      <c r="E327" s="259"/>
    </row>
    <row r="328" ht="15.75" customHeight="1">
      <c r="E328" s="259"/>
    </row>
    <row r="329" ht="15.75" customHeight="1">
      <c r="E329" s="259"/>
    </row>
    <row r="330" ht="15.75" customHeight="1">
      <c r="E330" s="259"/>
    </row>
    <row r="331" ht="15.75" customHeight="1">
      <c r="E331" s="259"/>
    </row>
    <row r="332" ht="15.75" customHeight="1">
      <c r="E332" s="259"/>
    </row>
    <row r="333" ht="15.75" customHeight="1">
      <c r="E333" s="259"/>
    </row>
    <row r="334" ht="15.75" customHeight="1">
      <c r="E334" s="259"/>
    </row>
    <row r="335" ht="15.75" customHeight="1">
      <c r="E335" s="259"/>
    </row>
    <row r="336" ht="15.75" customHeight="1">
      <c r="E336" s="259"/>
    </row>
    <row r="337" ht="15.75" customHeight="1">
      <c r="E337" s="259"/>
    </row>
    <row r="338" ht="15.75" customHeight="1">
      <c r="E338" s="259"/>
    </row>
    <row r="339" ht="15.75" customHeight="1">
      <c r="E339" s="259"/>
    </row>
    <row r="340" ht="15.75" customHeight="1">
      <c r="E340" s="259"/>
    </row>
    <row r="341" ht="15.75" customHeight="1">
      <c r="E341" s="259"/>
    </row>
    <row r="342" ht="15.75" customHeight="1">
      <c r="E342" s="259"/>
    </row>
    <row r="343" ht="15.75" customHeight="1">
      <c r="E343" s="259"/>
    </row>
    <row r="344" ht="15.75" customHeight="1">
      <c r="E344" s="259"/>
    </row>
    <row r="345" ht="15.75" customHeight="1">
      <c r="E345" s="259"/>
    </row>
    <row r="346" ht="15.75" customHeight="1">
      <c r="E346" s="259"/>
    </row>
    <row r="347" ht="15.75" customHeight="1">
      <c r="E347" s="259"/>
    </row>
    <row r="348" ht="15.75" customHeight="1">
      <c r="E348" s="259"/>
    </row>
    <row r="349" ht="15.75" customHeight="1">
      <c r="E349" s="259"/>
    </row>
    <row r="350" ht="15.75" customHeight="1">
      <c r="E350" s="259"/>
    </row>
    <row r="351" ht="15.75" customHeight="1">
      <c r="E351" s="259"/>
    </row>
    <row r="352" ht="15.75" customHeight="1">
      <c r="E352" s="259"/>
    </row>
    <row r="353" ht="15.75" customHeight="1">
      <c r="E353" s="259"/>
    </row>
    <row r="354" ht="15.75" customHeight="1">
      <c r="E354" s="259"/>
    </row>
    <row r="355" ht="15.75" customHeight="1">
      <c r="E355" s="259"/>
    </row>
    <row r="356" ht="15.75" customHeight="1">
      <c r="E356" s="259"/>
    </row>
    <row r="357" ht="15.75" customHeight="1">
      <c r="E357" s="259"/>
    </row>
    <row r="358" ht="15.75" customHeight="1">
      <c r="E358" s="259"/>
    </row>
    <row r="359" ht="15.75" customHeight="1">
      <c r="E359" s="259"/>
    </row>
    <row r="360" ht="15.75" customHeight="1">
      <c r="E360" s="259"/>
    </row>
    <row r="361" ht="15.75" customHeight="1">
      <c r="E361" s="259"/>
    </row>
    <row r="362" ht="15.75" customHeight="1">
      <c r="E362" s="259"/>
    </row>
    <row r="363" ht="15.75" customHeight="1">
      <c r="E363" s="259"/>
    </row>
    <row r="364" ht="15.75" customHeight="1">
      <c r="E364" s="259"/>
    </row>
    <row r="365" ht="15.75" customHeight="1">
      <c r="E365" s="259"/>
    </row>
    <row r="366" ht="15.75" customHeight="1">
      <c r="E366" s="259"/>
    </row>
    <row r="367" ht="15.75" customHeight="1">
      <c r="E367" s="259"/>
    </row>
    <row r="368" ht="15.75" customHeight="1">
      <c r="E368" s="259"/>
    </row>
    <row r="369" ht="15.75" customHeight="1">
      <c r="E369" s="259"/>
    </row>
    <row r="370" ht="15.75" customHeight="1">
      <c r="E370" s="259"/>
    </row>
    <row r="371" ht="15.75" customHeight="1">
      <c r="E371" s="259"/>
    </row>
    <row r="372" ht="15.75" customHeight="1">
      <c r="E372" s="259"/>
    </row>
    <row r="373" ht="15.75" customHeight="1">
      <c r="E373" s="259"/>
    </row>
    <row r="374" ht="15.75" customHeight="1">
      <c r="E374" s="259"/>
    </row>
    <row r="375" ht="15.75" customHeight="1">
      <c r="E375" s="259"/>
    </row>
    <row r="376" ht="15.75" customHeight="1">
      <c r="E376" s="259"/>
    </row>
    <row r="377" ht="15.75" customHeight="1">
      <c r="E377" s="259"/>
    </row>
    <row r="378" ht="15.75" customHeight="1">
      <c r="E378" s="259"/>
    </row>
    <row r="379" ht="15.75" customHeight="1">
      <c r="E379" s="259"/>
    </row>
    <row r="380" ht="15.75" customHeight="1">
      <c r="E380" s="259"/>
    </row>
    <row r="381" ht="15.75" customHeight="1">
      <c r="E381" s="259"/>
    </row>
    <row r="382" ht="15.75" customHeight="1">
      <c r="E382" s="259"/>
    </row>
    <row r="383" ht="15.75" customHeight="1">
      <c r="E383" s="259"/>
    </row>
    <row r="384" ht="15.75" customHeight="1">
      <c r="E384" s="259"/>
    </row>
    <row r="385" ht="15.75" customHeight="1">
      <c r="E385" s="259"/>
    </row>
    <row r="386" ht="15.75" customHeight="1">
      <c r="E386" s="259"/>
    </row>
    <row r="387" ht="15.75" customHeight="1">
      <c r="E387" s="259"/>
    </row>
    <row r="388" ht="15.75" customHeight="1">
      <c r="E388" s="259"/>
    </row>
    <row r="389" ht="15.75" customHeight="1">
      <c r="E389" s="259"/>
    </row>
    <row r="390" ht="15.75" customHeight="1">
      <c r="E390" s="259"/>
    </row>
    <row r="391" ht="15.75" customHeight="1">
      <c r="E391" s="259"/>
    </row>
    <row r="392" ht="15.75" customHeight="1">
      <c r="E392" s="259"/>
    </row>
    <row r="393" ht="15.75" customHeight="1">
      <c r="E393" s="259"/>
    </row>
    <row r="394" ht="15.75" customHeight="1">
      <c r="E394" s="259"/>
    </row>
    <row r="395" ht="15.75" customHeight="1">
      <c r="E395" s="259"/>
    </row>
    <row r="396" ht="15.75" customHeight="1">
      <c r="E396" s="259"/>
    </row>
    <row r="397" ht="15.75" customHeight="1">
      <c r="E397" s="259"/>
    </row>
    <row r="398" ht="15.75" customHeight="1">
      <c r="E398" s="259"/>
    </row>
    <row r="399" ht="15.75" customHeight="1">
      <c r="E399" s="259"/>
    </row>
    <row r="400" ht="15.75" customHeight="1">
      <c r="E400" s="259"/>
    </row>
    <row r="401" ht="15.75" customHeight="1">
      <c r="E401" s="259"/>
    </row>
    <row r="402" ht="15.75" customHeight="1">
      <c r="E402" s="259"/>
    </row>
    <row r="403" ht="15.75" customHeight="1">
      <c r="E403" s="259"/>
    </row>
    <row r="404" ht="15.75" customHeight="1">
      <c r="E404" s="259"/>
    </row>
    <row r="405" ht="15.75" customHeight="1">
      <c r="E405" s="259"/>
    </row>
    <row r="406" ht="15.75" customHeight="1">
      <c r="E406" s="259"/>
    </row>
    <row r="407" ht="15.75" customHeight="1">
      <c r="E407" s="259"/>
    </row>
    <row r="408" ht="15.75" customHeight="1">
      <c r="E408" s="259"/>
    </row>
    <row r="409" ht="15.75" customHeight="1">
      <c r="E409" s="259"/>
    </row>
    <row r="410" ht="15.75" customHeight="1">
      <c r="E410" s="259"/>
    </row>
    <row r="411" ht="15.75" customHeight="1">
      <c r="E411" s="259"/>
    </row>
    <row r="412" ht="15.75" customHeight="1">
      <c r="E412" s="259"/>
    </row>
    <row r="413" ht="15.75" customHeight="1">
      <c r="E413" s="259"/>
    </row>
    <row r="414" ht="15.75" customHeight="1">
      <c r="E414" s="259"/>
    </row>
    <row r="415" ht="15.75" customHeight="1">
      <c r="E415" s="259"/>
    </row>
    <row r="416" ht="15.75" customHeight="1">
      <c r="E416" s="259"/>
    </row>
    <row r="417" ht="15.75" customHeight="1">
      <c r="E417" s="259"/>
    </row>
    <row r="418" ht="15.75" customHeight="1">
      <c r="E418" s="259"/>
    </row>
    <row r="419" ht="15.75" customHeight="1">
      <c r="E419" s="259"/>
    </row>
    <row r="420" ht="15.75" customHeight="1">
      <c r="E420" s="259"/>
    </row>
    <row r="421" ht="15.75" customHeight="1">
      <c r="E421" s="259"/>
    </row>
    <row r="422" ht="15.75" customHeight="1">
      <c r="E422" s="259"/>
    </row>
    <row r="423" ht="15.75" customHeight="1">
      <c r="E423" s="259"/>
    </row>
    <row r="424" ht="15.75" customHeight="1">
      <c r="E424" s="259"/>
    </row>
    <row r="425" ht="15.75" customHeight="1">
      <c r="E425" s="259"/>
    </row>
    <row r="426" ht="15.75" customHeight="1">
      <c r="E426" s="259"/>
    </row>
    <row r="427" ht="15.75" customHeight="1">
      <c r="E427" s="259"/>
    </row>
    <row r="428" ht="15.75" customHeight="1">
      <c r="E428" s="259"/>
    </row>
    <row r="429" ht="15.75" customHeight="1">
      <c r="E429" s="259"/>
    </row>
    <row r="430" ht="15.75" customHeight="1">
      <c r="E430" s="259"/>
    </row>
    <row r="431" ht="15.75" customHeight="1">
      <c r="E431" s="259"/>
    </row>
    <row r="432" ht="15.75" customHeight="1">
      <c r="E432" s="259"/>
    </row>
    <row r="433" ht="15.75" customHeight="1">
      <c r="E433" s="259"/>
    </row>
    <row r="434" ht="15.75" customHeight="1">
      <c r="E434" s="259"/>
    </row>
    <row r="435" ht="15.75" customHeight="1">
      <c r="E435" s="259"/>
    </row>
    <row r="436" ht="15.75" customHeight="1">
      <c r="E436" s="259"/>
    </row>
    <row r="437" ht="15.75" customHeight="1">
      <c r="E437" s="259"/>
    </row>
    <row r="438" ht="15.75" customHeight="1">
      <c r="E438" s="259"/>
    </row>
    <row r="439" ht="15.75" customHeight="1">
      <c r="E439" s="259"/>
    </row>
    <row r="440" ht="15.75" customHeight="1">
      <c r="E440" s="259"/>
    </row>
    <row r="441" ht="15.75" customHeight="1">
      <c r="E441" s="259"/>
    </row>
    <row r="442" ht="15.75" customHeight="1">
      <c r="E442" s="259"/>
    </row>
    <row r="443" ht="15.75" customHeight="1">
      <c r="E443" s="259"/>
    </row>
    <row r="444" ht="15.75" customHeight="1">
      <c r="E444" s="259"/>
    </row>
    <row r="445" ht="15.75" customHeight="1">
      <c r="E445" s="259"/>
    </row>
    <row r="446" ht="15.75" customHeight="1">
      <c r="E446" s="259"/>
    </row>
    <row r="447" ht="15.75" customHeight="1">
      <c r="E447" s="259"/>
    </row>
    <row r="448" ht="15.75" customHeight="1">
      <c r="E448" s="259"/>
    </row>
    <row r="449" ht="15.75" customHeight="1">
      <c r="E449" s="259"/>
    </row>
    <row r="450" ht="15.75" customHeight="1">
      <c r="E450" s="259"/>
    </row>
    <row r="451" ht="15.75" customHeight="1">
      <c r="E451" s="259"/>
    </row>
    <row r="452" ht="15.75" customHeight="1">
      <c r="E452" s="259"/>
    </row>
    <row r="453" ht="15.75" customHeight="1">
      <c r="E453" s="259"/>
    </row>
    <row r="454" ht="15.75" customHeight="1">
      <c r="E454" s="259"/>
    </row>
    <row r="455" ht="15.75" customHeight="1">
      <c r="E455" s="259"/>
    </row>
    <row r="456" ht="15.75" customHeight="1">
      <c r="E456" s="259"/>
    </row>
    <row r="457" ht="15.75" customHeight="1">
      <c r="E457" s="259"/>
    </row>
    <row r="458" ht="15.75" customHeight="1">
      <c r="E458" s="259"/>
    </row>
    <row r="459" ht="15.75" customHeight="1">
      <c r="E459" s="259"/>
    </row>
    <row r="460" ht="15.75" customHeight="1">
      <c r="E460" s="259"/>
    </row>
    <row r="461" ht="15.75" customHeight="1">
      <c r="E461" s="259"/>
    </row>
    <row r="462" ht="15.75" customHeight="1">
      <c r="E462" s="259"/>
    </row>
    <row r="463" ht="15.75" customHeight="1">
      <c r="E463" s="259"/>
    </row>
    <row r="464" ht="15.75" customHeight="1">
      <c r="E464" s="259"/>
    </row>
    <row r="465" ht="15.75" customHeight="1">
      <c r="E465" s="259"/>
    </row>
    <row r="466" ht="15.75" customHeight="1">
      <c r="E466" s="259"/>
    </row>
    <row r="467" ht="15.75" customHeight="1">
      <c r="E467" s="259"/>
    </row>
    <row r="468" ht="15.75" customHeight="1">
      <c r="E468" s="259"/>
    </row>
    <row r="469" ht="15.75" customHeight="1">
      <c r="E469" s="259"/>
    </row>
    <row r="470" ht="15.75" customHeight="1">
      <c r="E470" s="259"/>
    </row>
    <row r="471" ht="15.75" customHeight="1">
      <c r="E471" s="259"/>
    </row>
    <row r="472" ht="15.75" customHeight="1">
      <c r="E472" s="259"/>
    </row>
    <row r="473" ht="15.75" customHeight="1">
      <c r="E473" s="259"/>
    </row>
    <row r="474" ht="15.75" customHeight="1">
      <c r="E474" s="259"/>
    </row>
    <row r="475" ht="15.75" customHeight="1">
      <c r="E475" s="259"/>
    </row>
    <row r="476" ht="15.75" customHeight="1">
      <c r="E476" s="259"/>
    </row>
    <row r="477" ht="15.75" customHeight="1">
      <c r="E477" s="259"/>
    </row>
    <row r="478" ht="15.75" customHeight="1">
      <c r="E478" s="259"/>
    </row>
    <row r="479" ht="15.75" customHeight="1">
      <c r="E479" s="259"/>
    </row>
    <row r="480" ht="15.75" customHeight="1">
      <c r="E480" s="259"/>
    </row>
    <row r="481" ht="15.75" customHeight="1">
      <c r="E481" s="259"/>
    </row>
    <row r="482" ht="15.75" customHeight="1">
      <c r="E482" s="259"/>
    </row>
    <row r="483" ht="15.75" customHeight="1">
      <c r="E483" s="259"/>
    </row>
    <row r="484" ht="15.75" customHeight="1">
      <c r="E484" s="259"/>
    </row>
    <row r="485" ht="15.75" customHeight="1">
      <c r="E485" s="259"/>
    </row>
    <row r="486" ht="15.75" customHeight="1">
      <c r="E486" s="259"/>
    </row>
    <row r="487" ht="15.75" customHeight="1">
      <c r="E487" s="259"/>
    </row>
    <row r="488" ht="15.75" customHeight="1">
      <c r="E488" s="259"/>
    </row>
    <row r="489" ht="15.75" customHeight="1">
      <c r="E489" s="259"/>
    </row>
    <row r="490" ht="15.75" customHeight="1">
      <c r="E490" s="259"/>
    </row>
    <row r="491" ht="15.75" customHeight="1">
      <c r="E491" s="259"/>
    </row>
    <row r="492" ht="15.75" customHeight="1">
      <c r="E492" s="259"/>
    </row>
    <row r="493" ht="15.75" customHeight="1">
      <c r="E493" s="259"/>
    </row>
    <row r="494" ht="15.75" customHeight="1">
      <c r="E494" s="259"/>
    </row>
    <row r="495" ht="15.75" customHeight="1">
      <c r="E495" s="259"/>
    </row>
    <row r="496" ht="15.75" customHeight="1">
      <c r="E496" s="259"/>
    </row>
    <row r="497" ht="15.75" customHeight="1">
      <c r="E497" s="259"/>
    </row>
    <row r="498" ht="15.75" customHeight="1">
      <c r="E498" s="259"/>
    </row>
    <row r="499" ht="15.75" customHeight="1">
      <c r="E499" s="259"/>
    </row>
    <row r="500" ht="15.75" customHeight="1">
      <c r="E500" s="259"/>
    </row>
    <row r="501" ht="15.75" customHeight="1">
      <c r="E501" s="259"/>
    </row>
    <row r="502" ht="15.75" customHeight="1">
      <c r="E502" s="259"/>
    </row>
    <row r="503" ht="15.75" customHeight="1">
      <c r="E503" s="259"/>
    </row>
    <row r="504" ht="15.75" customHeight="1">
      <c r="E504" s="259"/>
    </row>
    <row r="505" ht="15.75" customHeight="1">
      <c r="E505" s="259"/>
    </row>
    <row r="506" ht="15.75" customHeight="1">
      <c r="E506" s="259"/>
    </row>
    <row r="507" ht="15.75" customHeight="1">
      <c r="E507" s="259"/>
    </row>
    <row r="508" ht="15.75" customHeight="1">
      <c r="E508" s="259"/>
    </row>
    <row r="509" ht="15.75" customHeight="1">
      <c r="E509" s="259"/>
    </row>
    <row r="510" ht="15.75" customHeight="1">
      <c r="E510" s="259"/>
    </row>
    <row r="511" ht="15.75" customHeight="1">
      <c r="E511" s="259"/>
    </row>
    <row r="512" ht="15.75" customHeight="1">
      <c r="E512" s="259"/>
    </row>
    <row r="513" ht="15.75" customHeight="1">
      <c r="E513" s="259"/>
    </row>
    <row r="514" ht="15.75" customHeight="1">
      <c r="E514" s="259"/>
    </row>
    <row r="515" ht="15.75" customHeight="1">
      <c r="E515" s="259"/>
    </row>
    <row r="516" ht="15.75" customHeight="1">
      <c r="E516" s="259"/>
    </row>
    <row r="517" ht="15.75" customHeight="1">
      <c r="E517" s="259"/>
    </row>
    <row r="518" ht="15.75" customHeight="1">
      <c r="E518" s="259"/>
    </row>
    <row r="519" ht="15.75" customHeight="1">
      <c r="E519" s="259"/>
    </row>
    <row r="520" ht="15.75" customHeight="1">
      <c r="E520" s="259"/>
    </row>
    <row r="521" ht="15.75" customHeight="1">
      <c r="E521" s="259"/>
    </row>
    <row r="522" ht="15.75" customHeight="1">
      <c r="E522" s="259"/>
    </row>
    <row r="523" ht="15.75" customHeight="1">
      <c r="E523" s="259"/>
    </row>
    <row r="524" ht="15.75" customHeight="1">
      <c r="E524" s="259"/>
    </row>
    <row r="525" ht="15.75" customHeight="1">
      <c r="E525" s="259"/>
    </row>
    <row r="526" ht="15.75" customHeight="1">
      <c r="E526" s="259"/>
    </row>
    <row r="527" ht="15.75" customHeight="1">
      <c r="E527" s="259"/>
    </row>
    <row r="528" ht="15.75" customHeight="1">
      <c r="E528" s="259"/>
    </row>
    <row r="529" ht="15.75" customHeight="1">
      <c r="E529" s="259"/>
    </row>
    <row r="530" ht="15.75" customHeight="1">
      <c r="E530" s="259"/>
    </row>
    <row r="531" ht="15.75" customHeight="1">
      <c r="E531" s="259"/>
    </row>
    <row r="532" ht="15.75" customHeight="1">
      <c r="E532" s="259"/>
    </row>
    <row r="533" ht="15.75" customHeight="1">
      <c r="E533" s="259"/>
    </row>
    <row r="534" ht="15.75" customHeight="1">
      <c r="E534" s="259"/>
    </row>
    <row r="535" ht="15.75" customHeight="1">
      <c r="E535" s="259"/>
    </row>
    <row r="536" ht="15.75" customHeight="1">
      <c r="E536" s="259"/>
    </row>
    <row r="537" ht="15.75" customHeight="1">
      <c r="E537" s="259"/>
    </row>
    <row r="538" ht="15.75" customHeight="1">
      <c r="E538" s="259"/>
    </row>
    <row r="539" ht="15.75" customHeight="1">
      <c r="E539" s="259"/>
    </row>
    <row r="540" ht="15.75" customHeight="1">
      <c r="E540" s="259"/>
    </row>
    <row r="541" ht="15.75" customHeight="1">
      <c r="E541" s="259"/>
    </row>
    <row r="542" ht="15.75" customHeight="1">
      <c r="E542" s="259"/>
    </row>
    <row r="543" ht="15.75" customHeight="1">
      <c r="E543" s="259"/>
    </row>
    <row r="544" ht="15.75" customHeight="1">
      <c r="E544" s="259"/>
    </row>
    <row r="545" ht="15.75" customHeight="1">
      <c r="E545" s="259"/>
    </row>
    <row r="546" ht="15.75" customHeight="1">
      <c r="E546" s="259"/>
    </row>
    <row r="547" ht="15.75" customHeight="1">
      <c r="E547" s="259"/>
    </row>
    <row r="548" ht="15.75" customHeight="1">
      <c r="E548" s="259"/>
    </row>
    <row r="549" ht="15.75" customHeight="1">
      <c r="E549" s="259"/>
    </row>
    <row r="550" ht="15.75" customHeight="1">
      <c r="E550" s="259"/>
    </row>
    <row r="551" ht="15.75" customHeight="1">
      <c r="E551" s="259"/>
    </row>
    <row r="552" ht="15.75" customHeight="1">
      <c r="E552" s="259"/>
    </row>
    <row r="553" ht="15.75" customHeight="1">
      <c r="E553" s="259"/>
    </row>
    <row r="554" ht="15.75" customHeight="1">
      <c r="E554" s="259"/>
    </row>
    <row r="555" ht="15.75" customHeight="1">
      <c r="E555" s="259"/>
    </row>
    <row r="556" ht="15.75" customHeight="1">
      <c r="E556" s="259"/>
    </row>
    <row r="557" ht="15.75" customHeight="1">
      <c r="E557" s="259"/>
    </row>
    <row r="558" ht="15.75" customHeight="1">
      <c r="E558" s="259"/>
    </row>
    <row r="559" ht="15.75" customHeight="1">
      <c r="E559" s="259"/>
    </row>
    <row r="560" ht="15.75" customHeight="1">
      <c r="E560" s="259"/>
    </row>
    <row r="561" ht="15.75" customHeight="1">
      <c r="E561" s="259"/>
    </row>
    <row r="562" ht="15.75" customHeight="1">
      <c r="E562" s="259"/>
    </row>
    <row r="563" ht="15.75" customHeight="1">
      <c r="E563" s="259"/>
    </row>
    <row r="564" ht="15.75" customHeight="1">
      <c r="E564" s="259"/>
    </row>
    <row r="565" ht="15.75" customHeight="1">
      <c r="E565" s="259"/>
    </row>
    <row r="566" ht="15.75" customHeight="1">
      <c r="E566" s="259"/>
    </row>
    <row r="567" ht="15.75" customHeight="1">
      <c r="E567" s="259"/>
    </row>
    <row r="568" ht="15.75" customHeight="1">
      <c r="E568" s="259"/>
    </row>
    <row r="569" ht="15.75" customHeight="1">
      <c r="E569" s="259"/>
    </row>
    <row r="570" ht="15.75" customHeight="1">
      <c r="E570" s="259"/>
    </row>
    <row r="571" ht="15.75" customHeight="1">
      <c r="E571" s="259"/>
    </row>
    <row r="572" ht="15.75" customHeight="1">
      <c r="E572" s="259"/>
    </row>
    <row r="573" ht="15.75" customHeight="1">
      <c r="E573" s="259"/>
    </row>
    <row r="574" ht="15.75" customHeight="1">
      <c r="E574" s="259"/>
    </row>
    <row r="575" ht="15.75" customHeight="1">
      <c r="E575" s="259"/>
    </row>
    <row r="576" ht="15.75" customHeight="1">
      <c r="E576" s="259"/>
    </row>
    <row r="577" ht="15.75" customHeight="1">
      <c r="E577" s="259"/>
    </row>
    <row r="578" ht="15.75" customHeight="1">
      <c r="E578" s="259"/>
    </row>
    <row r="579" ht="15.75" customHeight="1">
      <c r="E579" s="259"/>
    </row>
    <row r="580" ht="15.75" customHeight="1">
      <c r="E580" s="259"/>
    </row>
    <row r="581" ht="15.75" customHeight="1">
      <c r="E581" s="259"/>
    </row>
    <row r="582" ht="15.75" customHeight="1">
      <c r="E582" s="259"/>
    </row>
    <row r="583" ht="15.75" customHeight="1">
      <c r="E583" s="259"/>
    </row>
    <row r="584" ht="15.75" customHeight="1">
      <c r="E584" s="259"/>
    </row>
    <row r="585" ht="15.75" customHeight="1">
      <c r="E585" s="259"/>
    </row>
    <row r="586" ht="15.75" customHeight="1">
      <c r="E586" s="259"/>
    </row>
    <row r="587" ht="15.75" customHeight="1">
      <c r="E587" s="259"/>
    </row>
    <row r="588" ht="15.75" customHeight="1">
      <c r="E588" s="259"/>
    </row>
    <row r="589" ht="15.75" customHeight="1">
      <c r="E589" s="259"/>
    </row>
    <row r="590" ht="15.75" customHeight="1">
      <c r="E590" s="259"/>
    </row>
    <row r="591" ht="15.75" customHeight="1">
      <c r="E591" s="259"/>
    </row>
    <row r="592" ht="15.75" customHeight="1">
      <c r="E592" s="259"/>
    </row>
    <row r="593" ht="15.75" customHeight="1">
      <c r="E593" s="259"/>
    </row>
    <row r="594" ht="15.75" customHeight="1">
      <c r="E594" s="259"/>
    </row>
    <row r="595" ht="15.75" customHeight="1">
      <c r="E595" s="259"/>
    </row>
    <row r="596" ht="15.75" customHeight="1">
      <c r="E596" s="259"/>
    </row>
    <row r="597" ht="15.75" customHeight="1">
      <c r="E597" s="259"/>
    </row>
    <row r="598" ht="15.75" customHeight="1">
      <c r="E598" s="259"/>
    </row>
    <row r="599" ht="15.75" customHeight="1">
      <c r="E599" s="259"/>
    </row>
    <row r="600" ht="15.75" customHeight="1">
      <c r="E600" s="259"/>
    </row>
    <row r="601" ht="15.75" customHeight="1">
      <c r="E601" s="259"/>
    </row>
    <row r="602" ht="15.75" customHeight="1">
      <c r="E602" s="259"/>
    </row>
    <row r="603" ht="15.75" customHeight="1">
      <c r="E603" s="259"/>
    </row>
    <row r="604" ht="15.75" customHeight="1">
      <c r="E604" s="259"/>
    </row>
    <row r="605" ht="15.75" customHeight="1">
      <c r="E605" s="259"/>
    </row>
    <row r="606" ht="15.75" customHeight="1">
      <c r="E606" s="259"/>
    </row>
    <row r="607" ht="15.75" customHeight="1">
      <c r="E607" s="259"/>
    </row>
    <row r="608" ht="15.75" customHeight="1">
      <c r="E608" s="259"/>
    </row>
    <row r="609" ht="15.75" customHeight="1">
      <c r="E609" s="259"/>
    </row>
    <row r="610" ht="15.75" customHeight="1">
      <c r="E610" s="259"/>
    </row>
    <row r="611" ht="15.75" customHeight="1">
      <c r="E611" s="259"/>
    </row>
    <row r="612" ht="15.75" customHeight="1">
      <c r="E612" s="259"/>
    </row>
    <row r="613" ht="15.75" customHeight="1">
      <c r="E613" s="259"/>
    </row>
    <row r="614" ht="15.75" customHeight="1">
      <c r="E614" s="259"/>
    </row>
    <row r="615" ht="15.75" customHeight="1">
      <c r="E615" s="259"/>
    </row>
    <row r="616" ht="15.75" customHeight="1">
      <c r="E616" s="259"/>
    </row>
    <row r="617" ht="15.75" customHeight="1">
      <c r="E617" s="259"/>
    </row>
    <row r="618" ht="15.75" customHeight="1">
      <c r="E618" s="259"/>
    </row>
    <row r="619" ht="15.75" customHeight="1">
      <c r="E619" s="259"/>
    </row>
    <row r="620" ht="15.75" customHeight="1">
      <c r="E620" s="259"/>
    </row>
    <row r="621" ht="15.75" customHeight="1">
      <c r="E621" s="259"/>
    </row>
    <row r="622" ht="15.75" customHeight="1">
      <c r="E622" s="259"/>
    </row>
    <row r="623" ht="15.75" customHeight="1">
      <c r="E623" s="259"/>
    </row>
    <row r="624" ht="15.75" customHeight="1">
      <c r="E624" s="259"/>
    </row>
    <row r="625" ht="15.75" customHeight="1">
      <c r="E625" s="259"/>
    </row>
    <row r="626" ht="15.75" customHeight="1">
      <c r="E626" s="259"/>
    </row>
    <row r="627" ht="15.75" customHeight="1">
      <c r="E627" s="259"/>
    </row>
    <row r="628" ht="15.75" customHeight="1">
      <c r="E628" s="259"/>
    </row>
    <row r="629" ht="15.75" customHeight="1">
      <c r="E629" s="259"/>
    </row>
    <row r="630" ht="15.75" customHeight="1">
      <c r="E630" s="259"/>
    </row>
    <row r="631" ht="15.75" customHeight="1">
      <c r="E631" s="259"/>
    </row>
    <row r="632" ht="15.75" customHeight="1">
      <c r="E632" s="259"/>
    </row>
    <row r="633" ht="15.75" customHeight="1">
      <c r="E633" s="259"/>
    </row>
    <row r="634" ht="15.75" customHeight="1">
      <c r="E634" s="259"/>
    </row>
    <row r="635" ht="15.75" customHeight="1">
      <c r="E635" s="259"/>
    </row>
    <row r="636" ht="15.75" customHeight="1">
      <c r="E636" s="259"/>
    </row>
    <row r="637" ht="15.75" customHeight="1">
      <c r="E637" s="259"/>
    </row>
    <row r="638" ht="15.75" customHeight="1">
      <c r="E638" s="259"/>
    </row>
    <row r="639" ht="15.75" customHeight="1">
      <c r="E639" s="259"/>
    </row>
    <row r="640" ht="15.75" customHeight="1">
      <c r="E640" s="259"/>
    </row>
    <row r="641" ht="15.75" customHeight="1">
      <c r="E641" s="259"/>
    </row>
    <row r="642" ht="15.75" customHeight="1">
      <c r="E642" s="259"/>
    </row>
    <row r="643" ht="15.75" customHeight="1">
      <c r="E643" s="259"/>
    </row>
    <row r="644" ht="15.75" customHeight="1">
      <c r="E644" s="259"/>
    </row>
    <row r="645" ht="15.75" customHeight="1">
      <c r="E645" s="259"/>
    </row>
    <row r="646" ht="15.75" customHeight="1">
      <c r="E646" s="259"/>
    </row>
    <row r="647" ht="15.75" customHeight="1">
      <c r="E647" s="259"/>
    </row>
    <row r="648" ht="15.75" customHeight="1">
      <c r="E648" s="259"/>
    </row>
    <row r="649" ht="15.75" customHeight="1">
      <c r="E649" s="259"/>
    </row>
    <row r="650" ht="15.75" customHeight="1">
      <c r="E650" s="259"/>
    </row>
    <row r="651" ht="15.75" customHeight="1">
      <c r="E651" s="259"/>
    </row>
    <row r="652" ht="15.75" customHeight="1">
      <c r="E652" s="259"/>
    </row>
    <row r="653" ht="15.75" customHeight="1">
      <c r="E653" s="259"/>
    </row>
    <row r="654" ht="15.75" customHeight="1">
      <c r="E654" s="259"/>
    </row>
    <row r="655" ht="15.75" customHeight="1">
      <c r="E655" s="259"/>
    </row>
    <row r="656" ht="15.75" customHeight="1">
      <c r="E656" s="259"/>
    </row>
    <row r="657" ht="15.75" customHeight="1">
      <c r="E657" s="259"/>
    </row>
    <row r="658" ht="15.75" customHeight="1">
      <c r="E658" s="259"/>
    </row>
    <row r="659" ht="15.75" customHeight="1">
      <c r="E659" s="259"/>
    </row>
    <row r="660" ht="15.75" customHeight="1">
      <c r="E660" s="259"/>
    </row>
    <row r="661" ht="15.75" customHeight="1">
      <c r="E661" s="259"/>
    </row>
    <row r="662" ht="15.75" customHeight="1">
      <c r="E662" s="259"/>
    </row>
    <row r="663" ht="15.75" customHeight="1">
      <c r="E663" s="259"/>
    </row>
    <row r="664" ht="15.75" customHeight="1">
      <c r="E664" s="259"/>
    </row>
    <row r="665" ht="15.75" customHeight="1">
      <c r="E665" s="259"/>
    </row>
    <row r="666" ht="15.75" customHeight="1">
      <c r="E666" s="259"/>
    </row>
    <row r="667" ht="15.75" customHeight="1">
      <c r="E667" s="259"/>
    </row>
    <row r="668" ht="15.75" customHeight="1">
      <c r="E668" s="259"/>
    </row>
    <row r="669" ht="15.75" customHeight="1">
      <c r="E669" s="259"/>
    </row>
    <row r="670" ht="15.75" customHeight="1">
      <c r="E670" s="259"/>
    </row>
    <row r="671" ht="15.75" customHeight="1">
      <c r="E671" s="259"/>
    </row>
    <row r="672" ht="15.75" customHeight="1">
      <c r="E672" s="259"/>
    </row>
    <row r="673" ht="15.75" customHeight="1">
      <c r="E673" s="259"/>
    </row>
    <row r="674" ht="15.75" customHeight="1">
      <c r="E674" s="259"/>
    </row>
    <row r="675" ht="15.75" customHeight="1">
      <c r="E675" s="259"/>
    </row>
    <row r="676" ht="15.75" customHeight="1">
      <c r="E676" s="259"/>
    </row>
    <row r="677" ht="15.75" customHeight="1">
      <c r="E677" s="259"/>
    </row>
    <row r="678" ht="15.75" customHeight="1">
      <c r="E678" s="259"/>
    </row>
    <row r="679" ht="15.75" customHeight="1">
      <c r="E679" s="259"/>
    </row>
    <row r="680" ht="15.75" customHeight="1">
      <c r="E680" s="259"/>
    </row>
    <row r="681" ht="15.75" customHeight="1">
      <c r="E681" s="259"/>
    </row>
    <row r="682" ht="15.75" customHeight="1">
      <c r="E682" s="259"/>
    </row>
    <row r="683" ht="15.75" customHeight="1">
      <c r="E683" s="259"/>
    </row>
    <row r="684" ht="15.75" customHeight="1">
      <c r="E684" s="259"/>
    </row>
    <row r="685" ht="15.75" customHeight="1">
      <c r="E685" s="259"/>
    </row>
    <row r="686" ht="15.75" customHeight="1">
      <c r="E686" s="259"/>
    </row>
    <row r="687" ht="15.75" customHeight="1">
      <c r="E687" s="259"/>
    </row>
    <row r="688" ht="15.75" customHeight="1">
      <c r="E688" s="259"/>
    </row>
    <row r="689" ht="15.75" customHeight="1">
      <c r="E689" s="259"/>
    </row>
    <row r="690" ht="15.75" customHeight="1">
      <c r="E690" s="259"/>
    </row>
    <row r="691" ht="15.75" customHeight="1">
      <c r="E691" s="259"/>
    </row>
    <row r="692" ht="15.75" customHeight="1">
      <c r="E692" s="259"/>
    </row>
    <row r="693" ht="15.75" customHeight="1">
      <c r="E693" s="259"/>
    </row>
    <row r="694" ht="15.75" customHeight="1">
      <c r="E694" s="259"/>
    </row>
    <row r="695" ht="15.75" customHeight="1">
      <c r="E695" s="259"/>
    </row>
    <row r="696" ht="15.75" customHeight="1">
      <c r="E696" s="259"/>
    </row>
    <row r="697" ht="15.75" customHeight="1">
      <c r="E697" s="259"/>
    </row>
    <row r="698" ht="15.75" customHeight="1">
      <c r="E698" s="259"/>
    </row>
    <row r="699" ht="15.75" customHeight="1">
      <c r="E699" s="259"/>
    </row>
    <row r="700" ht="15.75" customHeight="1">
      <c r="E700" s="259"/>
    </row>
    <row r="701" ht="15.75" customHeight="1">
      <c r="E701" s="259"/>
    </row>
    <row r="702" ht="15.75" customHeight="1">
      <c r="E702" s="259"/>
    </row>
    <row r="703" ht="15.75" customHeight="1">
      <c r="E703" s="259"/>
    </row>
    <row r="704" ht="15.75" customHeight="1">
      <c r="E704" s="259"/>
    </row>
    <row r="705" ht="15.75" customHeight="1">
      <c r="E705" s="259"/>
    </row>
    <row r="706" ht="15.75" customHeight="1">
      <c r="E706" s="259"/>
    </row>
    <row r="707" ht="15.75" customHeight="1">
      <c r="E707" s="259"/>
    </row>
    <row r="708" ht="15.75" customHeight="1">
      <c r="E708" s="259"/>
    </row>
    <row r="709" ht="15.75" customHeight="1">
      <c r="E709" s="259"/>
    </row>
    <row r="710" ht="15.75" customHeight="1">
      <c r="E710" s="259"/>
    </row>
    <row r="711" ht="15.75" customHeight="1">
      <c r="E711" s="259"/>
    </row>
    <row r="712" ht="15.75" customHeight="1">
      <c r="E712" s="259"/>
    </row>
    <row r="713" ht="15.75" customHeight="1">
      <c r="E713" s="259"/>
    </row>
    <row r="714" ht="15.75" customHeight="1">
      <c r="E714" s="259"/>
    </row>
    <row r="715" ht="15.75" customHeight="1">
      <c r="E715" s="259"/>
    </row>
    <row r="716" ht="15.75" customHeight="1">
      <c r="E716" s="259"/>
    </row>
    <row r="717" ht="15.75" customHeight="1">
      <c r="E717" s="259"/>
    </row>
    <row r="718" ht="15.75" customHeight="1">
      <c r="E718" s="259"/>
    </row>
    <row r="719" ht="15.75" customHeight="1">
      <c r="E719" s="259"/>
    </row>
    <row r="720" ht="15.75" customHeight="1">
      <c r="E720" s="259"/>
    </row>
    <row r="721" ht="15.75" customHeight="1">
      <c r="E721" s="259"/>
    </row>
    <row r="722" ht="15.75" customHeight="1">
      <c r="E722" s="259"/>
    </row>
    <row r="723" ht="15.75" customHeight="1">
      <c r="E723" s="259"/>
    </row>
    <row r="724" ht="15.75" customHeight="1">
      <c r="E724" s="259"/>
    </row>
    <row r="725" ht="15.75" customHeight="1">
      <c r="E725" s="259"/>
    </row>
    <row r="726" ht="15.75" customHeight="1">
      <c r="E726" s="259"/>
    </row>
    <row r="727" ht="15.75" customHeight="1">
      <c r="E727" s="259"/>
    </row>
    <row r="728" ht="15.75" customHeight="1">
      <c r="E728" s="259"/>
    </row>
    <row r="729" ht="15.75" customHeight="1">
      <c r="E729" s="259"/>
    </row>
    <row r="730" ht="15.75" customHeight="1">
      <c r="E730" s="259"/>
    </row>
    <row r="731" ht="15.75" customHeight="1">
      <c r="E731" s="259"/>
    </row>
    <row r="732" ht="15.75" customHeight="1">
      <c r="E732" s="259"/>
    </row>
    <row r="733" ht="15.75" customHeight="1">
      <c r="E733" s="259"/>
    </row>
    <row r="734" ht="15.75" customHeight="1">
      <c r="E734" s="259"/>
    </row>
    <row r="735" ht="15.75" customHeight="1">
      <c r="E735" s="259"/>
    </row>
    <row r="736" ht="15.75" customHeight="1">
      <c r="E736" s="259"/>
    </row>
    <row r="737" ht="15.75" customHeight="1">
      <c r="E737" s="259"/>
    </row>
    <row r="738" ht="15.75" customHeight="1">
      <c r="E738" s="259"/>
    </row>
    <row r="739" ht="15.75" customHeight="1">
      <c r="E739" s="259"/>
    </row>
    <row r="740" ht="15.75" customHeight="1">
      <c r="E740" s="259"/>
    </row>
    <row r="741" ht="15.75" customHeight="1">
      <c r="E741" s="259"/>
    </row>
    <row r="742" ht="15.75" customHeight="1">
      <c r="E742" s="259"/>
    </row>
    <row r="743" ht="15.75" customHeight="1">
      <c r="E743" s="259"/>
    </row>
    <row r="744" ht="15.75" customHeight="1">
      <c r="E744" s="259"/>
    </row>
    <row r="745" ht="15.75" customHeight="1">
      <c r="E745" s="259"/>
    </row>
    <row r="746" ht="15.75" customHeight="1">
      <c r="E746" s="259"/>
    </row>
    <row r="747" ht="15.75" customHeight="1">
      <c r="E747" s="259"/>
    </row>
    <row r="748" ht="15.75" customHeight="1">
      <c r="E748" s="259"/>
    </row>
    <row r="749" ht="15.75" customHeight="1">
      <c r="E749" s="259"/>
    </row>
    <row r="750" ht="15.75" customHeight="1">
      <c r="E750" s="259"/>
    </row>
    <row r="751" ht="15.75" customHeight="1">
      <c r="E751" s="259"/>
    </row>
    <row r="752" ht="15.75" customHeight="1">
      <c r="E752" s="259"/>
    </row>
    <row r="753" ht="15.75" customHeight="1">
      <c r="E753" s="259"/>
    </row>
    <row r="754" ht="15.75" customHeight="1">
      <c r="E754" s="259"/>
    </row>
    <row r="755" ht="15.75" customHeight="1">
      <c r="E755" s="259"/>
    </row>
    <row r="756" ht="15.75" customHeight="1">
      <c r="E756" s="259"/>
    </row>
    <row r="757" ht="15.75" customHeight="1">
      <c r="E757" s="259"/>
    </row>
    <row r="758" ht="15.75" customHeight="1">
      <c r="E758" s="259"/>
    </row>
    <row r="759" ht="15.75" customHeight="1">
      <c r="E759" s="259"/>
    </row>
    <row r="760" ht="15.75" customHeight="1">
      <c r="E760" s="259"/>
    </row>
    <row r="761" ht="15.75" customHeight="1">
      <c r="E761" s="259"/>
    </row>
    <row r="762" ht="15.75" customHeight="1">
      <c r="E762" s="259"/>
    </row>
    <row r="763" ht="15.75" customHeight="1">
      <c r="E763" s="259"/>
    </row>
    <row r="764" ht="15.75" customHeight="1">
      <c r="E764" s="259"/>
    </row>
    <row r="765" ht="15.75" customHeight="1">
      <c r="E765" s="259"/>
    </row>
    <row r="766" ht="15.75" customHeight="1">
      <c r="E766" s="259"/>
    </row>
    <row r="767" ht="15.75" customHeight="1">
      <c r="E767" s="259"/>
    </row>
    <row r="768" ht="15.75" customHeight="1">
      <c r="E768" s="259"/>
    </row>
    <row r="769" ht="15.75" customHeight="1">
      <c r="E769" s="259"/>
    </row>
    <row r="770" ht="15.75" customHeight="1">
      <c r="E770" s="259"/>
    </row>
    <row r="771" ht="15.75" customHeight="1">
      <c r="E771" s="259"/>
    </row>
    <row r="772" ht="15.75" customHeight="1">
      <c r="E772" s="259"/>
    </row>
    <row r="773" ht="15.75" customHeight="1">
      <c r="E773" s="259"/>
    </row>
    <row r="774" ht="15.75" customHeight="1">
      <c r="E774" s="259"/>
    </row>
    <row r="775" ht="15.75" customHeight="1">
      <c r="E775" s="259"/>
    </row>
    <row r="776" ht="15.75" customHeight="1">
      <c r="E776" s="259"/>
    </row>
    <row r="777" ht="15.75" customHeight="1">
      <c r="E777" s="259"/>
    </row>
    <row r="778" ht="15.75" customHeight="1">
      <c r="E778" s="259"/>
    </row>
    <row r="779" ht="15.75" customHeight="1">
      <c r="E779" s="259"/>
    </row>
    <row r="780" ht="15.75" customHeight="1">
      <c r="E780" s="259"/>
    </row>
    <row r="781" ht="15.75" customHeight="1">
      <c r="E781" s="259"/>
    </row>
    <row r="782" ht="15.75" customHeight="1">
      <c r="E782" s="259"/>
    </row>
    <row r="783" ht="15.75" customHeight="1">
      <c r="E783" s="259"/>
    </row>
    <row r="784" ht="15.75" customHeight="1">
      <c r="E784" s="259"/>
    </row>
    <row r="785" ht="15.75" customHeight="1">
      <c r="E785" s="259"/>
    </row>
    <row r="786" ht="15.75" customHeight="1">
      <c r="E786" s="259"/>
    </row>
    <row r="787" ht="15.75" customHeight="1">
      <c r="E787" s="259"/>
    </row>
    <row r="788" ht="15.75" customHeight="1">
      <c r="E788" s="259"/>
    </row>
    <row r="789" ht="15.75" customHeight="1">
      <c r="E789" s="259"/>
    </row>
    <row r="790" ht="15.75" customHeight="1">
      <c r="E790" s="259"/>
    </row>
    <row r="791" ht="15.75" customHeight="1">
      <c r="E791" s="259"/>
    </row>
    <row r="792" ht="15.75" customHeight="1">
      <c r="E792" s="259"/>
    </row>
    <row r="793" ht="15.75" customHeight="1">
      <c r="E793" s="259"/>
    </row>
    <row r="794" ht="15.75" customHeight="1">
      <c r="E794" s="259"/>
    </row>
    <row r="795" ht="15.75" customHeight="1">
      <c r="E795" s="259"/>
    </row>
    <row r="796" ht="15.75" customHeight="1">
      <c r="E796" s="259"/>
    </row>
    <row r="797" ht="15.75" customHeight="1">
      <c r="E797" s="259"/>
    </row>
    <row r="798" ht="15.75" customHeight="1">
      <c r="E798" s="259"/>
    </row>
    <row r="799" ht="15.75" customHeight="1">
      <c r="E799" s="259"/>
    </row>
    <row r="800" ht="15.75" customHeight="1">
      <c r="E800" s="259"/>
    </row>
    <row r="801" ht="15.75" customHeight="1">
      <c r="E801" s="259"/>
    </row>
    <row r="802" ht="15.75" customHeight="1">
      <c r="E802" s="259"/>
    </row>
    <row r="803" ht="15.75" customHeight="1">
      <c r="E803" s="259"/>
    </row>
    <row r="804" ht="15.75" customHeight="1">
      <c r="E804" s="259"/>
    </row>
    <row r="805" ht="15.75" customHeight="1">
      <c r="E805" s="259"/>
    </row>
    <row r="806" ht="15.75" customHeight="1">
      <c r="E806" s="259"/>
    </row>
    <row r="807" ht="15.75" customHeight="1">
      <c r="E807" s="259"/>
    </row>
    <row r="808" ht="15.75" customHeight="1">
      <c r="E808" s="259"/>
    </row>
    <row r="809" ht="15.75" customHeight="1">
      <c r="E809" s="259"/>
    </row>
    <row r="810" ht="15.75" customHeight="1">
      <c r="E810" s="259"/>
    </row>
    <row r="811" ht="15.75" customHeight="1">
      <c r="E811" s="259"/>
    </row>
    <row r="812" ht="15.75" customHeight="1">
      <c r="E812" s="259"/>
    </row>
    <row r="813" ht="15.75" customHeight="1">
      <c r="E813" s="259"/>
    </row>
    <row r="814" ht="15.75" customHeight="1">
      <c r="E814" s="259"/>
    </row>
    <row r="815" ht="15.75" customHeight="1">
      <c r="E815" s="259"/>
    </row>
    <row r="816" ht="15.75" customHeight="1">
      <c r="E816" s="259"/>
    </row>
    <row r="817" ht="15.75" customHeight="1">
      <c r="E817" s="259"/>
    </row>
    <row r="818" ht="15.75" customHeight="1">
      <c r="E818" s="259"/>
    </row>
    <row r="819" ht="15.75" customHeight="1">
      <c r="E819" s="259"/>
    </row>
    <row r="820" ht="15.75" customHeight="1">
      <c r="E820" s="259"/>
    </row>
    <row r="821" ht="15.75" customHeight="1">
      <c r="E821" s="259"/>
    </row>
    <row r="822" ht="15.75" customHeight="1">
      <c r="E822" s="259"/>
    </row>
    <row r="823" ht="15.75" customHeight="1">
      <c r="E823" s="259"/>
    </row>
    <row r="824" ht="15.75" customHeight="1">
      <c r="E824" s="259"/>
    </row>
    <row r="825" ht="15.75" customHeight="1">
      <c r="E825" s="259"/>
    </row>
    <row r="826" ht="15.75" customHeight="1">
      <c r="E826" s="259"/>
    </row>
    <row r="827" ht="15.75" customHeight="1">
      <c r="E827" s="259"/>
    </row>
    <row r="828" ht="15.75" customHeight="1">
      <c r="E828" s="259"/>
    </row>
    <row r="829" ht="15.75" customHeight="1">
      <c r="E829" s="259"/>
    </row>
    <row r="830" ht="15.75" customHeight="1">
      <c r="E830" s="259"/>
    </row>
    <row r="831" ht="15.75" customHeight="1">
      <c r="E831" s="259"/>
    </row>
    <row r="832" ht="15.75" customHeight="1">
      <c r="E832" s="259"/>
    </row>
    <row r="833" ht="15.75" customHeight="1">
      <c r="E833" s="259"/>
    </row>
    <row r="834" ht="15.75" customHeight="1">
      <c r="E834" s="259"/>
    </row>
    <row r="835" ht="15.75" customHeight="1">
      <c r="E835" s="259"/>
    </row>
    <row r="836" ht="15.75" customHeight="1">
      <c r="E836" s="259"/>
    </row>
    <row r="837" ht="15.75" customHeight="1">
      <c r="E837" s="259"/>
    </row>
    <row r="838" ht="15.75" customHeight="1">
      <c r="E838" s="259"/>
    </row>
    <row r="839" ht="15.75" customHeight="1">
      <c r="E839" s="259"/>
    </row>
    <row r="840" ht="15.75" customHeight="1">
      <c r="E840" s="259"/>
    </row>
    <row r="841" ht="15.75" customHeight="1">
      <c r="E841" s="259"/>
    </row>
    <row r="842" ht="15.75" customHeight="1">
      <c r="E842" s="259"/>
    </row>
    <row r="843" ht="15.75" customHeight="1">
      <c r="E843" s="259"/>
    </row>
    <row r="844" ht="15.75" customHeight="1">
      <c r="E844" s="259"/>
    </row>
    <row r="845" ht="15.75" customHeight="1">
      <c r="E845" s="259"/>
    </row>
    <row r="846" ht="15.75" customHeight="1">
      <c r="E846" s="259"/>
    </row>
    <row r="847" ht="15.75" customHeight="1">
      <c r="E847" s="259"/>
    </row>
    <row r="848" ht="15.75" customHeight="1">
      <c r="E848" s="259"/>
    </row>
    <row r="849" ht="15.75" customHeight="1">
      <c r="E849" s="259"/>
    </row>
    <row r="850" ht="15.75" customHeight="1">
      <c r="E850" s="259"/>
    </row>
    <row r="851" ht="15.75" customHeight="1">
      <c r="E851" s="259"/>
    </row>
    <row r="852" ht="15.75" customHeight="1">
      <c r="E852" s="259"/>
    </row>
    <row r="853" ht="15.75" customHeight="1">
      <c r="E853" s="259"/>
    </row>
    <row r="854" ht="15.75" customHeight="1">
      <c r="E854" s="259"/>
    </row>
    <row r="855" ht="15.75" customHeight="1">
      <c r="E855" s="259"/>
    </row>
    <row r="856" ht="15.75" customHeight="1">
      <c r="E856" s="259"/>
    </row>
    <row r="857" ht="15.75" customHeight="1">
      <c r="E857" s="259"/>
    </row>
    <row r="858" ht="15.75" customHeight="1">
      <c r="E858" s="259"/>
    </row>
    <row r="859" ht="15.75" customHeight="1">
      <c r="E859" s="259"/>
    </row>
    <row r="860" ht="15.75" customHeight="1">
      <c r="E860" s="259"/>
    </row>
    <row r="861" ht="15.75" customHeight="1">
      <c r="E861" s="259"/>
    </row>
    <row r="862" ht="15.75" customHeight="1">
      <c r="E862" s="259"/>
    </row>
    <row r="863" ht="15.75" customHeight="1">
      <c r="E863" s="259"/>
    </row>
    <row r="864" ht="15.75" customHeight="1">
      <c r="E864" s="259"/>
    </row>
    <row r="865" ht="15.75" customHeight="1">
      <c r="E865" s="259"/>
    </row>
    <row r="866" ht="15.75" customHeight="1">
      <c r="E866" s="259"/>
    </row>
    <row r="867" ht="15.75" customHeight="1">
      <c r="E867" s="259"/>
    </row>
    <row r="868" ht="15.75" customHeight="1">
      <c r="E868" s="259"/>
    </row>
    <row r="869" ht="15.75" customHeight="1">
      <c r="E869" s="259"/>
    </row>
    <row r="870" ht="15.75" customHeight="1">
      <c r="E870" s="259"/>
    </row>
    <row r="871" ht="15.75" customHeight="1">
      <c r="E871" s="259"/>
    </row>
    <row r="872" ht="15.75" customHeight="1">
      <c r="E872" s="259"/>
    </row>
    <row r="873" ht="15.75" customHeight="1">
      <c r="E873" s="259"/>
    </row>
    <row r="874" ht="15.75" customHeight="1">
      <c r="E874" s="259"/>
    </row>
    <row r="875" ht="15.75" customHeight="1">
      <c r="E875" s="259"/>
    </row>
    <row r="876" ht="15.75" customHeight="1">
      <c r="E876" s="259"/>
    </row>
    <row r="877" ht="15.75" customHeight="1">
      <c r="E877" s="259"/>
    </row>
    <row r="878" ht="15.75" customHeight="1">
      <c r="E878" s="259"/>
    </row>
    <row r="879" ht="15.75" customHeight="1">
      <c r="E879" s="259"/>
    </row>
    <row r="880" ht="15.75" customHeight="1">
      <c r="E880" s="259"/>
    </row>
    <row r="881" ht="15.75" customHeight="1">
      <c r="E881" s="259"/>
    </row>
    <row r="882" ht="15.75" customHeight="1">
      <c r="E882" s="259"/>
    </row>
    <row r="883" ht="15.75" customHeight="1">
      <c r="E883" s="259"/>
    </row>
    <row r="884" ht="15.75" customHeight="1">
      <c r="E884" s="259"/>
    </row>
    <row r="885" ht="15.75" customHeight="1">
      <c r="E885" s="259"/>
    </row>
    <row r="886" ht="15.75" customHeight="1">
      <c r="E886" s="259"/>
    </row>
    <row r="887" ht="15.75" customHeight="1">
      <c r="E887" s="259"/>
    </row>
    <row r="888" ht="15.75" customHeight="1">
      <c r="E888" s="259"/>
    </row>
    <row r="889" ht="15.75" customHeight="1">
      <c r="E889" s="259"/>
    </row>
    <row r="890" ht="15.75" customHeight="1">
      <c r="E890" s="259"/>
    </row>
    <row r="891" ht="15.75" customHeight="1">
      <c r="E891" s="259"/>
    </row>
    <row r="892" ht="15.75" customHeight="1">
      <c r="E892" s="259"/>
    </row>
    <row r="893" ht="15.75" customHeight="1">
      <c r="E893" s="259"/>
    </row>
    <row r="894" ht="15.75" customHeight="1">
      <c r="E894" s="259"/>
    </row>
    <row r="895" ht="15.75" customHeight="1">
      <c r="E895" s="259"/>
    </row>
    <row r="896" ht="15.75" customHeight="1">
      <c r="E896" s="259"/>
    </row>
    <row r="897" ht="15.75" customHeight="1">
      <c r="E897" s="259"/>
    </row>
    <row r="898" ht="15.75" customHeight="1">
      <c r="E898" s="259"/>
    </row>
    <row r="899" ht="15.75" customHeight="1">
      <c r="E899" s="259"/>
    </row>
    <row r="900" ht="15.75" customHeight="1">
      <c r="E900" s="259"/>
    </row>
    <row r="901" ht="15.75" customHeight="1">
      <c r="E901" s="259"/>
    </row>
    <row r="902" ht="15.75" customHeight="1">
      <c r="E902" s="259"/>
    </row>
    <row r="903" ht="15.75" customHeight="1">
      <c r="E903" s="259"/>
    </row>
    <row r="904" ht="15.75" customHeight="1">
      <c r="E904" s="259"/>
    </row>
    <row r="905" ht="15.75" customHeight="1">
      <c r="E905" s="259"/>
    </row>
    <row r="906" ht="15.75" customHeight="1">
      <c r="E906" s="259"/>
    </row>
    <row r="907" ht="15.75" customHeight="1">
      <c r="E907" s="259"/>
    </row>
    <row r="908" ht="15.75" customHeight="1">
      <c r="E908" s="259"/>
    </row>
    <row r="909" ht="15.75" customHeight="1">
      <c r="E909" s="259"/>
    </row>
    <row r="910" ht="15.75" customHeight="1">
      <c r="E910" s="259"/>
    </row>
    <row r="911" ht="15.75" customHeight="1">
      <c r="E911" s="259"/>
    </row>
    <row r="912" ht="15.75" customHeight="1">
      <c r="E912" s="259"/>
    </row>
    <row r="913" ht="15.75" customHeight="1">
      <c r="E913" s="259"/>
    </row>
    <row r="914" ht="15.75" customHeight="1">
      <c r="E914" s="259"/>
    </row>
    <row r="915" ht="15.75" customHeight="1">
      <c r="E915" s="259"/>
    </row>
    <row r="916" ht="15.75" customHeight="1">
      <c r="E916" s="259"/>
    </row>
    <row r="917" ht="15.75" customHeight="1">
      <c r="E917" s="259"/>
    </row>
    <row r="918" ht="15.75" customHeight="1">
      <c r="E918" s="259"/>
    </row>
    <row r="919" ht="15.75" customHeight="1">
      <c r="E919" s="259"/>
    </row>
    <row r="920" ht="15.75" customHeight="1">
      <c r="E920" s="259"/>
    </row>
    <row r="921" ht="15.75" customHeight="1">
      <c r="E921" s="259"/>
    </row>
    <row r="922" ht="15.75" customHeight="1">
      <c r="E922" s="259"/>
    </row>
    <row r="923" ht="15.75" customHeight="1">
      <c r="E923" s="259"/>
    </row>
    <row r="924" ht="15.75" customHeight="1">
      <c r="E924" s="259"/>
    </row>
    <row r="925" ht="15.75" customHeight="1">
      <c r="E925" s="259"/>
    </row>
    <row r="926" ht="15.75" customHeight="1">
      <c r="E926" s="259"/>
    </row>
    <row r="927" ht="15.75" customHeight="1">
      <c r="E927" s="259"/>
    </row>
    <row r="928" ht="15.75" customHeight="1">
      <c r="E928" s="259"/>
    </row>
    <row r="929" ht="15.75" customHeight="1">
      <c r="E929" s="259"/>
    </row>
    <row r="930" ht="15.75" customHeight="1">
      <c r="E930" s="259"/>
    </row>
    <row r="931" ht="15.75" customHeight="1">
      <c r="E931" s="259"/>
    </row>
    <row r="932" ht="15.75" customHeight="1">
      <c r="E932" s="259"/>
    </row>
    <row r="933" ht="15.75" customHeight="1">
      <c r="E933" s="259"/>
    </row>
    <row r="934" ht="15.75" customHeight="1">
      <c r="E934" s="259"/>
    </row>
    <row r="935" ht="15.75" customHeight="1">
      <c r="E935" s="259"/>
    </row>
    <row r="936" ht="15.75" customHeight="1">
      <c r="E936" s="259"/>
    </row>
    <row r="937" ht="15.75" customHeight="1">
      <c r="E937" s="259"/>
    </row>
    <row r="938" ht="15.75" customHeight="1">
      <c r="E938" s="259"/>
    </row>
    <row r="939" ht="15.75" customHeight="1">
      <c r="E939" s="259"/>
    </row>
    <row r="940" ht="15.75" customHeight="1">
      <c r="E940" s="259"/>
    </row>
    <row r="941" ht="15.75" customHeight="1">
      <c r="E941" s="259"/>
    </row>
    <row r="942" ht="15.75" customHeight="1">
      <c r="E942" s="259"/>
    </row>
    <row r="943" ht="15.75" customHeight="1">
      <c r="E943" s="259"/>
    </row>
    <row r="944" ht="15.75" customHeight="1">
      <c r="E944" s="259"/>
    </row>
    <row r="945" ht="15.75" customHeight="1">
      <c r="E945" s="259"/>
    </row>
    <row r="946" ht="15.75" customHeight="1">
      <c r="E946" s="259"/>
    </row>
    <row r="947" ht="15.75" customHeight="1">
      <c r="E947" s="259"/>
    </row>
    <row r="948" ht="15.75" customHeight="1">
      <c r="E948" s="259"/>
    </row>
    <row r="949" ht="15.75" customHeight="1">
      <c r="E949" s="259"/>
    </row>
    <row r="950" ht="15.75" customHeight="1">
      <c r="E950" s="259"/>
    </row>
    <row r="951" ht="15.75" customHeight="1">
      <c r="E951" s="259"/>
    </row>
    <row r="952" ht="15.75" customHeight="1">
      <c r="E952" s="259"/>
    </row>
    <row r="953" ht="15.75" customHeight="1">
      <c r="E953" s="259"/>
    </row>
    <row r="954" ht="15.75" customHeight="1">
      <c r="E954" s="259"/>
    </row>
    <row r="955" ht="15.75" customHeight="1">
      <c r="E955" s="259"/>
    </row>
    <row r="956" ht="15.75" customHeight="1">
      <c r="E956" s="259"/>
    </row>
    <row r="957" ht="15.75" customHeight="1">
      <c r="E957" s="259"/>
    </row>
    <row r="958" ht="15.75" customHeight="1">
      <c r="E958" s="259"/>
    </row>
    <row r="959" ht="15.75" customHeight="1">
      <c r="E959" s="259"/>
    </row>
    <row r="960" ht="15.75" customHeight="1">
      <c r="E960" s="259"/>
    </row>
    <row r="961" ht="15.75" customHeight="1">
      <c r="E961" s="259"/>
    </row>
    <row r="962" ht="15.75" customHeight="1">
      <c r="E962" s="259"/>
    </row>
    <row r="963" ht="15.75" customHeight="1">
      <c r="E963" s="259"/>
    </row>
    <row r="964" ht="15.75" customHeight="1">
      <c r="E964" s="259"/>
    </row>
    <row r="965" ht="15.75" customHeight="1">
      <c r="E965" s="259"/>
    </row>
    <row r="966" ht="15.75" customHeight="1">
      <c r="E966" s="259"/>
    </row>
    <row r="967" ht="15.75" customHeight="1">
      <c r="E967" s="259"/>
    </row>
    <row r="968" ht="15.75" customHeight="1">
      <c r="E968" s="259"/>
    </row>
    <row r="969" ht="15.75" customHeight="1">
      <c r="E969" s="259"/>
    </row>
    <row r="970" ht="15.75" customHeight="1">
      <c r="E970" s="259"/>
    </row>
    <row r="971" ht="15.75" customHeight="1">
      <c r="E971" s="259"/>
    </row>
    <row r="972" ht="15.75" customHeight="1">
      <c r="E972" s="259"/>
    </row>
    <row r="973" ht="15.75" customHeight="1">
      <c r="E973" s="259"/>
    </row>
    <row r="974" ht="15.75" customHeight="1">
      <c r="E974" s="259"/>
    </row>
    <row r="975" ht="15.75" customHeight="1">
      <c r="E975" s="259"/>
    </row>
    <row r="976" ht="15.75" customHeight="1">
      <c r="E976" s="259"/>
    </row>
    <row r="977" ht="15.75" customHeight="1">
      <c r="E977" s="259"/>
    </row>
    <row r="978" ht="15.75" customHeight="1">
      <c r="E978" s="259"/>
    </row>
    <row r="979" ht="15.75" customHeight="1">
      <c r="E979" s="259"/>
    </row>
    <row r="980" ht="15.75" customHeight="1">
      <c r="E980" s="259"/>
    </row>
    <row r="981" ht="15.75" customHeight="1">
      <c r="E981" s="259"/>
    </row>
    <row r="982" ht="15.75" customHeight="1">
      <c r="E982" s="259"/>
    </row>
    <row r="983" ht="15.75" customHeight="1">
      <c r="E983" s="259"/>
    </row>
    <row r="984" ht="15.75" customHeight="1">
      <c r="E984" s="259"/>
    </row>
    <row r="985" ht="15.75" customHeight="1">
      <c r="E985" s="259"/>
    </row>
    <row r="986" ht="15.75" customHeight="1">
      <c r="E986" s="259"/>
    </row>
    <row r="987" ht="15.75" customHeight="1">
      <c r="E987" s="259"/>
    </row>
    <row r="988" ht="15.75" customHeight="1">
      <c r="E988" s="259"/>
    </row>
    <row r="989" ht="15.75" customHeight="1">
      <c r="E989" s="259"/>
    </row>
    <row r="990" ht="15.75" customHeight="1">
      <c r="E990" s="259"/>
    </row>
    <row r="991" ht="15.75" customHeight="1">
      <c r="E991" s="259"/>
    </row>
    <row r="992" ht="15.75" customHeight="1">
      <c r="E992" s="259"/>
    </row>
    <row r="993" ht="15.75" customHeight="1">
      <c r="E993" s="259"/>
    </row>
    <row r="994" ht="15.75" customHeight="1">
      <c r="E994" s="259"/>
    </row>
    <row r="995" ht="15.75" customHeight="1">
      <c r="E995" s="259"/>
    </row>
    <row r="996" ht="15.75" customHeight="1">
      <c r="E996" s="259"/>
    </row>
    <row r="997" ht="15.75" customHeight="1">
      <c r="E997" s="259"/>
    </row>
    <row r="998" ht="15.75" customHeight="1">
      <c r="E998" s="259"/>
    </row>
    <row r="999" ht="15.75" customHeight="1">
      <c r="E999" s="259"/>
    </row>
    <row r="1000" ht="15.75" customHeight="1">
      <c r="E1000" s="259"/>
    </row>
  </sheetData>
  <autoFilter ref="$B$2:$R$50">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10.56"/>
    <col customWidth="1" min="2" max="2" width="18.44"/>
    <col customWidth="1" min="3" max="3" width="10.33"/>
    <col customWidth="1" min="4" max="4" width="12.11"/>
    <col customWidth="1" min="5" max="5" width="17.78"/>
    <col customWidth="1" min="6" max="17" width="12.33"/>
    <col customWidth="1" min="18" max="18" width="13.44"/>
    <col customWidth="1" min="19" max="27" width="10.56"/>
  </cols>
  <sheetData>
    <row r="1" ht="15.75" customHeight="1">
      <c r="B1" s="259"/>
    </row>
    <row r="2" ht="15.75" customHeight="1">
      <c r="B2" s="275" t="s">
        <v>431</v>
      </c>
      <c r="C2" s="276" t="s">
        <v>432</v>
      </c>
      <c r="D2" s="276" t="s">
        <v>48</v>
      </c>
      <c r="E2" s="275" t="s">
        <v>433</v>
      </c>
      <c r="F2" s="277">
        <v>202501.0</v>
      </c>
      <c r="G2" s="277">
        <v>202502.0</v>
      </c>
      <c r="H2" s="277">
        <v>202503.0</v>
      </c>
      <c r="I2" s="277">
        <v>202504.0</v>
      </c>
      <c r="J2" s="277">
        <v>202505.0</v>
      </c>
      <c r="K2" s="277">
        <v>202506.0</v>
      </c>
      <c r="L2" s="277">
        <v>202507.0</v>
      </c>
      <c r="M2" s="277">
        <v>202508.0</v>
      </c>
      <c r="N2" s="277">
        <v>202509.0</v>
      </c>
      <c r="O2" s="277">
        <v>202510.0</v>
      </c>
      <c r="P2" s="277">
        <v>202511.0</v>
      </c>
      <c r="Q2" s="277">
        <v>202512.0</v>
      </c>
      <c r="R2" s="278" t="s">
        <v>56</v>
      </c>
      <c r="S2" s="279" t="s">
        <v>112</v>
      </c>
    </row>
    <row r="3" ht="15.75" hidden="1" customHeight="1">
      <c r="A3" s="280"/>
      <c r="B3" s="281" t="s">
        <v>82</v>
      </c>
      <c r="C3" s="282" t="s">
        <v>59</v>
      </c>
      <c r="D3" s="283" t="s">
        <v>116</v>
      </c>
      <c r="E3" s="284" t="s">
        <v>383</v>
      </c>
      <c r="F3" s="285">
        <v>827135.5849146312</v>
      </c>
      <c r="G3" s="285">
        <v>806315.8745202726</v>
      </c>
      <c r="H3" s="285">
        <v>786058.879216567</v>
      </c>
      <c r="I3" s="285">
        <v>766360.1112447053</v>
      </c>
      <c r="J3" s="285">
        <v>746920.6360040263</v>
      </c>
      <c r="K3" s="285">
        <v>727735.7164157871</v>
      </c>
      <c r="L3" s="285">
        <v>708507.1658391278</v>
      </c>
      <c r="M3" s="285">
        <v>689230.2471953055</v>
      </c>
      <c r="N3" s="285">
        <v>670194.4209274964</v>
      </c>
      <c r="O3" s="285">
        <v>651395.448596825</v>
      </c>
      <c r="P3" s="285">
        <v>633123.0399664014</v>
      </c>
      <c r="Q3" s="285">
        <v>615079.0083953657</v>
      </c>
      <c r="R3" s="285">
        <f t="shared" ref="R3:R206" si="1">SUM(F3:Q3)</f>
        <v>8628056.133</v>
      </c>
    </row>
    <row r="4" ht="15.75" hidden="1" customHeight="1">
      <c r="A4" s="280"/>
      <c r="B4" s="281" t="s">
        <v>82</v>
      </c>
      <c r="C4" s="282" t="s">
        <v>59</v>
      </c>
      <c r="D4" s="283" t="s">
        <v>116</v>
      </c>
      <c r="E4" s="284" t="s">
        <v>384</v>
      </c>
      <c r="F4" s="285">
        <v>473823.7576128918</v>
      </c>
      <c r="G4" s="285">
        <v>461897.2082159325</v>
      </c>
      <c r="H4" s="285">
        <v>450293.00957208</v>
      </c>
      <c r="I4" s="285">
        <v>439008.5908733786</v>
      </c>
      <c r="J4" s="285">
        <v>427872.7077454487</v>
      </c>
      <c r="K4" s="285">
        <v>416882.64655767026</v>
      </c>
      <c r="L4" s="285">
        <v>405867.59140365635</v>
      </c>
      <c r="M4" s="285">
        <v>394824.8286527869</v>
      </c>
      <c r="N4" s="285">
        <v>383920.17541820207</v>
      </c>
      <c r="O4" s="285">
        <v>373151.20371461037</v>
      </c>
      <c r="P4" s="285">
        <v>362683.87347781594</v>
      </c>
      <c r="Q4" s="285">
        <v>352347.3688014318</v>
      </c>
      <c r="R4" s="285">
        <f t="shared" si="1"/>
        <v>4942572.962</v>
      </c>
    </row>
    <row r="5" ht="15.75" hidden="1" customHeight="1">
      <c r="A5" s="280"/>
      <c r="B5" s="281" t="s">
        <v>82</v>
      </c>
      <c r="C5" s="282" t="s">
        <v>59</v>
      </c>
      <c r="D5" s="283" t="s">
        <v>116</v>
      </c>
      <c r="E5" s="284" t="s">
        <v>385</v>
      </c>
      <c r="F5" s="285">
        <v>1359363.8799234824</v>
      </c>
      <c r="G5" s="285">
        <v>1325147.5279532312</v>
      </c>
      <c r="H5" s="285">
        <v>1291855.9754751946</v>
      </c>
      <c r="I5" s="285">
        <v>1259481.847039279</v>
      </c>
      <c r="J5" s="285">
        <v>1227533.8557198471</v>
      </c>
      <c r="K5" s="285">
        <v>1196004.2163195782</v>
      </c>
      <c r="L5" s="285">
        <v>1164402.8711545165</v>
      </c>
      <c r="M5" s="285">
        <v>1132722.0350273415</v>
      </c>
      <c r="N5" s="285">
        <v>1101437.4244690505</v>
      </c>
      <c r="O5" s="285">
        <v>1070542.0737767778</v>
      </c>
      <c r="P5" s="285">
        <v>1040512.1092287485</v>
      </c>
      <c r="Q5" s="285">
        <v>1010857.4731410064</v>
      </c>
      <c r="R5" s="285">
        <f t="shared" si="1"/>
        <v>14179861.29</v>
      </c>
    </row>
    <row r="6" ht="15.75" hidden="1" customHeight="1">
      <c r="A6" s="280"/>
      <c r="B6" s="281" t="s">
        <v>82</v>
      </c>
      <c r="C6" s="282" t="s">
        <v>59</v>
      </c>
      <c r="D6" s="283" t="s">
        <v>116</v>
      </c>
      <c r="E6" s="284" t="s">
        <v>386</v>
      </c>
      <c r="F6" s="285">
        <v>281786.2956347508</v>
      </c>
      <c r="G6" s="285">
        <v>274693.4934688034</v>
      </c>
      <c r="H6" s="285">
        <v>267792.3955455278</v>
      </c>
      <c r="I6" s="285">
        <v>261081.47298749</v>
      </c>
      <c r="J6" s="285">
        <v>254458.88557007193</v>
      </c>
      <c r="K6" s="285">
        <v>247923.01947820446</v>
      </c>
      <c r="L6" s="285">
        <v>241372.28930017506</v>
      </c>
      <c r="M6" s="285">
        <v>234805.08122091467</v>
      </c>
      <c r="N6" s="285">
        <v>228320.00783490352</v>
      </c>
      <c r="O6" s="285">
        <v>221915.625202343</v>
      </c>
      <c r="P6" s="285">
        <v>215690.63085534857</v>
      </c>
      <c r="Q6" s="285">
        <v>209543.4393822076</v>
      </c>
      <c r="R6" s="285">
        <f t="shared" si="1"/>
        <v>2939382.636</v>
      </c>
    </row>
    <row r="7" ht="15.75" hidden="1" customHeight="1">
      <c r="A7" s="280"/>
      <c r="B7" s="281" t="s">
        <v>82</v>
      </c>
      <c r="C7" s="282" t="s">
        <v>59</v>
      </c>
      <c r="D7" s="283" t="s">
        <v>116</v>
      </c>
      <c r="E7" s="284" t="s">
        <v>387</v>
      </c>
      <c r="F7" s="285">
        <v>410928.563736269</v>
      </c>
      <c r="G7" s="285">
        <v>400585.14018420177</v>
      </c>
      <c r="H7" s="285">
        <v>390521.27866309066</v>
      </c>
      <c r="I7" s="285">
        <v>380734.7496130963</v>
      </c>
      <c r="J7" s="285">
        <v>371077.039576037</v>
      </c>
      <c r="K7" s="285">
        <v>361545.7951276378</v>
      </c>
      <c r="L7" s="285">
        <v>351992.8744030237</v>
      </c>
      <c r="M7" s="285">
        <v>342415.92397791974</v>
      </c>
      <c r="N7" s="285">
        <v>332958.75046195823</v>
      </c>
      <c r="O7" s="285">
        <v>323619.2481597354</v>
      </c>
      <c r="P7" s="285">
        <v>314541.34754531906</v>
      </c>
      <c r="Q7" s="285">
        <v>305576.90675383393</v>
      </c>
      <c r="R7" s="285">
        <f t="shared" si="1"/>
        <v>4286497.618</v>
      </c>
    </row>
    <row r="8" ht="15.75" hidden="1" customHeight="1">
      <c r="A8" s="280"/>
      <c r="B8" s="281" t="s">
        <v>82</v>
      </c>
      <c r="C8" s="282" t="s">
        <v>59</v>
      </c>
      <c r="D8" s="283" t="s">
        <v>116</v>
      </c>
      <c r="E8" s="284" t="s">
        <v>388</v>
      </c>
      <c r="F8" s="285">
        <v>71821.74145189005</v>
      </c>
      <c r="G8" s="285">
        <v>70013.92676670614</v>
      </c>
      <c r="H8" s="285">
        <v>68254.97369319637</v>
      </c>
      <c r="I8" s="285">
        <v>66544.49255080683</v>
      </c>
      <c r="J8" s="285">
        <v>64856.52628486438</v>
      </c>
      <c r="K8" s="285">
        <v>63190.663565895484</v>
      </c>
      <c r="L8" s="285">
        <v>61521.01228598598</v>
      </c>
      <c r="M8" s="285">
        <v>59847.16111566229</v>
      </c>
      <c r="N8" s="285">
        <v>58194.244450650476</v>
      </c>
      <c r="O8" s="285">
        <v>56561.894259316294</v>
      </c>
      <c r="P8" s="285">
        <v>54975.26658630544</v>
      </c>
      <c r="Q8" s="285">
        <v>53408.46932370377</v>
      </c>
      <c r="R8" s="285">
        <f t="shared" si="1"/>
        <v>749190.3723</v>
      </c>
    </row>
    <row r="9" ht="15.75" hidden="1" customHeight="1">
      <c r="A9" s="280"/>
      <c r="B9" s="281" t="s">
        <v>82</v>
      </c>
      <c r="C9" s="282" t="s">
        <v>59</v>
      </c>
      <c r="D9" s="283" t="s">
        <v>116</v>
      </c>
      <c r="E9" s="284" t="s">
        <v>389</v>
      </c>
      <c r="F9" s="285">
        <v>48632.82572608239</v>
      </c>
      <c r="G9" s="285">
        <v>47408.69589085005</v>
      </c>
      <c r="H9" s="285">
        <v>46217.65183434163</v>
      </c>
      <c r="I9" s="285">
        <v>45059.429691241654</v>
      </c>
      <c r="J9" s="285">
        <v>43916.45309970254</v>
      </c>
      <c r="K9" s="285">
        <v>42788.44353522462</v>
      </c>
      <c r="L9" s="285">
        <v>41657.8686135129</v>
      </c>
      <c r="M9" s="285">
        <v>40524.449810067716</v>
      </c>
      <c r="N9" s="285">
        <v>39405.206437737295</v>
      </c>
      <c r="O9" s="285">
        <v>38299.88929039036</v>
      </c>
      <c r="P9" s="285">
        <v>37225.53234005933</v>
      </c>
      <c r="Q9" s="285">
        <v>36164.60320244922</v>
      </c>
      <c r="R9" s="285">
        <f t="shared" si="1"/>
        <v>507301.0495</v>
      </c>
    </row>
    <row r="10" ht="15.75" hidden="1" customHeight="1">
      <c r="A10" s="280"/>
      <c r="B10" s="281" t="s">
        <v>82</v>
      </c>
      <c r="C10" s="282" t="s">
        <v>59</v>
      </c>
      <c r="D10" s="283" t="s">
        <v>131</v>
      </c>
      <c r="E10" s="284" t="s">
        <v>390</v>
      </c>
      <c r="F10" s="285">
        <v>88362.10363748824</v>
      </c>
      <c r="G10" s="285">
        <v>86137.95394380712</v>
      </c>
      <c r="H10" s="285">
        <v>83973.93561932337</v>
      </c>
      <c r="I10" s="285">
        <v>81869.52911150636</v>
      </c>
      <c r="J10" s="285">
        <v>79792.8229570304</v>
      </c>
      <c r="K10" s="285">
        <v>77743.32494823489</v>
      </c>
      <c r="L10" s="285">
        <v>75689.15096666415</v>
      </c>
      <c r="M10" s="285">
        <v>73629.80880465762</v>
      </c>
      <c r="N10" s="285">
        <v>71596.22551021994</v>
      </c>
      <c r="O10" s="285">
        <v>69587.96356543063</v>
      </c>
      <c r="P10" s="285">
        <v>67635.9226734243</v>
      </c>
      <c r="Q10" s="285">
        <v>65708.3007503553</v>
      </c>
      <c r="R10" s="285">
        <f t="shared" si="1"/>
        <v>921727.0425</v>
      </c>
    </row>
    <row r="11" ht="15.75" hidden="1" customHeight="1">
      <c r="A11" s="280"/>
      <c r="B11" s="281" t="s">
        <v>82</v>
      </c>
      <c r="C11" s="282" t="s">
        <v>59</v>
      </c>
      <c r="D11" s="283" t="s">
        <v>131</v>
      </c>
      <c r="E11" s="284" t="s">
        <v>391</v>
      </c>
      <c r="F11" s="285">
        <v>306616.8782291389</v>
      </c>
      <c r="G11" s="285">
        <v>298899.0692622022</v>
      </c>
      <c r="H11" s="285">
        <v>291389.9164040265</v>
      </c>
      <c r="I11" s="285">
        <v>284087.6168051045</v>
      </c>
      <c r="J11" s="285">
        <v>276881.4375509642</v>
      </c>
      <c r="K11" s="285">
        <v>269769.6706789145</v>
      </c>
      <c r="L11" s="285">
        <v>262641.67816129944</v>
      </c>
      <c r="M11" s="285">
        <v>255495.752035428</v>
      </c>
      <c r="N11" s="285">
        <v>248439.20929039008</v>
      </c>
      <c r="O11" s="285">
        <v>241470.5317371269</v>
      </c>
      <c r="P11" s="285">
        <v>234696.94147791222</v>
      </c>
      <c r="Q11" s="285">
        <v>228008.08514553861</v>
      </c>
      <c r="R11" s="285">
        <f t="shared" si="1"/>
        <v>3198396.787</v>
      </c>
    </row>
    <row r="12" ht="15.75" hidden="1" customHeight="1">
      <c r="A12" s="280"/>
      <c r="B12" s="281" t="s">
        <v>82</v>
      </c>
      <c r="C12" s="282" t="s">
        <v>59</v>
      </c>
      <c r="D12" s="283" t="s">
        <v>131</v>
      </c>
      <c r="E12" s="284" t="s">
        <v>392</v>
      </c>
      <c r="F12" s="285">
        <v>1440929.1413862847</v>
      </c>
      <c r="G12" s="285">
        <v>1404659.7229761188</v>
      </c>
      <c r="H12" s="285">
        <v>1369370.8724635146</v>
      </c>
      <c r="I12" s="285">
        <v>1335054.1174564508</v>
      </c>
      <c r="J12" s="285">
        <v>1301189.074718705</v>
      </c>
      <c r="K12" s="285">
        <v>1267767.7177736254</v>
      </c>
      <c r="L12" s="285">
        <v>1234270.109300359</v>
      </c>
      <c r="M12" s="285">
        <v>1200688.2228222543</v>
      </c>
      <c r="N12" s="285">
        <v>1167526.388622232</v>
      </c>
      <c r="O12" s="285">
        <v>1134777.47205438</v>
      </c>
      <c r="P12" s="285">
        <v>1102945.3574862485</v>
      </c>
      <c r="Q12" s="285">
        <v>1071511.4453430932</v>
      </c>
      <c r="R12" s="285">
        <f t="shared" si="1"/>
        <v>15030689.64</v>
      </c>
    </row>
    <row r="13" ht="15.75" hidden="1" customHeight="1">
      <c r="A13" s="280"/>
      <c r="B13" s="281" t="s">
        <v>82</v>
      </c>
      <c r="C13" s="282" t="s">
        <v>59</v>
      </c>
      <c r="D13" s="283" t="s">
        <v>131</v>
      </c>
      <c r="E13" s="284" t="s">
        <v>393</v>
      </c>
      <c r="F13" s="285">
        <v>672124.7264212348</v>
      </c>
      <c r="G13" s="285">
        <v>655206.7724245955</v>
      </c>
      <c r="H13" s="285">
        <v>638746.206588801</v>
      </c>
      <c r="I13" s="285">
        <v>622739.0769470221</v>
      </c>
      <c r="J13" s="285">
        <v>606942.6495366829</v>
      </c>
      <c r="K13" s="285">
        <v>591353.1803892087</v>
      </c>
      <c r="L13" s="285">
        <v>575728.1435402773</v>
      </c>
      <c r="M13" s="285">
        <v>560063.7950213142</v>
      </c>
      <c r="N13" s="285">
        <v>544595.3808577469</v>
      </c>
      <c r="O13" s="285">
        <v>529319.5730775095</v>
      </c>
      <c r="P13" s="285">
        <v>514471.4097077751</v>
      </c>
      <c r="Q13" s="285">
        <v>499808.9887789839</v>
      </c>
      <c r="R13" s="285">
        <f t="shared" si="1"/>
        <v>7011099.903</v>
      </c>
    </row>
    <row r="14" ht="15.75" hidden="1" customHeight="1">
      <c r="A14" s="280"/>
      <c r="B14" s="281" t="s">
        <v>82</v>
      </c>
      <c r="C14" s="282" t="s">
        <v>59</v>
      </c>
      <c r="D14" s="283" t="s">
        <v>131</v>
      </c>
      <c r="E14" s="284" t="s">
        <v>394</v>
      </c>
      <c r="F14" s="285">
        <v>466268.34006827616</v>
      </c>
      <c r="G14" s="285">
        <v>454531.9673129303</v>
      </c>
      <c r="H14" s="285">
        <v>443112.8952164361</v>
      </c>
      <c r="I14" s="285">
        <v>432008.3822087532</v>
      </c>
      <c r="J14" s="285">
        <v>421050.0381721557</v>
      </c>
      <c r="K14" s="285">
        <v>410235.2658297633</v>
      </c>
      <c r="L14" s="285">
        <v>399395.81935701</v>
      </c>
      <c r="M14" s="285">
        <v>388529.10147701576</v>
      </c>
      <c r="N14" s="285">
        <v>377798.30775374646</v>
      </c>
      <c r="O14" s="285">
        <v>367201.12949664204</v>
      </c>
      <c r="P14" s="285">
        <v>356900.61797650834</v>
      </c>
      <c r="Q14" s="285">
        <v>346728.9602482593</v>
      </c>
      <c r="R14" s="285">
        <f t="shared" si="1"/>
        <v>4863760.825</v>
      </c>
    </row>
    <row r="15" ht="15.75" hidden="1" customHeight="1">
      <c r="A15" s="280"/>
      <c r="B15" s="281" t="s">
        <v>82</v>
      </c>
      <c r="C15" s="282" t="s">
        <v>59</v>
      </c>
      <c r="D15" s="283" t="s">
        <v>131</v>
      </c>
      <c r="E15" s="284" t="s">
        <v>395</v>
      </c>
      <c r="F15" s="285">
        <v>50219.27771394013</v>
      </c>
      <c r="G15" s="285">
        <v>48955.21555894001</v>
      </c>
      <c r="H15" s="285">
        <v>47725.3281667028</v>
      </c>
      <c r="I15" s="285">
        <v>46529.32025733192</v>
      </c>
      <c r="J15" s="285">
        <v>45349.05542876087</v>
      </c>
      <c r="K15" s="285">
        <v>44184.25394214029</v>
      </c>
      <c r="L15" s="285">
        <v>43016.794936450824</v>
      </c>
      <c r="M15" s="285">
        <v>41846.398672843134</v>
      </c>
      <c r="N15" s="285">
        <v>40690.642075685035</v>
      </c>
      <c r="O15" s="285">
        <v>39549.27648822154</v>
      </c>
      <c r="P15" s="285">
        <v>38439.863293773284</v>
      </c>
      <c r="Q15" s="285">
        <v>37344.328254462474</v>
      </c>
      <c r="R15" s="285">
        <f t="shared" si="1"/>
        <v>523849.7548</v>
      </c>
    </row>
    <row r="16" ht="15.75" hidden="1" customHeight="1">
      <c r="A16" s="280"/>
      <c r="B16" s="281" t="s">
        <v>82</v>
      </c>
      <c r="C16" s="282" t="s">
        <v>59</v>
      </c>
      <c r="D16" s="283" t="s">
        <v>131</v>
      </c>
      <c r="E16" s="284" t="s">
        <v>396</v>
      </c>
      <c r="F16" s="285">
        <v>358751.14454363525</v>
      </c>
      <c r="G16" s="285">
        <v>349721.0715214041</v>
      </c>
      <c r="H16" s="285">
        <v>340935.13254119427</v>
      </c>
      <c r="I16" s="285">
        <v>332391.21821382956</v>
      </c>
      <c r="J16" s="285">
        <v>323959.7676356997</v>
      </c>
      <c r="K16" s="285">
        <v>315638.7824381116</v>
      </c>
      <c r="L16" s="285">
        <v>307298.8127379379</v>
      </c>
      <c r="M16" s="285">
        <v>298937.8601664855</v>
      </c>
      <c r="N16" s="285">
        <v>290681.488889978</v>
      </c>
      <c r="O16" s="285">
        <v>282527.92258068826</v>
      </c>
      <c r="P16" s="285">
        <v>274602.61438435706</v>
      </c>
      <c r="Q16" s="285">
        <v>266776.44747930596</v>
      </c>
      <c r="R16" s="285">
        <f t="shared" si="1"/>
        <v>3742222.263</v>
      </c>
    </row>
    <row r="17" ht="15.75" hidden="1" customHeight="1">
      <c r="A17" s="280"/>
      <c r="B17" s="281" t="s">
        <v>82</v>
      </c>
      <c r="C17" s="282" t="s">
        <v>59</v>
      </c>
      <c r="D17" s="283" t="s">
        <v>145</v>
      </c>
      <c r="E17" s="284" t="s">
        <v>397</v>
      </c>
      <c r="F17" s="285">
        <v>299653.9233369321</v>
      </c>
      <c r="G17" s="285">
        <v>292111.36760364095</v>
      </c>
      <c r="H17" s="285">
        <v>284772.72661039955</v>
      </c>
      <c r="I17" s="285">
        <v>277636.2321137702</v>
      </c>
      <c r="J17" s="285">
        <v>270593.72655680147</v>
      </c>
      <c r="K17" s="285">
        <v>263643.46436584304</v>
      </c>
      <c r="L17" s="285">
        <v>256677.33332351886</v>
      </c>
      <c r="M17" s="285">
        <v>249693.70120511702</v>
      </c>
      <c r="N17" s="285">
        <v>242797.41577858978</v>
      </c>
      <c r="O17" s="285">
        <v>235986.9581681636</v>
      </c>
      <c r="P17" s="285">
        <v>229367.22148136605</v>
      </c>
      <c r="Q17" s="285">
        <v>222830.22951954702</v>
      </c>
      <c r="R17" s="285">
        <f t="shared" si="1"/>
        <v>3125764.3</v>
      </c>
    </row>
    <row r="18" ht="15.75" hidden="1" customHeight="1">
      <c r="A18" s="280"/>
      <c r="B18" s="281" t="s">
        <v>82</v>
      </c>
      <c r="C18" s="282" t="s">
        <v>59</v>
      </c>
      <c r="D18" s="283" t="s">
        <v>145</v>
      </c>
      <c r="E18" s="284" t="s">
        <v>398</v>
      </c>
      <c r="F18" s="285">
        <v>421423.25578333565</v>
      </c>
      <c r="G18" s="285">
        <v>410815.65766263026</v>
      </c>
      <c r="H18" s="285">
        <v>400494.83841235336</v>
      </c>
      <c r="I18" s="285">
        <v>390458.3112340732</v>
      </c>
      <c r="J18" s="285">
        <v>380553.966957049</v>
      </c>
      <c r="K18" s="285">
        <v>370779.35066488</v>
      </c>
      <c r="L18" s="285">
        <v>360982.4169508878</v>
      </c>
      <c r="M18" s="285">
        <v>351160.8703088277</v>
      </c>
      <c r="N18" s="285">
        <v>341462.1651328889</v>
      </c>
      <c r="O18" s="285">
        <v>331884.16532698256</v>
      </c>
      <c r="P18" s="285">
        <v>322574.3890493603</v>
      </c>
      <c r="Q18" s="285">
        <v>313380.98218553053</v>
      </c>
      <c r="R18" s="285">
        <f t="shared" si="1"/>
        <v>4395970.37</v>
      </c>
    </row>
    <row r="19" ht="15.75" hidden="1" customHeight="1">
      <c r="A19" s="280"/>
      <c r="B19" s="281" t="s">
        <v>82</v>
      </c>
      <c r="C19" s="282" t="s">
        <v>59</v>
      </c>
      <c r="D19" s="283" t="s">
        <v>145</v>
      </c>
      <c r="E19" s="284" t="s">
        <v>399</v>
      </c>
      <c r="F19" s="285">
        <v>915371.7015277765</v>
      </c>
      <c r="G19" s="285">
        <v>892330.9817582321</v>
      </c>
      <c r="H19" s="285">
        <v>869913.1731806633</v>
      </c>
      <c r="I19" s="285">
        <v>848112.8742305374</v>
      </c>
      <c r="J19" s="285">
        <v>826599.6892105875</v>
      </c>
      <c r="K19" s="285">
        <v>805368.2858071078</v>
      </c>
      <c r="L19" s="285">
        <v>784088.406824486</v>
      </c>
      <c r="M19" s="285">
        <v>762755.0662031531</v>
      </c>
      <c r="N19" s="285">
        <v>741688.5490195839</v>
      </c>
      <c r="O19" s="285">
        <v>720884.2154683459</v>
      </c>
      <c r="P19" s="285">
        <v>700662.4891275686</v>
      </c>
      <c r="Q19" s="285">
        <v>680693.5283066034</v>
      </c>
      <c r="R19" s="285">
        <f t="shared" si="1"/>
        <v>9548468.961</v>
      </c>
    </row>
    <row r="20" ht="15.75" hidden="1" customHeight="1">
      <c r="A20" s="280"/>
      <c r="B20" s="281" t="s">
        <v>82</v>
      </c>
      <c r="C20" s="282" t="s">
        <v>59</v>
      </c>
      <c r="D20" s="283" t="s">
        <v>145</v>
      </c>
      <c r="E20" s="284" t="s">
        <v>400</v>
      </c>
      <c r="F20" s="285">
        <v>220928.6822953149</v>
      </c>
      <c r="G20" s="285">
        <v>215367.71088957324</v>
      </c>
      <c r="H20" s="285">
        <v>209957.08163292846</v>
      </c>
      <c r="I20" s="285">
        <v>204695.49083581654</v>
      </c>
      <c r="J20" s="285">
        <v>199503.19615323003</v>
      </c>
      <c r="K20" s="285">
        <v>194378.91060957353</v>
      </c>
      <c r="L20" s="285">
        <v>189242.92528777718</v>
      </c>
      <c r="M20" s="285">
        <v>184094.03678208945</v>
      </c>
      <c r="N20" s="285">
        <v>179009.54719807717</v>
      </c>
      <c r="O20" s="285">
        <v>173988.33669983267</v>
      </c>
      <c r="P20" s="285">
        <v>169107.7408208603</v>
      </c>
      <c r="Q20" s="285">
        <v>164288.15092790278</v>
      </c>
      <c r="R20" s="285">
        <f t="shared" si="1"/>
        <v>2304561.81</v>
      </c>
    </row>
    <row r="21" ht="15.75" hidden="1" customHeight="1">
      <c r="A21" s="280"/>
      <c r="B21" s="281" t="s">
        <v>82</v>
      </c>
      <c r="C21" s="282" t="s">
        <v>59</v>
      </c>
      <c r="D21" s="283" t="s">
        <v>145</v>
      </c>
      <c r="E21" s="284" t="s">
        <v>401</v>
      </c>
      <c r="F21" s="285">
        <v>890619.7711706734</v>
      </c>
      <c r="G21" s="285">
        <v>868202.0795001639</v>
      </c>
      <c r="H21" s="285">
        <v>846390.4553127666</v>
      </c>
      <c r="I21" s="285">
        <v>825179.6431039033</v>
      </c>
      <c r="J21" s="285">
        <v>804248.1811768615</v>
      </c>
      <c r="K21" s="285">
        <v>783590.8814053264</v>
      </c>
      <c r="L21" s="285">
        <v>762886.4168491134</v>
      </c>
      <c r="M21" s="285">
        <v>742129.9362732269</v>
      </c>
      <c r="N21" s="285">
        <v>721633.0641478609</v>
      </c>
      <c r="O21" s="285">
        <v>701391.286129339</v>
      </c>
      <c r="P21" s="285">
        <v>681716.3614443829</v>
      </c>
      <c r="Q21" s="285">
        <v>662287.3674223906</v>
      </c>
      <c r="R21" s="285">
        <f t="shared" si="1"/>
        <v>9290275.444</v>
      </c>
    </row>
    <row r="22" ht="15.75" hidden="1" customHeight="1">
      <c r="A22" s="280"/>
      <c r="B22" s="281" t="s">
        <v>82</v>
      </c>
      <c r="C22" s="282" t="s">
        <v>59</v>
      </c>
      <c r="D22" s="283" t="s">
        <v>145</v>
      </c>
      <c r="E22" s="284" t="s">
        <v>402</v>
      </c>
      <c r="F22" s="285">
        <v>5127260.767641343</v>
      </c>
      <c r="G22" s="285">
        <v>4998203.054435405</v>
      </c>
      <c r="H22" s="285">
        <v>4872634.446377693</v>
      </c>
      <c r="I22" s="285">
        <v>4750524.687748191</v>
      </c>
      <c r="J22" s="285">
        <v>4630023.1370058</v>
      </c>
      <c r="K22" s="285">
        <v>4511099.926324346</v>
      </c>
      <c r="L22" s="285">
        <v>4391905.189950423</v>
      </c>
      <c r="M22" s="285">
        <v>4272410.999527092</v>
      </c>
      <c r="N22" s="285">
        <v>4154411.3640938792</v>
      </c>
      <c r="O22" s="285">
        <v>4037880.294763078</v>
      </c>
      <c r="P22" s="285">
        <v>3924612.5763619086</v>
      </c>
      <c r="Q22" s="285">
        <v>3812760.670500042</v>
      </c>
      <c r="R22" s="285">
        <f t="shared" si="1"/>
        <v>53483727.11</v>
      </c>
    </row>
    <row r="23" ht="15.75" hidden="1" customHeight="1">
      <c r="A23" s="280"/>
      <c r="B23" s="281" t="s">
        <v>82</v>
      </c>
      <c r="C23" s="282" t="s">
        <v>59</v>
      </c>
      <c r="D23" s="283" t="s">
        <v>145</v>
      </c>
      <c r="E23" s="284" t="s">
        <v>403</v>
      </c>
      <c r="F23" s="285">
        <v>1569077.75245964</v>
      </c>
      <c r="G23" s="285">
        <v>1529582.6700458953</v>
      </c>
      <c r="H23" s="285">
        <v>1491155.3463267398</v>
      </c>
      <c r="I23" s="285">
        <v>1453786.5222495692</v>
      </c>
      <c r="J23" s="285">
        <v>1416909.852430072</v>
      </c>
      <c r="K23" s="285">
        <v>1380516.1965214452</v>
      </c>
      <c r="L23" s="285">
        <v>1344039.4465509828</v>
      </c>
      <c r="M23" s="285">
        <v>1307471.0557008958</v>
      </c>
      <c r="N23" s="285">
        <v>1271360.0383083136</v>
      </c>
      <c r="O23" s="285">
        <v>1235698.44108446</v>
      </c>
      <c r="P23" s="285">
        <v>1201035.5157780694</v>
      </c>
      <c r="Q23" s="285">
        <v>1166805.866651251</v>
      </c>
      <c r="R23" s="285">
        <f t="shared" si="1"/>
        <v>16367438.7</v>
      </c>
    </row>
    <row r="24" ht="15.75" hidden="1" customHeight="1">
      <c r="A24" s="280"/>
      <c r="B24" s="281" t="s">
        <v>82</v>
      </c>
      <c r="C24" s="282" t="s">
        <v>59</v>
      </c>
      <c r="D24" s="283" t="s">
        <v>145</v>
      </c>
      <c r="E24" s="284" t="s">
        <v>404</v>
      </c>
      <c r="F24" s="285">
        <v>360317.00018409616</v>
      </c>
      <c r="G24" s="285">
        <v>351247.50085875276</v>
      </c>
      <c r="H24" s="285">
        <v>342423.19754689664</v>
      </c>
      <c r="I24" s="285">
        <v>333841.9640351815</v>
      </c>
      <c r="J24" s="285">
        <v>325373.74694057804</v>
      </c>
      <c r="K24" s="285">
        <v>317016.4473088851</v>
      </c>
      <c r="L24" s="285">
        <v>308640.06627536437</v>
      </c>
      <c r="M24" s="285">
        <v>300242.6411815421</v>
      </c>
      <c r="N24" s="285">
        <v>291950.24557520915</v>
      </c>
      <c r="O24" s="285">
        <v>283761.0530936193</v>
      </c>
      <c r="P24" s="285">
        <v>275801.1918028543</v>
      </c>
      <c r="Q24" s="285">
        <v>267940.8263930486</v>
      </c>
      <c r="R24" s="285">
        <f t="shared" si="1"/>
        <v>3758555.881</v>
      </c>
    </row>
    <row r="25" ht="15.75" hidden="1" customHeight="1">
      <c r="A25" s="280"/>
      <c r="B25" s="281" t="s">
        <v>82</v>
      </c>
      <c r="C25" s="282" t="s">
        <v>59</v>
      </c>
      <c r="D25" s="283" t="s">
        <v>145</v>
      </c>
      <c r="E25" s="284" t="s">
        <v>405</v>
      </c>
      <c r="F25" s="285">
        <v>330602.2196691075</v>
      </c>
      <c r="G25" s="285">
        <v>322280.66779474675</v>
      </c>
      <c r="H25" s="285">
        <v>314184.0910014161</v>
      </c>
      <c r="I25" s="285">
        <v>306310.53842126456</v>
      </c>
      <c r="J25" s="285">
        <v>298540.6819707352</v>
      </c>
      <c r="K25" s="285">
        <v>290872.59579310316</v>
      </c>
      <c r="L25" s="285">
        <v>283187.00182706414</v>
      </c>
      <c r="M25" s="285">
        <v>275482.09927152476</v>
      </c>
      <c r="N25" s="285">
        <v>267873.5645856029</v>
      </c>
      <c r="O25" s="285">
        <v>260359.72202383672</v>
      </c>
      <c r="P25" s="285">
        <v>253056.29806759657</v>
      </c>
      <c r="Q25" s="285">
        <v>245844.16472233587</v>
      </c>
      <c r="R25" s="285">
        <f t="shared" si="1"/>
        <v>3448593.645</v>
      </c>
    </row>
    <row r="26" ht="15.75" hidden="1" customHeight="1">
      <c r="A26" s="280"/>
      <c r="B26" s="281" t="s">
        <v>82</v>
      </c>
      <c r="C26" s="282" t="s">
        <v>59</v>
      </c>
      <c r="D26" s="283" t="s">
        <v>145</v>
      </c>
      <c r="E26" s="284" t="s">
        <v>406</v>
      </c>
      <c r="F26" s="285">
        <v>163205.47948255856</v>
      </c>
      <c r="G26" s="285">
        <v>159097.4524249866</v>
      </c>
      <c r="H26" s="285">
        <v>155100.48682976025</v>
      </c>
      <c r="I26" s="285">
        <v>151213.61962916824</v>
      </c>
      <c r="J26" s="285">
        <v>147377.94318153735</v>
      </c>
      <c r="K26" s="285">
        <v>143592.50676617818</v>
      </c>
      <c r="L26" s="285">
        <v>139798.42743546134</v>
      </c>
      <c r="M26" s="285">
        <v>135994.81620380725</v>
      </c>
      <c r="N26" s="285">
        <v>132238.77804768598</v>
      </c>
      <c r="O26" s="285">
        <v>128529.48571662758</v>
      </c>
      <c r="P26" s="285">
        <v>124924.068881146</v>
      </c>
      <c r="Q26" s="285">
        <v>121363.71867574353</v>
      </c>
      <c r="R26" s="285">
        <f t="shared" si="1"/>
        <v>1702436.783</v>
      </c>
    </row>
    <row r="27" ht="15.75" hidden="1" customHeight="1">
      <c r="A27" s="280"/>
      <c r="B27" s="281" t="s">
        <v>82</v>
      </c>
      <c r="C27" s="282" t="s">
        <v>59</v>
      </c>
      <c r="D27" s="283" t="s">
        <v>145</v>
      </c>
      <c r="E27" s="284" t="s">
        <v>407</v>
      </c>
      <c r="F27" s="285">
        <v>417334.6070159342</v>
      </c>
      <c r="G27" s="285">
        <v>406829.9238207488</v>
      </c>
      <c r="H27" s="285">
        <v>396609.2371671597</v>
      </c>
      <c r="I27" s="285">
        <v>386670.08438365563</v>
      </c>
      <c r="J27" s="285">
        <v>376861.8320627929</v>
      </c>
      <c r="K27" s="285">
        <v>367182.04910577176</v>
      </c>
      <c r="L27" s="285">
        <v>357480.16525057197</v>
      </c>
      <c r="M27" s="285">
        <v>347753.9072619522</v>
      </c>
      <c r="N27" s="285">
        <v>338149.29893145035</v>
      </c>
      <c r="O27" s="285">
        <v>328664.22488738364</v>
      </c>
      <c r="P27" s="285">
        <v>319444.77206671325</v>
      </c>
      <c r="Q27" s="285">
        <v>310340.559643689</v>
      </c>
      <c r="R27" s="285">
        <f t="shared" si="1"/>
        <v>4353320.662</v>
      </c>
    </row>
    <row r="28" ht="15.75" hidden="1" customHeight="1">
      <c r="A28" s="280"/>
      <c r="B28" s="281" t="s">
        <v>82</v>
      </c>
      <c r="C28" s="282" t="s">
        <v>59</v>
      </c>
      <c r="D28" s="283" t="s">
        <v>145</v>
      </c>
      <c r="E28" s="284" t="s">
        <v>408</v>
      </c>
      <c r="F28" s="285">
        <v>297727.36227795784</v>
      </c>
      <c r="G28" s="285">
        <v>290233.2997998161</v>
      </c>
      <c r="H28" s="285">
        <v>282941.84103534697</v>
      </c>
      <c r="I28" s="285">
        <v>275851.22910965706</v>
      </c>
      <c r="J28" s="285">
        <v>268854.00184176455</v>
      </c>
      <c r="K28" s="285">
        <v>261948.42488081293</v>
      </c>
      <c r="L28" s="285">
        <v>255027.08109389458</v>
      </c>
      <c r="M28" s="285">
        <v>248088.34875033863</v>
      </c>
      <c r="N28" s="285">
        <v>241236.40152171103</v>
      </c>
      <c r="O28" s="285">
        <v>234469.73029752643</v>
      </c>
      <c r="P28" s="285">
        <v>227892.553797425</v>
      </c>
      <c r="Q28" s="285">
        <v>221397.59003272158</v>
      </c>
      <c r="R28" s="285">
        <f t="shared" si="1"/>
        <v>3105667.864</v>
      </c>
    </row>
    <row r="29" ht="15.75" hidden="1" customHeight="1">
      <c r="A29" s="280"/>
      <c r="B29" s="281" t="s">
        <v>82</v>
      </c>
      <c r="C29" s="282" t="s">
        <v>59</v>
      </c>
      <c r="D29" s="283" t="s">
        <v>145</v>
      </c>
      <c r="E29" s="284" t="s">
        <v>409</v>
      </c>
      <c r="F29" s="285">
        <v>881827.2013760847</v>
      </c>
      <c r="G29" s="285">
        <v>859630.826506557</v>
      </c>
      <c r="H29" s="285">
        <v>838034.5357692008</v>
      </c>
      <c r="I29" s="285">
        <v>817033.1255439708</v>
      </c>
      <c r="J29" s="285">
        <v>796308.3077380835</v>
      </c>
      <c r="K29" s="285">
        <v>775854.9454445703</v>
      </c>
      <c r="L29" s="285">
        <v>755354.8839968025</v>
      </c>
      <c r="M29" s="285">
        <v>734803.3200531997</v>
      </c>
      <c r="N29" s="285">
        <v>714508.8015972297</v>
      </c>
      <c r="O29" s="285">
        <v>694466.8588526996</v>
      </c>
      <c r="P29" s="285">
        <v>674986.1732292325</v>
      </c>
      <c r="Q29" s="285">
        <v>655748.9903386644</v>
      </c>
      <c r="R29" s="285">
        <f t="shared" si="1"/>
        <v>9198557.97</v>
      </c>
    </row>
    <row r="30" ht="15.75" hidden="1" customHeight="1">
      <c r="A30" s="280"/>
      <c r="B30" s="281" t="s">
        <v>82</v>
      </c>
      <c r="C30" s="282" t="s">
        <v>59</v>
      </c>
      <c r="D30" s="283" t="s">
        <v>145</v>
      </c>
      <c r="E30" s="284" t="s">
        <v>410</v>
      </c>
      <c r="F30" s="285">
        <v>907350.9001735551</v>
      </c>
      <c r="G30" s="285">
        <v>884512.0711070129</v>
      </c>
      <c r="H30" s="285">
        <v>862290.695070561</v>
      </c>
      <c r="I30" s="285">
        <v>840681.4178300311</v>
      </c>
      <c r="J30" s="285">
        <v>819356.7387287738</v>
      </c>
      <c r="K30" s="285">
        <v>798311.3721766479</v>
      </c>
      <c r="L30" s="285">
        <v>777217.9548050597</v>
      </c>
      <c r="M30" s="285">
        <v>756071.5442440073</v>
      </c>
      <c r="N30" s="285">
        <v>735189.6191220811</v>
      </c>
      <c r="O30" s="285">
        <v>714567.5802894181</v>
      </c>
      <c r="P30" s="285">
        <v>694523.043662664</v>
      </c>
      <c r="Q30" s="285">
        <v>674729.057737392</v>
      </c>
      <c r="R30" s="285">
        <f t="shared" si="1"/>
        <v>9464801.995</v>
      </c>
    </row>
    <row r="31" ht="15.75" hidden="1" customHeight="1">
      <c r="A31" s="280"/>
      <c r="B31" s="281" t="s">
        <v>82</v>
      </c>
      <c r="C31" s="282" t="s">
        <v>59</v>
      </c>
      <c r="D31" s="283" t="s">
        <v>145</v>
      </c>
      <c r="E31" s="284" t="s">
        <v>411</v>
      </c>
      <c r="F31" s="285">
        <v>458499.84076913074</v>
      </c>
      <c r="G31" s="285">
        <v>446958.9920320434</v>
      </c>
      <c r="H31" s="285">
        <v>435730.1528118086</v>
      </c>
      <c r="I31" s="285">
        <v>424810.617522844</v>
      </c>
      <c r="J31" s="285">
        <v>414034.8945136872</v>
      </c>
      <c r="K31" s="285">
        <v>403400.3128857503</v>
      </c>
      <c r="L31" s="285">
        <v>392741.4503615603</v>
      </c>
      <c r="M31" s="285">
        <v>382055.8094775025</v>
      </c>
      <c r="N31" s="285">
        <v>371503.81758382084</v>
      </c>
      <c r="O31" s="285">
        <v>361083.1506518739</v>
      </c>
      <c r="P31" s="285">
        <v>350954.3054058949</v>
      </c>
      <c r="Q31" s="285">
        <v>340952.0676903785</v>
      </c>
      <c r="R31" s="285">
        <f t="shared" si="1"/>
        <v>4782725.412</v>
      </c>
    </row>
    <row r="32" ht="15.75" hidden="1" customHeight="1">
      <c r="A32" s="280"/>
      <c r="B32" s="281" t="s">
        <v>82</v>
      </c>
      <c r="C32" s="282" t="s">
        <v>59</v>
      </c>
      <c r="D32" s="283" t="s">
        <v>145</v>
      </c>
      <c r="E32" s="284" t="s">
        <v>412</v>
      </c>
      <c r="F32" s="285">
        <v>329513.31484204513</v>
      </c>
      <c r="G32" s="285">
        <v>321219.17167054705</v>
      </c>
      <c r="H32" s="285">
        <v>313149.26257945306</v>
      </c>
      <c r="I32" s="285">
        <v>305301.64312648756</v>
      </c>
      <c r="J32" s="285">
        <v>297557.3782591092</v>
      </c>
      <c r="K32" s="285">
        <v>289914.54846378916</v>
      </c>
      <c r="L32" s="285">
        <v>282254.26854548045</v>
      </c>
      <c r="M32" s="285">
        <v>274574.74363439</v>
      </c>
      <c r="N32" s="285">
        <v>266991.2691859785</v>
      </c>
      <c r="O32" s="285">
        <v>259502.17497418856</v>
      </c>
      <c r="P32" s="285">
        <v>252222.80631197518</v>
      </c>
      <c r="Q32" s="285">
        <v>245034.42757677403</v>
      </c>
      <c r="R32" s="285">
        <f t="shared" si="1"/>
        <v>3437235.009</v>
      </c>
    </row>
    <row r="33" ht="15.75" hidden="1" customHeight="1">
      <c r="A33" s="280"/>
      <c r="B33" s="281" t="s">
        <v>82</v>
      </c>
      <c r="C33" s="282" t="s">
        <v>59</v>
      </c>
      <c r="D33" s="283" t="s">
        <v>145</v>
      </c>
      <c r="E33" s="284" t="s">
        <v>413</v>
      </c>
      <c r="F33" s="285">
        <v>248747.9019945145</v>
      </c>
      <c r="G33" s="285">
        <v>242486.69608925004</v>
      </c>
      <c r="H33" s="285">
        <v>236394.76333485337</v>
      </c>
      <c r="I33" s="285">
        <v>230470.6358818785</v>
      </c>
      <c r="J33" s="285">
        <v>224624.5302725388</v>
      </c>
      <c r="K33" s="285">
        <v>218854.99747597077</v>
      </c>
      <c r="L33" s="285">
        <v>213072.2916715531</v>
      </c>
      <c r="M33" s="285">
        <v>207275.05792133557</v>
      </c>
      <c r="N33" s="285">
        <v>201550.33217003895</v>
      </c>
      <c r="O33" s="285">
        <v>195896.85357262625</v>
      </c>
      <c r="P33" s="285">
        <v>190401.6957109836</v>
      </c>
      <c r="Q33" s="285">
        <v>184975.22567598548</v>
      </c>
      <c r="R33" s="285">
        <f t="shared" si="1"/>
        <v>2594750.982</v>
      </c>
    </row>
    <row r="34" ht="15.75" customHeight="1">
      <c r="A34" s="280"/>
      <c r="B34" s="281" t="s">
        <v>82</v>
      </c>
      <c r="C34" s="282" t="s">
        <v>59</v>
      </c>
      <c r="D34" s="283" t="s">
        <v>61</v>
      </c>
      <c r="E34" s="284" t="s">
        <v>62</v>
      </c>
      <c r="F34" s="285">
        <v>1559051.9466727537</v>
      </c>
      <c r="G34" s="285">
        <v>1519809.2746273486</v>
      </c>
      <c r="H34" s="285">
        <v>1481627.371217173</v>
      </c>
      <c r="I34" s="285">
        <v>1444497.3634298027</v>
      </c>
      <c r="J34" s="285">
        <v>1407856.2586269674</v>
      </c>
      <c r="K34" s="285">
        <v>1371695.1837962433</v>
      </c>
      <c r="L34" s="285">
        <v>1335451.5899499806</v>
      </c>
      <c r="M34" s="285">
        <v>1299116.8259010664</v>
      </c>
      <c r="N34" s="285">
        <v>1263236.581913546</v>
      </c>
      <c r="O34" s="285">
        <v>1227802.8722762382</v>
      </c>
      <c r="P34" s="285">
        <v>1193361.387253188</v>
      </c>
      <c r="Q34" s="285">
        <v>1159350.465157988</v>
      </c>
      <c r="R34" s="285">
        <f t="shared" si="1"/>
        <v>16262857.12</v>
      </c>
      <c r="S34" s="286">
        <f t="shared" ref="S34:S41" si="2">SUM(F34:K34)</f>
        <v>8784537.398</v>
      </c>
    </row>
    <row r="35" ht="15.75" customHeight="1">
      <c r="A35" s="280"/>
      <c r="B35" s="281" t="s">
        <v>82</v>
      </c>
      <c r="C35" s="282" t="s">
        <v>59</v>
      </c>
      <c r="D35" s="283" t="s">
        <v>61</v>
      </c>
      <c r="E35" s="284" t="s">
        <v>63</v>
      </c>
      <c r="F35" s="285">
        <v>2284350.9501042916</v>
      </c>
      <c r="G35" s="285">
        <v>2226851.8812869466</v>
      </c>
      <c r="H35" s="285">
        <v>2170907.0697507006</v>
      </c>
      <c r="I35" s="285">
        <v>2116503.5145981777</v>
      </c>
      <c r="J35" s="285">
        <v>2062816.3088909797</v>
      </c>
      <c r="K35" s="285">
        <v>2009832.4517317314</v>
      </c>
      <c r="L35" s="285">
        <v>1956727.6862269023</v>
      </c>
      <c r="M35" s="285">
        <v>1903489.3365015518</v>
      </c>
      <c r="N35" s="285">
        <v>1850916.9577442005</v>
      </c>
      <c r="O35" s="285">
        <v>1798998.849147211</v>
      </c>
      <c r="P35" s="285">
        <v>1748534.5658991034</v>
      </c>
      <c r="Q35" s="285">
        <v>1698701.1511960842</v>
      </c>
      <c r="R35" s="285">
        <f t="shared" si="1"/>
        <v>23828630.72</v>
      </c>
      <c r="S35" s="286">
        <f t="shared" si="2"/>
        <v>12871262.18</v>
      </c>
    </row>
    <row r="36" ht="15.75" customHeight="1">
      <c r="A36" s="280"/>
      <c r="B36" s="281" t="s">
        <v>82</v>
      </c>
      <c r="C36" s="282" t="s">
        <v>59</v>
      </c>
      <c r="D36" s="283" t="s">
        <v>61</v>
      </c>
      <c r="E36" s="284" t="s">
        <v>64</v>
      </c>
      <c r="F36" s="285">
        <v>327545.32080894476</v>
      </c>
      <c r="G36" s="285">
        <v>319300.72470556013</v>
      </c>
      <c r="H36" s="285">
        <v>311278.98827254877</v>
      </c>
      <c r="I36" s="285">
        <v>303478.2473554114</v>
      </c>
      <c r="J36" s="285">
        <v>295780.22135117714</v>
      </c>
      <c r="K36" s="285">
        <v>288183.0461053468</v>
      </c>
      <c r="L36" s="285">
        <v>280568.53422267444</v>
      </c>
      <c r="M36" s="285">
        <v>272934.8681525233</v>
      </c>
      <c r="N36" s="285">
        <v>265396.69339659106</v>
      </c>
      <c r="O36" s="285">
        <v>257952.33221582847</v>
      </c>
      <c r="P36" s="285">
        <v>250716.43011193318</v>
      </c>
      <c r="Q36" s="285">
        <v>243570.98610510907</v>
      </c>
      <c r="R36" s="285">
        <f t="shared" si="1"/>
        <v>3416706.393</v>
      </c>
      <c r="S36" s="286">
        <f t="shared" si="2"/>
        <v>1845566.549</v>
      </c>
    </row>
    <row r="37" ht="15.75" customHeight="1">
      <c r="A37" s="280"/>
      <c r="B37" s="281" t="s">
        <v>82</v>
      </c>
      <c r="C37" s="282" t="s">
        <v>59</v>
      </c>
      <c r="D37" s="283" t="s">
        <v>61</v>
      </c>
      <c r="E37" s="284" t="s">
        <v>65</v>
      </c>
      <c r="F37" s="285">
        <v>624334.7367456618</v>
      </c>
      <c r="G37" s="285">
        <v>608619.696991565</v>
      </c>
      <c r="H37" s="285">
        <v>593329.4504639142</v>
      </c>
      <c r="I37" s="285">
        <v>578460.4438943993</v>
      </c>
      <c r="J37" s="285">
        <v>563787.2224087587</v>
      </c>
      <c r="K37" s="285">
        <v>549306.2327386825</v>
      </c>
      <c r="L37" s="285">
        <v>534792.1976733245</v>
      </c>
      <c r="M37" s="285">
        <v>520241.65277608245</v>
      </c>
      <c r="N37" s="285">
        <v>505873.1240480139</v>
      </c>
      <c r="O37" s="285">
        <v>491683.41354763997</v>
      </c>
      <c r="P37" s="285">
        <v>477891.0472760181</v>
      </c>
      <c r="Q37" s="285">
        <v>464271.10334913305</v>
      </c>
      <c r="R37" s="285">
        <f t="shared" si="1"/>
        <v>6512590.322</v>
      </c>
      <c r="S37" s="286">
        <f t="shared" si="2"/>
        <v>3517837.783</v>
      </c>
    </row>
    <row r="38" ht="15.75" customHeight="1">
      <c r="A38" s="280"/>
      <c r="B38" s="281" t="s">
        <v>82</v>
      </c>
      <c r="C38" s="282" t="s">
        <v>59</v>
      </c>
      <c r="D38" s="283" t="s">
        <v>61</v>
      </c>
      <c r="E38" s="284" t="s">
        <v>66</v>
      </c>
      <c r="F38" s="285">
        <v>590709.1094836319</v>
      </c>
      <c r="G38" s="285">
        <v>575840.4555512398</v>
      </c>
      <c r="H38" s="285">
        <v>561373.7161908553</v>
      </c>
      <c r="I38" s="285">
        <v>547305.529507271</v>
      </c>
      <c r="J38" s="285">
        <v>533422.5832495973</v>
      </c>
      <c r="K38" s="285">
        <v>519721.51552262716</v>
      </c>
      <c r="L38" s="285">
        <v>505989.1821702311</v>
      </c>
      <c r="M38" s="285">
        <v>492222.3053445822</v>
      </c>
      <c r="N38" s="285">
        <v>478627.64160091645</v>
      </c>
      <c r="O38" s="285">
        <v>465202.16523354745</v>
      </c>
      <c r="P38" s="285">
        <v>452152.6327977112</v>
      </c>
      <c r="Q38" s="285">
        <v>439266.23632679885</v>
      </c>
      <c r="R38" s="285">
        <f t="shared" si="1"/>
        <v>6161833.073</v>
      </c>
      <c r="S38" s="286">
        <f t="shared" si="2"/>
        <v>3328372.91</v>
      </c>
    </row>
    <row r="39" ht="15.75" customHeight="1">
      <c r="A39" s="280"/>
      <c r="B39" s="281" t="s">
        <v>82</v>
      </c>
      <c r="C39" s="282" t="s">
        <v>59</v>
      </c>
      <c r="D39" s="283" t="s">
        <v>61</v>
      </c>
      <c r="E39" s="284" t="s">
        <v>67</v>
      </c>
      <c r="F39" s="285">
        <v>1191322.476437126</v>
      </c>
      <c r="G39" s="285">
        <v>1161335.8699337863</v>
      </c>
      <c r="H39" s="285">
        <v>1132159.8313657518</v>
      </c>
      <c r="I39" s="285">
        <v>1103787.580574634</v>
      </c>
      <c r="J39" s="285">
        <v>1075788.9165107042</v>
      </c>
      <c r="K39" s="285">
        <v>1048157.0590155742</v>
      </c>
      <c r="L39" s="285">
        <v>1020462.1460474344</v>
      </c>
      <c r="M39" s="285">
        <v>992697.566951856</v>
      </c>
      <c r="N39" s="285">
        <v>965280.3014697115</v>
      </c>
      <c r="O39" s="285">
        <v>938204.2474584514</v>
      </c>
      <c r="P39" s="285">
        <v>911886.3846589479</v>
      </c>
      <c r="Q39" s="285">
        <v>885897.5290452302</v>
      </c>
      <c r="R39" s="285">
        <f t="shared" si="1"/>
        <v>12426979.91</v>
      </c>
      <c r="S39" s="286">
        <f t="shared" si="2"/>
        <v>6712551.734</v>
      </c>
    </row>
    <row r="40" ht="15.75" customHeight="1">
      <c r="A40" s="280"/>
      <c r="B40" s="281" t="s">
        <v>82</v>
      </c>
      <c r="C40" s="282" t="s">
        <v>59</v>
      </c>
      <c r="D40" s="283" t="s">
        <v>61</v>
      </c>
      <c r="E40" s="284" t="s">
        <v>68</v>
      </c>
      <c r="F40" s="285">
        <v>290046.3408417014</v>
      </c>
      <c r="G40" s="285">
        <v>282745.62616319954</v>
      </c>
      <c r="H40" s="285">
        <v>275642.2570970646</v>
      </c>
      <c r="I40" s="285">
        <v>268734.58290626283</v>
      </c>
      <c r="J40" s="285">
        <v>261917.86432601247</v>
      </c>
      <c r="K40" s="285">
        <v>255190.4506192798</v>
      </c>
      <c r="L40" s="285">
        <v>248447.68505813472</v>
      </c>
      <c r="M40" s="285">
        <v>241687.95817396935</v>
      </c>
      <c r="N40" s="285">
        <v>235012.79029435015</v>
      </c>
      <c r="O40" s="285">
        <v>228420.6957559469</v>
      </c>
      <c r="P40" s="285">
        <v>222013.1948863259</v>
      </c>
      <c r="Q40" s="285">
        <v>215685.79603126034</v>
      </c>
      <c r="R40" s="285">
        <f t="shared" si="1"/>
        <v>3025545.242</v>
      </c>
      <c r="S40" s="286">
        <f t="shared" si="2"/>
        <v>1634277.122</v>
      </c>
    </row>
    <row r="41" ht="15.75" customHeight="1">
      <c r="A41" s="280"/>
      <c r="B41" s="281" t="s">
        <v>82</v>
      </c>
      <c r="C41" s="282" t="s">
        <v>59</v>
      </c>
      <c r="D41" s="283" t="s">
        <v>61</v>
      </c>
      <c r="E41" s="284" t="s">
        <v>83</v>
      </c>
      <c r="F41" s="285">
        <v>491255.60790588794</v>
      </c>
      <c r="G41" s="285">
        <v>478890.2837403531</v>
      </c>
      <c r="H41" s="285">
        <v>466859.20664199203</v>
      </c>
      <c r="I41" s="285">
        <v>455159.5807340404</v>
      </c>
      <c r="J41" s="285">
        <v>443614.0076358026</v>
      </c>
      <c r="K41" s="285">
        <v>432219.69147051417</v>
      </c>
      <c r="L41" s="285">
        <v>420799.3736513177</v>
      </c>
      <c r="M41" s="285">
        <v>409350.32819836785</v>
      </c>
      <c r="N41" s="285">
        <v>398044.50153267</v>
      </c>
      <c r="O41" s="285">
        <v>386879.37736513634</v>
      </c>
      <c r="P41" s="285">
        <v>376026.9021167722</v>
      </c>
      <c r="Q41" s="285">
        <v>365310.09678839636</v>
      </c>
      <c r="R41" s="285">
        <f t="shared" si="1"/>
        <v>5124408.958</v>
      </c>
      <c r="S41" s="286">
        <f t="shared" si="2"/>
        <v>2767998.378</v>
      </c>
    </row>
    <row r="42" ht="15.75" hidden="1" customHeight="1">
      <c r="A42" s="280"/>
      <c r="B42" s="281" t="s">
        <v>82</v>
      </c>
      <c r="C42" s="282" t="s">
        <v>59</v>
      </c>
      <c r="D42" s="283" t="s">
        <v>159</v>
      </c>
      <c r="E42" s="284" t="s">
        <v>414</v>
      </c>
      <c r="F42" s="285">
        <v>2305678.6462704083</v>
      </c>
      <c r="G42" s="285">
        <v>2247642.7393739386</v>
      </c>
      <c r="H42" s="285">
        <v>2191175.685194427</v>
      </c>
      <c r="I42" s="285">
        <v>2136264.321366389</v>
      </c>
      <c r="J42" s="285">
        <v>2082075.6220280116</v>
      </c>
      <c r="K42" s="285">
        <v>2028597.1841810488</v>
      </c>
      <c r="L42" s="285">
        <v>1974996.4882085144</v>
      </c>
      <c r="M42" s="285">
        <v>1921261.1311121623</v>
      </c>
      <c r="N42" s="285">
        <v>1868197.8140228328</v>
      </c>
      <c r="O42" s="285">
        <v>1815794.893309519</v>
      </c>
      <c r="P42" s="285">
        <v>1764859.5763478875</v>
      </c>
      <c r="Q42" s="285">
        <v>1714560.862255432</v>
      </c>
      <c r="R42" s="285">
        <f t="shared" si="1"/>
        <v>24051104.96</v>
      </c>
      <c r="S42" s="162"/>
    </row>
    <row r="43" ht="15.75" hidden="1" customHeight="1">
      <c r="A43" s="280"/>
      <c r="B43" s="281" t="s">
        <v>82</v>
      </c>
      <c r="C43" s="282" t="s">
        <v>59</v>
      </c>
      <c r="D43" s="283" t="s">
        <v>159</v>
      </c>
      <c r="E43" s="284" t="s">
        <v>415</v>
      </c>
      <c r="F43" s="285">
        <v>458270.1170482156</v>
      </c>
      <c r="G43" s="285">
        <v>446735.0655832312</v>
      </c>
      <c r="H43" s="285">
        <v>435511.83481337933</v>
      </c>
      <c r="I43" s="285">
        <v>424597.80862440576</v>
      </c>
      <c r="J43" s="285">
        <v>413827.41716996004</v>
      </c>
      <c r="K43" s="285">
        <v>403198.19526545657</v>
      </c>
      <c r="L43" s="285">
        <v>392544.6736843236</v>
      </c>
      <c r="M43" s="285">
        <v>381864.38724197575</v>
      </c>
      <c r="N43" s="285">
        <v>371317.67355625523</v>
      </c>
      <c r="O43" s="285">
        <v>360902.2183722451</v>
      </c>
      <c r="P43" s="285">
        <v>350778.45992756664</v>
      </c>
      <c r="Q43" s="285">
        <v>340781.23085498536</v>
      </c>
      <c r="R43" s="285">
        <f t="shared" si="1"/>
        <v>4780329.082</v>
      </c>
      <c r="S43" s="162"/>
    </row>
    <row r="44" ht="15.75" hidden="1" customHeight="1">
      <c r="A44" s="280"/>
      <c r="B44" s="281" t="s">
        <v>82</v>
      </c>
      <c r="C44" s="282" t="s">
        <v>59</v>
      </c>
      <c r="D44" s="283" t="s">
        <v>159</v>
      </c>
      <c r="E44" s="284" t="s">
        <v>416</v>
      </c>
      <c r="F44" s="285">
        <v>65009.95197218451</v>
      </c>
      <c r="G44" s="285">
        <v>63373.595784341676</v>
      </c>
      <c r="H44" s="285">
        <v>61781.47431235827</v>
      </c>
      <c r="I44" s="285">
        <v>60233.21643567528</v>
      </c>
      <c r="J44" s="285">
        <v>58705.33450506823</v>
      </c>
      <c r="K44" s="285">
        <v>57197.47881077962</v>
      </c>
      <c r="L44" s="285">
        <v>55686.17597745258</v>
      </c>
      <c r="M44" s="285">
        <v>54171.0762953296</v>
      </c>
      <c r="N44" s="285">
        <v>52674.92517251717</v>
      </c>
      <c r="O44" s="285">
        <v>51197.39431005925</v>
      </c>
      <c r="P44" s="285">
        <v>49761.24338992999</v>
      </c>
      <c r="Q44" s="285">
        <v>48343.041858375494</v>
      </c>
      <c r="R44" s="285">
        <f t="shared" si="1"/>
        <v>678134.9088</v>
      </c>
      <c r="S44" s="162"/>
    </row>
    <row r="45" ht="15.75" hidden="1" customHeight="1">
      <c r="A45" s="280"/>
      <c r="B45" s="281" t="s">
        <v>82</v>
      </c>
      <c r="C45" s="282" t="s">
        <v>59</v>
      </c>
      <c r="D45" s="283" t="s">
        <v>159</v>
      </c>
      <c r="E45" s="284" t="s">
        <v>417</v>
      </c>
      <c r="F45" s="285">
        <v>3186264.095263346</v>
      </c>
      <c r="G45" s="285">
        <v>3106063.0981819076</v>
      </c>
      <c r="H45" s="285">
        <v>3028030.1304964507</v>
      </c>
      <c r="I45" s="285">
        <v>2952147.0028670933</v>
      </c>
      <c r="J45" s="285">
        <v>2877262.539956279</v>
      </c>
      <c r="K45" s="285">
        <v>2803359.601809119</v>
      </c>
      <c r="L45" s="285">
        <v>2729287.7126780506</v>
      </c>
      <c r="M45" s="285">
        <v>2655029.732608186</v>
      </c>
      <c r="N45" s="285">
        <v>2581700.458257316</v>
      </c>
      <c r="O45" s="285">
        <v>2509283.7990555456</v>
      </c>
      <c r="P45" s="285">
        <v>2438895.251250662</v>
      </c>
      <c r="Q45" s="285">
        <v>2369386.43786509</v>
      </c>
      <c r="R45" s="285">
        <f t="shared" si="1"/>
        <v>33236709.86</v>
      </c>
      <c r="S45" s="162"/>
    </row>
    <row r="46" ht="15.75" hidden="1" customHeight="1">
      <c r="A46" s="280"/>
      <c r="B46" s="281" t="s">
        <v>82</v>
      </c>
      <c r="C46" s="282" t="s">
        <v>59</v>
      </c>
      <c r="D46" s="283" t="s">
        <v>159</v>
      </c>
      <c r="E46" s="284" t="s">
        <v>418</v>
      </c>
      <c r="F46" s="285">
        <v>378668.86777839763</v>
      </c>
      <c r="G46" s="285">
        <v>369137.44795520284</v>
      </c>
      <c r="H46" s="285">
        <v>359863.68575615383</v>
      </c>
      <c r="I46" s="285">
        <v>350845.41948450083</v>
      </c>
      <c r="J46" s="285">
        <v>341945.83867863304</v>
      </c>
      <c r="K46" s="285">
        <v>333162.9063550746</v>
      </c>
      <c r="L46" s="285">
        <v>324359.8951943973</v>
      </c>
      <c r="M46" s="285">
        <v>315534.7682131254</v>
      </c>
      <c r="N46" s="285">
        <v>306820.01247936994</v>
      </c>
      <c r="O46" s="285">
        <v>298213.7157229292</v>
      </c>
      <c r="P46" s="285">
        <v>289848.448154097</v>
      </c>
      <c r="Q46" s="285">
        <v>281587.7318799932</v>
      </c>
      <c r="R46" s="285">
        <f t="shared" si="1"/>
        <v>3949988.738</v>
      </c>
      <c r="S46" s="162"/>
    </row>
    <row r="47" ht="15.75" hidden="1" customHeight="1">
      <c r="A47" s="280"/>
      <c r="B47" s="281" t="s">
        <v>82</v>
      </c>
      <c r="C47" s="282" t="s">
        <v>59</v>
      </c>
      <c r="D47" s="283" t="s">
        <v>159</v>
      </c>
      <c r="E47" s="284" t="s">
        <v>419</v>
      </c>
      <c r="F47" s="285">
        <v>104551.33960983198</v>
      </c>
      <c r="G47" s="285">
        <v>101919.69281841446</v>
      </c>
      <c r="H47" s="285">
        <v>99359.1858857426</v>
      </c>
      <c r="I47" s="285">
        <v>96869.22196240452</v>
      </c>
      <c r="J47" s="285">
        <v>94412.02736735281</v>
      </c>
      <c r="K47" s="285">
        <v>91987.03968479553</v>
      </c>
      <c r="L47" s="285">
        <v>89556.50818943181</v>
      </c>
      <c r="M47" s="285">
        <v>87119.87046546974</v>
      </c>
      <c r="N47" s="285">
        <v>84713.70649513298</v>
      </c>
      <c r="O47" s="285">
        <v>82337.4882962495</v>
      </c>
      <c r="P47" s="285">
        <v>80027.8188067896</v>
      </c>
      <c r="Q47" s="285">
        <v>77747.0161686923</v>
      </c>
      <c r="R47" s="285">
        <f t="shared" si="1"/>
        <v>1090600.916</v>
      </c>
      <c r="S47" s="162"/>
    </row>
    <row r="48" ht="15.75" hidden="1" customHeight="1">
      <c r="A48" s="280"/>
      <c r="B48" s="281" t="s">
        <v>82</v>
      </c>
      <c r="C48" s="282" t="s">
        <v>59</v>
      </c>
      <c r="D48" s="283" t="s">
        <v>159</v>
      </c>
      <c r="E48" s="284" t="s">
        <v>420</v>
      </c>
      <c r="F48" s="285">
        <v>484007.90844409907</v>
      </c>
      <c r="G48" s="285">
        <v>471825.01471905457</v>
      </c>
      <c r="H48" s="285">
        <v>459971.4544522612</v>
      </c>
      <c r="I48" s="285">
        <v>448444.46460082947</v>
      </c>
      <c r="J48" s="285">
        <v>437069.17643111886</v>
      </c>
      <c r="K48" s="285">
        <v>425842.98630656034</v>
      </c>
      <c r="L48" s="285">
        <v>414591.13176439365</v>
      </c>
      <c r="M48" s="285">
        <v>403311.0091680499</v>
      </c>
      <c r="N48" s="285">
        <v>392171.9611653907</v>
      </c>
      <c r="O48" s="285">
        <v>381171.54352616763</v>
      </c>
      <c r="P48" s="285">
        <v>370479.2051691227</v>
      </c>
      <c r="Q48" s="285">
        <v>359920.50244413683</v>
      </c>
      <c r="R48" s="285">
        <f t="shared" si="1"/>
        <v>5048806.358</v>
      </c>
      <c r="S48" s="162"/>
    </row>
    <row r="49" ht="15.75" hidden="1" customHeight="1">
      <c r="A49" s="280"/>
      <c r="B49" s="281" t="s">
        <v>82</v>
      </c>
      <c r="C49" s="282" t="s">
        <v>59</v>
      </c>
      <c r="D49" s="283" t="s">
        <v>159</v>
      </c>
      <c r="E49" s="284" t="s">
        <v>421</v>
      </c>
      <c r="F49" s="285">
        <v>590812.0569608427</v>
      </c>
      <c r="G49" s="285">
        <v>575940.8113141196</v>
      </c>
      <c r="H49" s="285">
        <v>561471.5718629581</v>
      </c>
      <c r="I49" s="285">
        <v>547400.9658545075</v>
      </c>
      <c r="J49" s="285">
        <v>533515.5369496918</v>
      </c>
      <c r="K49" s="285">
        <v>519812.1069775555</v>
      </c>
      <c r="L49" s="285">
        <v>506077.3493202858</v>
      </c>
      <c r="M49" s="285">
        <v>492308.0858069272</v>
      </c>
      <c r="N49" s="285">
        <v>478711.0272708542</v>
      </c>
      <c r="O49" s="285">
        <v>465283.1901230065</v>
      </c>
      <c r="P49" s="285">
        <v>452231.41491802223</v>
      </c>
      <c r="Q49" s="285">
        <v>439342.7642018791</v>
      </c>
      <c r="R49" s="285">
        <f t="shared" si="1"/>
        <v>6162906.882</v>
      </c>
      <c r="S49" s="162"/>
    </row>
    <row r="50" ht="15.75" hidden="1" customHeight="1">
      <c r="A50" s="280"/>
      <c r="B50" s="281" t="s">
        <v>82</v>
      </c>
      <c r="C50" s="282" t="s">
        <v>59</v>
      </c>
      <c r="D50" s="283" t="s">
        <v>159</v>
      </c>
      <c r="E50" s="284" t="s">
        <v>422</v>
      </c>
      <c r="F50" s="285">
        <v>640715.2873449575</v>
      </c>
      <c r="G50" s="285">
        <v>624587.9346353137</v>
      </c>
      <c r="H50" s="285">
        <v>608896.5437718595</v>
      </c>
      <c r="I50" s="285">
        <v>593637.4571205192</v>
      </c>
      <c r="J50" s="285">
        <v>578579.1886477643</v>
      </c>
      <c r="K50" s="285">
        <v>563718.2917368694</v>
      </c>
      <c r="L50" s="285">
        <v>548823.4210325396</v>
      </c>
      <c r="M50" s="285">
        <v>533891.1299180494</v>
      </c>
      <c r="N50" s="285">
        <v>519145.58915877616</v>
      </c>
      <c r="O50" s="285">
        <v>504583.5631553449</v>
      </c>
      <c r="P50" s="285">
        <v>490429.36335136637</v>
      </c>
      <c r="Q50" s="285">
        <v>476452.0664262466</v>
      </c>
      <c r="R50" s="285">
        <f t="shared" si="1"/>
        <v>6683459.836</v>
      </c>
      <c r="S50" s="162"/>
    </row>
    <row r="51" ht="15.75" hidden="1" customHeight="1">
      <c r="A51" s="280"/>
      <c r="B51" s="281" t="s">
        <v>82</v>
      </c>
      <c r="C51" s="282" t="s">
        <v>59</v>
      </c>
      <c r="D51" s="283" t="s">
        <v>159</v>
      </c>
      <c r="E51" s="284" t="s">
        <v>423</v>
      </c>
      <c r="F51" s="285">
        <v>74872.19137973708</v>
      </c>
      <c r="G51" s="285">
        <v>72987.5941766195</v>
      </c>
      <c r="H51" s="285">
        <v>71153.94225204749</v>
      </c>
      <c r="I51" s="285">
        <v>69370.80818516196</v>
      </c>
      <c r="J51" s="285">
        <v>67611.14116736446</v>
      </c>
      <c r="K51" s="285">
        <v>65874.53843669166</v>
      </c>
      <c r="L51" s="285">
        <v>64133.96562380886</v>
      </c>
      <c r="M51" s="285">
        <v>62389.019966752734</v>
      </c>
      <c r="N51" s="285">
        <v>60665.89743240368</v>
      </c>
      <c r="O51" s="285">
        <v>58964.219917694085</v>
      </c>
      <c r="P51" s="285">
        <v>57310.19982876814</v>
      </c>
      <c r="Q51" s="285">
        <v>55676.852114082605</v>
      </c>
      <c r="R51" s="285">
        <f t="shared" si="1"/>
        <v>781010.3705</v>
      </c>
      <c r="S51" s="162"/>
    </row>
    <row r="52" ht="15.75" hidden="1" customHeight="1">
      <c r="A52" s="280"/>
      <c r="B52" s="281" t="s">
        <v>82</v>
      </c>
      <c r="C52" s="282" t="s">
        <v>59</v>
      </c>
      <c r="D52" s="283" t="s">
        <v>159</v>
      </c>
      <c r="E52" s="284" t="s">
        <v>424</v>
      </c>
      <c r="F52" s="285">
        <v>638351.3349896923</v>
      </c>
      <c r="G52" s="285">
        <v>622283.4849861258</v>
      </c>
      <c r="H52" s="285">
        <v>606649.9883248574</v>
      </c>
      <c r="I52" s="285">
        <v>591447.2008668424</v>
      </c>
      <c r="J52" s="285">
        <v>576444.4906583047</v>
      </c>
      <c r="K52" s="285">
        <v>561638.4237989908</v>
      </c>
      <c r="L52" s="285">
        <v>546798.5084943187</v>
      </c>
      <c r="M52" s="285">
        <v>531921.3108440347</v>
      </c>
      <c r="N52" s="285">
        <v>517230.1745238251</v>
      </c>
      <c r="O52" s="285">
        <v>502721.87587222725</v>
      </c>
      <c r="P52" s="285">
        <v>488619.89872412157</v>
      </c>
      <c r="Q52" s="285">
        <v>474694.1717625083</v>
      </c>
      <c r="R52" s="285">
        <f t="shared" si="1"/>
        <v>6658800.864</v>
      </c>
      <c r="S52" s="162"/>
    </row>
    <row r="53" ht="15.75" hidden="1" customHeight="1">
      <c r="A53" s="280"/>
      <c r="B53" s="281" t="s">
        <v>82</v>
      </c>
      <c r="C53" s="282" t="s">
        <v>59</v>
      </c>
      <c r="D53" s="283" t="s">
        <v>159</v>
      </c>
      <c r="E53" s="284" t="s">
        <v>425</v>
      </c>
      <c r="F53" s="285">
        <v>609865.7119382863</v>
      </c>
      <c r="G53" s="285">
        <v>594514.8694717301</v>
      </c>
      <c r="H53" s="285">
        <v>579578.9978775033</v>
      </c>
      <c r="I53" s="285">
        <v>565054.6156316692</v>
      </c>
      <c r="J53" s="285">
        <v>550721.3824404496</v>
      </c>
      <c r="K53" s="285">
        <v>536576.0176370578</v>
      </c>
      <c r="L53" s="285">
        <v>522398.3148324825</v>
      </c>
      <c r="M53" s="285">
        <v>508184.993359937</v>
      </c>
      <c r="N53" s="285">
        <v>494149.43046532554</v>
      </c>
      <c r="O53" s="285">
        <v>480288.5463390115</v>
      </c>
      <c r="P53" s="285">
        <v>466815.852131666</v>
      </c>
      <c r="Q53" s="285">
        <v>453511.54316857806</v>
      </c>
      <c r="R53" s="285">
        <f t="shared" si="1"/>
        <v>6361660.275</v>
      </c>
      <c r="S53" s="162"/>
    </row>
    <row r="54" ht="15.75" hidden="1" customHeight="1">
      <c r="A54" s="280"/>
      <c r="B54" s="281" t="s">
        <v>84</v>
      </c>
      <c r="C54" s="282" t="s">
        <v>59</v>
      </c>
      <c r="D54" s="283" t="s">
        <v>116</v>
      </c>
      <c r="E54" s="284" t="s">
        <v>383</v>
      </c>
      <c r="F54" s="285">
        <v>1314007.8010166353</v>
      </c>
      <c r="G54" s="285">
        <v>1396350.6955624742</v>
      </c>
      <c r="H54" s="285">
        <v>1472852.2733786239</v>
      </c>
      <c r="I54" s="285">
        <v>1544504.0798419237</v>
      </c>
      <c r="J54" s="285">
        <v>1619478.5730633684</v>
      </c>
      <c r="K54" s="285">
        <v>1698433.9576682672</v>
      </c>
      <c r="L54" s="285">
        <v>1785702.1675069062</v>
      </c>
      <c r="M54" s="285">
        <v>1876932.8190538958</v>
      </c>
      <c r="N54" s="285">
        <v>1964101.3009190029</v>
      </c>
      <c r="O54" s="285">
        <v>2055213.7748173578</v>
      </c>
      <c r="P54" s="285">
        <v>2145586.0178321726</v>
      </c>
      <c r="Q54" s="285">
        <v>2232370.7963191164</v>
      </c>
      <c r="R54" s="285">
        <f t="shared" si="1"/>
        <v>21105534.26</v>
      </c>
      <c r="S54" s="162"/>
    </row>
    <row r="55" ht="15.75" hidden="1" customHeight="1">
      <c r="A55" s="280"/>
      <c r="B55" s="281" t="s">
        <v>84</v>
      </c>
      <c r="C55" s="282" t="s">
        <v>59</v>
      </c>
      <c r="D55" s="283" t="s">
        <v>116</v>
      </c>
      <c r="E55" s="284" t="s">
        <v>384</v>
      </c>
      <c r="F55" s="285">
        <v>752727.9990917264</v>
      </c>
      <c r="G55" s="285">
        <v>799898.0403981445</v>
      </c>
      <c r="H55" s="285">
        <v>843721.889504944</v>
      </c>
      <c r="I55" s="285">
        <v>884767.5521476611</v>
      </c>
      <c r="J55" s="285">
        <v>927716.6124362156</v>
      </c>
      <c r="K55" s="285">
        <v>972946.1222041037</v>
      </c>
      <c r="L55" s="285">
        <v>1022937.6252418577</v>
      </c>
      <c r="M55" s="285">
        <v>1075199.0088817945</v>
      </c>
      <c r="N55" s="285">
        <v>1125133.382853867</v>
      </c>
      <c r="O55" s="285">
        <v>1177327.0685509716</v>
      </c>
      <c r="P55" s="285">
        <v>1229096.7137580565</v>
      </c>
      <c r="Q55" s="285">
        <v>1278811.2836499203</v>
      </c>
      <c r="R55" s="285">
        <f t="shared" si="1"/>
        <v>12090283.3</v>
      </c>
      <c r="S55" s="162"/>
    </row>
    <row r="56" ht="15.75" hidden="1" customHeight="1">
      <c r="A56" s="280"/>
      <c r="B56" s="281" t="s">
        <v>84</v>
      </c>
      <c r="C56" s="282" t="s">
        <v>59</v>
      </c>
      <c r="D56" s="283" t="s">
        <v>116</v>
      </c>
      <c r="E56" s="284" t="s">
        <v>385</v>
      </c>
      <c r="F56" s="285">
        <v>2159518.675313736</v>
      </c>
      <c r="G56" s="285">
        <v>2294845.8921031263</v>
      </c>
      <c r="H56" s="285">
        <v>2420573.1411020467</v>
      </c>
      <c r="I56" s="285">
        <v>2538329.9870338184</v>
      </c>
      <c r="J56" s="285">
        <v>2661547.5342649883</v>
      </c>
      <c r="K56" s="285">
        <v>2791307.51547586</v>
      </c>
      <c r="L56" s="285">
        <v>2934729.288742298</v>
      </c>
      <c r="M56" s="285">
        <v>3084663.174693611</v>
      </c>
      <c r="N56" s="285">
        <v>3227921.049069094</v>
      </c>
      <c r="O56" s="285">
        <v>3377660.714834626</v>
      </c>
      <c r="P56" s="285">
        <v>3526183.8410820425</v>
      </c>
      <c r="Q56" s="285">
        <v>3668811.1144745755</v>
      </c>
      <c r="R56" s="285">
        <f t="shared" si="1"/>
        <v>34686091.93</v>
      </c>
      <c r="S56" s="162"/>
    </row>
    <row r="57" ht="15.75" hidden="1" customHeight="1">
      <c r="A57" s="280"/>
      <c r="B57" s="281" t="s">
        <v>84</v>
      </c>
      <c r="C57" s="282" t="s">
        <v>59</v>
      </c>
      <c r="D57" s="283" t="s">
        <v>116</v>
      </c>
      <c r="E57" s="284" t="s">
        <v>386</v>
      </c>
      <c r="F57" s="285">
        <v>447652.5946128384</v>
      </c>
      <c r="G57" s="285">
        <v>475704.94739404495</v>
      </c>
      <c r="H57" s="285">
        <v>501767.29631988803</v>
      </c>
      <c r="I57" s="285">
        <v>526177.4383656026</v>
      </c>
      <c r="J57" s="285">
        <v>551719.5442757772</v>
      </c>
      <c r="K57" s="285">
        <v>578617.849407369</v>
      </c>
      <c r="L57" s="285">
        <v>608348.145172173</v>
      </c>
      <c r="M57" s="285">
        <v>639428.3547733888</v>
      </c>
      <c r="N57" s="285">
        <v>669124.6754841084</v>
      </c>
      <c r="O57" s="285">
        <v>700164.6246462342</v>
      </c>
      <c r="P57" s="285">
        <v>730952.3939694177</v>
      </c>
      <c r="Q57" s="285">
        <v>760517.9956595472</v>
      </c>
      <c r="R57" s="285">
        <f t="shared" si="1"/>
        <v>7190175.86</v>
      </c>
      <c r="S57" s="162"/>
    </row>
    <row r="58" ht="15.75" hidden="1" customHeight="1">
      <c r="A58" s="280"/>
      <c r="B58" s="281" t="s">
        <v>84</v>
      </c>
      <c r="C58" s="282" t="s">
        <v>59</v>
      </c>
      <c r="D58" s="283" t="s">
        <v>116</v>
      </c>
      <c r="E58" s="284" t="s">
        <v>387</v>
      </c>
      <c r="F58" s="285">
        <v>652811.1572732646</v>
      </c>
      <c r="G58" s="285">
        <v>693719.8643906122</v>
      </c>
      <c r="H58" s="285">
        <v>731726.5516482925</v>
      </c>
      <c r="I58" s="285">
        <v>767323.8279063462</v>
      </c>
      <c r="J58" s="285">
        <v>804571.8454965007</v>
      </c>
      <c r="K58" s="285">
        <v>843797.6065285138</v>
      </c>
      <c r="L58" s="285">
        <v>887153.2555694488</v>
      </c>
      <c r="M58" s="285">
        <v>932477.4820840145</v>
      </c>
      <c r="N58" s="285">
        <v>975783.5853507436</v>
      </c>
      <c r="O58" s="285">
        <v>1021049.1001228755</v>
      </c>
      <c r="P58" s="285">
        <v>1065946.861385965</v>
      </c>
      <c r="Q58" s="285">
        <v>1109062.3372864374</v>
      </c>
      <c r="R58" s="285">
        <f t="shared" si="1"/>
        <v>10485423.48</v>
      </c>
      <c r="S58" s="162"/>
    </row>
    <row r="59" ht="15.75" hidden="1" customHeight="1">
      <c r="A59" s="280"/>
      <c r="B59" s="281" t="s">
        <v>84</v>
      </c>
      <c r="C59" s="282" t="s">
        <v>59</v>
      </c>
      <c r="D59" s="283" t="s">
        <v>116</v>
      </c>
      <c r="E59" s="284" t="s">
        <v>388</v>
      </c>
      <c r="F59" s="285">
        <v>114097.77341416613</v>
      </c>
      <c r="G59" s="285">
        <v>121247.7621104956</v>
      </c>
      <c r="H59" s="285">
        <v>127890.53826809526</v>
      </c>
      <c r="I59" s="285">
        <v>134112.19964045554</v>
      </c>
      <c r="J59" s="285">
        <v>140622.3761651336</v>
      </c>
      <c r="K59" s="285">
        <v>147478.22099003356</v>
      </c>
      <c r="L59" s="285">
        <v>155055.88409425959</v>
      </c>
      <c r="M59" s="285">
        <v>162977.61347865264</v>
      </c>
      <c r="N59" s="285">
        <v>170546.6170150144</v>
      </c>
      <c r="O59" s="285">
        <v>178458.0848114883</v>
      </c>
      <c r="P59" s="285">
        <v>186305.27696548964</v>
      </c>
      <c r="Q59" s="285">
        <v>193840.96281449363</v>
      </c>
      <c r="R59" s="285">
        <f t="shared" si="1"/>
        <v>1832633.31</v>
      </c>
      <c r="S59" s="162"/>
    </row>
    <row r="60" ht="15.75" hidden="1" customHeight="1">
      <c r="A60" s="280"/>
      <c r="B60" s="281" t="s">
        <v>84</v>
      </c>
      <c r="C60" s="282" t="s">
        <v>59</v>
      </c>
      <c r="D60" s="283" t="s">
        <v>116</v>
      </c>
      <c r="E60" s="284" t="s">
        <v>389</v>
      </c>
      <c r="F60" s="285">
        <v>77259.29527763008</v>
      </c>
      <c r="G60" s="285">
        <v>82100.78404109838</v>
      </c>
      <c r="H60" s="285">
        <v>86598.82277810559</v>
      </c>
      <c r="I60" s="285">
        <v>90811.71106418787</v>
      </c>
      <c r="J60" s="285">
        <v>95219.96229801212</v>
      </c>
      <c r="K60" s="285">
        <v>99862.27672584822</v>
      </c>
      <c r="L60" s="285">
        <v>104993.357673052</v>
      </c>
      <c r="M60" s="285">
        <v>110357.41703463734</v>
      </c>
      <c r="N60" s="285">
        <v>115482.63430816386</v>
      </c>
      <c r="O60" s="285">
        <v>120839.74521644166</v>
      </c>
      <c r="P60" s="285">
        <v>126153.33300685002</v>
      </c>
      <c r="Q60" s="285">
        <v>131255.9897959033</v>
      </c>
      <c r="R60" s="285">
        <f t="shared" si="1"/>
        <v>1240935.329</v>
      </c>
      <c r="S60" s="162"/>
    </row>
    <row r="61" ht="15.75" hidden="1" customHeight="1">
      <c r="A61" s="280"/>
      <c r="B61" s="281" t="s">
        <v>84</v>
      </c>
      <c r="C61" s="282" t="s">
        <v>59</v>
      </c>
      <c r="D61" s="283" t="s">
        <v>131</v>
      </c>
      <c r="E61" s="284" t="s">
        <v>390</v>
      </c>
      <c r="F61" s="285">
        <v>263298.9134829128</v>
      </c>
      <c r="G61" s="285">
        <v>279798.67133504304</v>
      </c>
      <c r="H61" s="285">
        <v>295127.90468064224</v>
      </c>
      <c r="I61" s="285">
        <v>309485.38337996305</v>
      </c>
      <c r="J61" s="285">
        <v>324508.65497478953</v>
      </c>
      <c r="K61" s="285">
        <v>340329.63111814955</v>
      </c>
      <c r="L61" s="285">
        <v>357816.34736429516</v>
      </c>
      <c r="M61" s="285">
        <v>376096.96722204</v>
      </c>
      <c r="N61" s="285">
        <v>393563.63967845327</v>
      </c>
      <c r="O61" s="285">
        <v>411820.6335684916</v>
      </c>
      <c r="P61" s="285">
        <v>429929.2815386139</v>
      </c>
      <c r="Q61" s="285">
        <v>447319.087565371</v>
      </c>
      <c r="R61" s="285">
        <f t="shared" si="1"/>
        <v>4229095.116</v>
      </c>
      <c r="S61" s="162"/>
    </row>
    <row r="62" ht="15.75" hidden="1" customHeight="1">
      <c r="A62" s="280"/>
      <c r="B62" s="281" t="s">
        <v>84</v>
      </c>
      <c r="C62" s="282" t="s">
        <v>59</v>
      </c>
      <c r="D62" s="283" t="s">
        <v>131</v>
      </c>
      <c r="E62" s="284" t="s">
        <v>391</v>
      </c>
      <c r="F62" s="285">
        <v>913648.3579483704</v>
      </c>
      <c r="G62" s="285">
        <v>970902.5883921387</v>
      </c>
      <c r="H62" s="285">
        <v>1024095.0937828722</v>
      </c>
      <c r="I62" s="285">
        <v>1073915.6063873211</v>
      </c>
      <c r="J62" s="285">
        <v>1126046.4231919122</v>
      </c>
      <c r="K62" s="285">
        <v>1180945.278197857</v>
      </c>
      <c r="L62" s="285">
        <v>1241624.2584977013</v>
      </c>
      <c r="M62" s="285">
        <v>1305058.087731451</v>
      </c>
      <c r="N62" s="285">
        <v>1365667.5159950417</v>
      </c>
      <c r="O62" s="285">
        <v>1429019.3630196194</v>
      </c>
      <c r="P62" s="285">
        <v>1491856.4490664671</v>
      </c>
      <c r="Q62" s="285">
        <v>1552199.1504897997</v>
      </c>
      <c r="R62" s="285">
        <f t="shared" si="1"/>
        <v>14674978.17</v>
      </c>
      <c r="S62" s="162"/>
    </row>
    <row r="63" ht="15.75" hidden="1" customHeight="1">
      <c r="A63" s="280"/>
      <c r="B63" s="281" t="s">
        <v>84</v>
      </c>
      <c r="C63" s="282" t="s">
        <v>59</v>
      </c>
      <c r="D63" s="283" t="s">
        <v>131</v>
      </c>
      <c r="E63" s="284" t="s">
        <v>392</v>
      </c>
      <c r="F63" s="285">
        <v>4293640.166030567</v>
      </c>
      <c r="G63" s="285">
        <v>4562703.270418509</v>
      </c>
      <c r="H63" s="285">
        <v>4812678.521499031</v>
      </c>
      <c r="I63" s="285">
        <v>5046807.278093132</v>
      </c>
      <c r="J63" s="285">
        <v>5291793.182104161</v>
      </c>
      <c r="K63" s="285">
        <v>5549787.329274656</v>
      </c>
      <c r="L63" s="285">
        <v>5834944.857094469</v>
      </c>
      <c r="M63" s="285">
        <v>6133048.645837383</v>
      </c>
      <c r="N63" s="285">
        <v>6417879.317691343</v>
      </c>
      <c r="O63" s="285">
        <v>6715597.835554997</v>
      </c>
      <c r="P63" s="285">
        <v>7010897.262539039</v>
      </c>
      <c r="Q63" s="285">
        <v>7294474.466289294</v>
      </c>
      <c r="R63" s="285">
        <f t="shared" si="1"/>
        <v>68964252.13</v>
      </c>
      <c r="S63" s="162"/>
    </row>
    <row r="64" ht="15.75" hidden="1" customHeight="1">
      <c r="A64" s="280"/>
      <c r="B64" s="281" t="s">
        <v>84</v>
      </c>
      <c r="C64" s="282" t="s">
        <v>59</v>
      </c>
      <c r="D64" s="283" t="s">
        <v>131</v>
      </c>
      <c r="E64" s="284" t="s">
        <v>393</v>
      </c>
      <c r="F64" s="285">
        <v>2002778.3733821216</v>
      </c>
      <c r="G64" s="285">
        <v>2128283.4799363604</v>
      </c>
      <c r="H64" s="285">
        <v>2244885.0132240644</v>
      </c>
      <c r="I64" s="285">
        <v>2354094.9125545463</v>
      </c>
      <c r="J64" s="285">
        <v>2468369.1533767255</v>
      </c>
      <c r="K64" s="285">
        <v>2588711.119268553</v>
      </c>
      <c r="L64" s="285">
        <v>2721723.506809313</v>
      </c>
      <c r="M64" s="285">
        <v>2860774.707662396</v>
      </c>
      <c r="N64" s="285">
        <v>2993634.632482875</v>
      </c>
      <c r="O64" s="285">
        <v>3132506.122844385</v>
      </c>
      <c r="P64" s="285">
        <v>3270249.222677209</v>
      </c>
      <c r="Q64" s="285">
        <v>3402524.464405312</v>
      </c>
      <c r="R64" s="285">
        <f t="shared" si="1"/>
        <v>32168534.71</v>
      </c>
      <c r="S64" s="162"/>
    </row>
    <row r="65" ht="15.75" hidden="1" customHeight="1">
      <c r="A65" s="280"/>
      <c r="B65" s="281" t="s">
        <v>84</v>
      </c>
      <c r="C65" s="282" t="s">
        <v>59</v>
      </c>
      <c r="D65" s="283" t="s">
        <v>131</v>
      </c>
      <c r="E65" s="284" t="s">
        <v>394</v>
      </c>
      <c r="F65" s="285">
        <v>1389373.2978010864</v>
      </c>
      <c r="G65" s="285">
        <v>1476439.069082445</v>
      </c>
      <c r="H65" s="285">
        <v>1557328.2273566197</v>
      </c>
      <c r="I65" s="285">
        <v>1633089.6396036884</v>
      </c>
      <c r="J65" s="285">
        <v>1712364.3017105642</v>
      </c>
      <c r="K65" s="285">
        <v>1795848.2838811132</v>
      </c>
      <c r="L65" s="285">
        <v>1888122.0281865408</v>
      </c>
      <c r="M65" s="285">
        <v>1984585.0358064005</v>
      </c>
      <c r="N65" s="285">
        <v>2076753.0132255445</v>
      </c>
      <c r="O65" s="285">
        <v>2173091.3515551593</v>
      </c>
      <c r="P65" s="285">
        <v>2268646.8994917464</v>
      </c>
      <c r="Q65" s="285">
        <v>2360409.2688381155</v>
      </c>
      <c r="R65" s="285">
        <f t="shared" si="1"/>
        <v>22316050.42</v>
      </c>
      <c r="S65" s="162"/>
    </row>
    <row r="66" ht="15.75" hidden="1" customHeight="1">
      <c r="A66" s="280"/>
      <c r="B66" s="281" t="s">
        <v>84</v>
      </c>
      <c r="C66" s="282" t="s">
        <v>59</v>
      </c>
      <c r="D66" s="283" t="s">
        <v>131</v>
      </c>
      <c r="E66" s="284" t="s">
        <v>395</v>
      </c>
      <c r="F66" s="285">
        <v>149641.99259248146</v>
      </c>
      <c r="G66" s="285">
        <v>159019.3827595185</v>
      </c>
      <c r="H66" s="285">
        <v>167731.5228606946</v>
      </c>
      <c r="I66" s="285">
        <v>175891.38076800763</v>
      </c>
      <c r="J66" s="285">
        <v>184429.6320922151</v>
      </c>
      <c r="K66" s="285">
        <v>193421.2468449442</v>
      </c>
      <c r="L66" s="285">
        <v>203359.56002807993</v>
      </c>
      <c r="M66" s="285">
        <v>213749.0764341784</v>
      </c>
      <c r="N66" s="285">
        <v>223675.99802972656</v>
      </c>
      <c r="O66" s="285">
        <v>234052.08697105595</v>
      </c>
      <c r="P66" s="285">
        <v>244343.8657313992</v>
      </c>
      <c r="Q66" s="285">
        <v>254227.10144330634</v>
      </c>
      <c r="R66" s="285">
        <f t="shared" si="1"/>
        <v>2403542.847</v>
      </c>
      <c r="S66" s="162"/>
    </row>
    <row r="67" ht="15.75" hidden="1" customHeight="1">
      <c r="A67" s="280"/>
      <c r="B67" s="281" t="s">
        <v>84</v>
      </c>
      <c r="C67" s="282" t="s">
        <v>59</v>
      </c>
      <c r="D67" s="283" t="s">
        <v>131</v>
      </c>
      <c r="E67" s="284" t="s">
        <v>396</v>
      </c>
      <c r="F67" s="285">
        <v>1068996.5797624555</v>
      </c>
      <c r="G67" s="285">
        <v>1135985.7840759803</v>
      </c>
      <c r="H67" s="285">
        <v>1198222.6455960702</v>
      </c>
      <c r="I67" s="285">
        <v>1256514.1722133355</v>
      </c>
      <c r="J67" s="285">
        <v>1317508.825549625</v>
      </c>
      <c r="K67" s="285">
        <v>1381742.1684147213</v>
      </c>
      <c r="L67" s="285">
        <v>1452738.4350195942</v>
      </c>
      <c r="M67" s="285">
        <v>1526957.9593061428</v>
      </c>
      <c r="N67" s="285">
        <v>1597872.8478970088</v>
      </c>
      <c r="O67" s="285">
        <v>1671996.4504862828</v>
      </c>
      <c r="P67" s="285">
        <v>1745517.766955518</v>
      </c>
      <c r="Q67" s="285">
        <v>1816120.5769687933</v>
      </c>
      <c r="R67" s="285">
        <f t="shared" si="1"/>
        <v>17170174.21</v>
      </c>
      <c r="S67" s="162"/>
    </row>
    <row r="68" ht="15.75" hidden="1" customHeight="1">
      <c r="A68" s="280"/>
      <c r="B68" s="281" t="s">
        <v>84</v>
      </c>
      <c r="C68" s="282" t="s">
        <v>59</v>
      </c>
      <c r="D68" s="283" t="s">
        <v>145</v>
      </c>
      <c r="E68" s="284" t="s">
        <v>397</v>
      </c>
      <c r="F68" s="285">
        <v>471563.5478400089</v>
      </c>
      <c r="G68" s="285">
        <v>501114.31882521784</v>
      </c>
      <c r="H68" s="285">
        <v>528568.7238658606</v>
      </c>
      <c r="I68" s="285">
        <v>554282.7012980711</v>
      </c>
      <c r="J68" s="285">
        <v>581189.1095614792</v>
      </c>
      <c r="K68" s="285">
        <v>609524.1678435581</v>
      </c>
      <c r="L68" s="285">
        <v>640842.5475126101</v>
      </c>
      <c r="M68" s="285">
        <v>673582.8442733963</v>
      </c>
      <c r="N68" s="285">
        <v>704865.3149987864</v>
      </c>
      <c r="O68" s="285">
        <v>737563.2419264261</v>
      </c>
      <c r="P68" s="285">
        <v>769995.524282203</v>
      </c>
      <c r="Q68" s="285">
        <v>801140.3440568891</v>
      </c>
      <c r="R68" s="285">
        <f t="shared" si="1"/>
        <v>7574232.386</v>
      </c>
      <c r="S68" s="162"/>
    </row>
    <row r="69" ht="15.75" hidden="1" customHeight="1">
      <c r="A69" s="280"/>
      <c r="B69" s="281" t="s">
        <v>84</v>
      </c>
      <c r="C69" s="282" t="s">
        <v>59</v>
      </c>
      <c r="D69" s="283" t="s">
        <v>145</v>
      </c>
      <c r="E69" s="284" t="s">
        <v>398</v>
      </c>
      <c r="F69" s="285">
        <v>663191.2021256165</v>
      </c>
      <c r="G69" s="285">
        <v>704750.4181065527</v>
      </c>
      <c r="H69" s="285">
        <v>743361.3751365157</v>
      </c>
      <c r="I69" s="285">
        <v>779524.6529870004</v>
      </c>
      <c r="J69" s="285">
        <v>817364.925677345</v>
      </c>
      <c r="K69" s="285">
        <v>857214.4039724037</v>
      </c>
      <c r="L69" s="285">
        <v>901259.5256881983</v>
      </c>
      <c r="M69" s="285">
        <v>947304.3840454477</v>
      </c>
      <c r="N69" s="285">
        <v>991299.0046238593</v>
      </c>
      <c r="O69" s="285">
        <v>1037284.2754648407</v>
      </c>
      <c r="P69" s="285">
        <v>1082895.952664501</v>
      </c>
      <c r="Q69" s="285">
        <v>1126696.985549612</v>
      </c>
      <c r="R69" s="285">
        <f t="shared" si="1"/>
        <v>10652147.11</v>
      </c>
      <c r="S69" s="162"/>
    </row>
    <row r="70" ht="15.75" hidden="1" customHeight="1">
      <c r="A70" s="280"/>
      <c r="B70" s="281" t="s">
        <v>84</v>
      </c>
      <c r="C70" s="282" t="s">
        <v>59</v>
      </c>
      <c r="D70" s="283" t="s">
        <v>145</v>
      </c>
      <c r="E70" s="284" t="s">
        <v>399</v>
      </c>
      <c r="F70" s="285">
        <v>1440514.8524600773</v>
      </c>
      <c r="G70" s="285">
        <v>1530785.4526810304</v>
      </c>
      <c r="H70" s="285">
        <v>1614652.151894004</v>
      </c>
      <c r="I70" s="285">
        <v>1693202.2573391553</v>
      </c>
      <c r="J70" s="285">
        <v>1775394.956302698</v>
      </c>
      <c r="K70" s="285">
        <v>1861951.8424055758</v>
      </c>
      <c r="L70" s="285">
        <v>1957622.068136339</v>
      </c>
      <c r="M70" s="285">
        <v>2057635.9135107156</v>
      </c>
      <c r="N70" s="285">
        <v>2153196.445930963</v>
      </c>
      <c r="O70" s="285">
        <v>2253080.8615090298</v>
      </c>
      <c r="P70" s="285">
        <v>2352153.795892258</v>
      </c>
      <c r="Q70" s="285">
        <v>2447293.8372888616</v>
      </c>
      <c r="R70" s="285">
        <f t="shared" si="1"/>
        <v>23137484.44</v>
      </c>
      <c r="S70" s="162"/>
    </row>
    <row r="71" ht="15.75" hidden="1" customHeight="1">
      <c r="A71" s="280"/>
      <c r="B71" s="281" t="s">
        <v>84</v>
      </c>
      <c r="C71" s="282" t="s">
        <v>59</v>
      </c>
      <c r="D71" s="283" t="s">
        <v>145</v>
      </c>
      <c r="E71" s="284" t="s">
        <v>400</v>
      </c>
      <c r="F71" s="285">
        <v>347674.11713696906</v>
      </c>
      <c r="G71" s="285">
        <v>369461.29356326273</v>
      </c>
      <c r="H71" s="285">
        <v>389702.86244140833</v>
      </c>
      <c r="I71" s="285">
        <v>408661.2497950824</v>
      </c>
      <c r="J71" s="285">
        <v>428498.7919061217</v>
      </c>
      <c r="K71" s="285">
        <v>449389.6483291222</v>
      </c>
      <c r="L71" s="285">
        <v>472480.0463284441</v>
      </c>
      <c r="M71" s="285">
        <v>496618.79459100205</v>
      </c>
      <c r="N71" s="285">
        <v>519682.7176637904</v>
      </c>
      <c r="O71" s="285">
        <v>543790.227518715</v>
      </c>
      <c r="P71" s="285">
        <v>567701.8830875786</v>
      </c>
      <c r="Q71" s="285">
        <v>590664.3189419882</v>
      </c>
      <c r="R71" s="285">
        <f t="shared" si="1"/>
        <v>5584325.951</v>
      </c>
      <c r="S71" s="162"/>
    </row>
    <row r="72" ht="15.75" hidden="1" customHeight="1">
      <c r="A72" s="280"/>
      <c r="B72" s="281" t="s">
        <v>84</v>
      </c>
      <c r="C72" s="282" t="s">
        <v>59</v>
      </c>
      <c r="D72" s="283" t="s">
        <v>145</v>
      </c>
      <c r="E72" s="284" t="s">
        <v>401</v>
      </c>
      <c r="F72" s="285">
        <v>1401562.890926905</v>
      </c>
      <c r="G72" s="285">
        <v>1489392.5465499053</v>
      </c>
      <c r="H72" s="285">
        <v>1570991.4646038865</v>
      </c>
      <c r="I72" s="285">
        <v>1647417.5512091757</v>
      </c>
      <c r="J72" s="285">
        <v>1727387.734491698</v>
      </c>
      <c r="K72" s="285">
        <v>1811604.095960517</v>
      </c>
      <c r="L72" s="285">
        <v>1904687.369570536</v>
      </c>
      <c r="M72" s="285">
        <v>2001996.810022496</v>
      </c>
      <c r="N72" s="285">
        <v>2094973.3564626153</v>
      </c>
      <c r="O72" s="285">
        <v>2192156.8669394846</v>
      </c>
      <c r="P72" s="285">
        <v>2288550.8389208447</v>
      </c>
      <c r="Q72" s="285">
        <v>2381118.264543014</v>
      </c>
      <c r="R72" s="285">
        <f t="shared" si="1"/>
        <v>22511839.79</v>
      </c>
      <c r="S72" s="162"/>
    </row>
    <row r="73" ht="15.75" hidden="1" customHeight="1">
      <c r="A73" s="280"/>
      <c r="B73" s="281" t="s">
        <v>84</v>
      </c>
      <c r="C73" s="282" t="s">
        <v>59</v>
      </c>
      <c r="D73" s="283" t="s">
        <v>145</v>
      </c>
      <c r="E73" s="284" t="s">
        <v>402</v>
      </c>
      <c r="F73" s="285">
        <v>8068738.935118905</v>
      </c>
      <c r="G73" s="285">
        <v>8574370.588590207</v>
      </c>
      <c r="H73" s="285">
        <v>9044132.146510959</v>
      </c>
      <c r="I73" s="285">
        <v>9484113.93016324</v>
      </c>
      <c r="J73" s="285">
        <v>9944498.930135341</v>
      </c>
      <c r="K73" s="285">
        <v>1.0429329000306588E7</v>
      </c>
      <c r="L73" s="285">
        <v>1.0965205512768175E7</v>
      </c>
      <c r="M73" s="285">
        <v>1.152541189095653E7</v>
      </c>
      <c r="N73" s="285">
        <v>1.2060673979565443E7</v>
      </c>
      <c r="O73" s="285">
        <v>1.2620155384154906E7</v>
      </c>
      <c r="P73" s="285">
        <v>1.3175091448652437E7</v>
      </c>
      <c r="Q73" s="285">
        <v>1.3707998245826105E7</v>
      </c>
      <c r="R73" s="285">
        <f t="shared" si="1"/>
        <v>129599720</v>
      </c>
      <c r="S73" s="162"/>
    </row>
    <row r="74" ht="15.75" hidden="1" customHeight="1">
      <c r="A74" s="280"/>
      <c r="B74" s="281" t="s">
        <v>84</v>
      </c>
      <c r="C74" s="282" t="s">
        <v>59</v>
      </c>
      <c r="D74" s="283" t="s">
        <v>145</v>
      </c>
      <c r="E74" s="284" t="s">
        <v>403</v>
      </c>
      <c r="F74" s="285">
        <v>2469248.069729847</v>
      </c>
      <c r="G74" s="285">
        <v>2623984.763328166</v>
      </c>
      <c r="H74" s="285">
        <v>2767744.256534772</v>
      </c>
      <c r="I74" s="285">
        <v>2902390.34915664</v>
      </c>
      <c r="J74" s="285">
        <v>3043280.3669964517</v>
      </c>
      <c r="K74" s="285">
        <v>3191651.224517534</v>
      </c>
      <c r="L74" s="285">
        <v>3355643.6469579358</v>
      </c>
      <c r="M74" s="285">
        <v>3527081.653456229</v>
      </c>
      <c r="N74" s="285">
        <v>3690886.045905276</v>
      </c>
      <c r="O74" s="285">
        <v>3862102.1912584677</v>
      </c>
      <c r="P74" s="285">
        <v>4031927.342016529</v>
      </c>
      <c r="Q74" s="285">
        <v>4195010.9528320525</v>
      </c>
      <c r="R74" s="285">
        <f t="shared" si="1"/>
        <v>39660950.86</v>
      </c>
      <c r="S74" s="162"/>
    </row>
    <row r="75" ht="15.75" hidden="1" customHeight="1">
      <c r="A75" s="280"/>
      <c r="B75" s="281" t="s">
        <v>84</v>
      </c>
      <c r="C75" s="282" t="s">
        <v>59</v>
      </c>
      <c r="D75" s="283" t="s">
        <v>145</v>
      </c>
      <c r="E75" s="284" t="s">
        <v>404</v>
      </c>
      <c r="F75" s="285">
        <v>567028.6611359712</v>
      </c>
      <c r="G75" s="285">
        <v>602561.8022874235</v>
      </c>
      <c r="H75" s="285">
        <v>635574.1812208395</v>
      </c>
      <c r="I75" s="285">
        <v>666493.7937792166</v>
      </c>
      <c r="J75" s="285">
        <v>698847.237389227</v>
      </c>
      <c r="K75" s="285">
        <v>732918.5523466504</v>
      </c>
      <c r="L75" s="285">
        <v>770577.1435885578</v>
      </c>
      <c r="M75" s="285">
        <v>809945.5102116743</v>
      </c>
      <c r="N75" s="285">
        <v>847560.92296716</v>
      </c>
      <c r="O75" s="285">
        <v>886878.3422473961</v>
      </c>
      <c r="P75" s="285">
        <v>925876.3388610345</v>
      </c>
      <c r="Q75" s="285">
        <v>963326.2340852367</v>
      </c>
      <c r="R75" s="285">
        <f t="shared" si="1"/>
        <v>9107588.72</v>
      </c>
      <c r="S75" s="162"/>
    </row>
    <row r="76" ht="15.75" hidden="1" customHeight="1">
      <c r="A76" s="280"/>
      <c r="B76" s="281" t="s">
        <v>84</v>
      </c>
      <c r="C76" s="282" t="s">
        <v>59</v>
      </c>
      <c r="D76" s="283" t="s">
        <v>145</v>
      </c>
      <c r="E76" s="284" t="s">
        <v>405</v>
      </c>
      <c r="F76" s="285">
        <v>520266.69263946795</v>
      </c>
      <c r="G76" s="285">
        <v>552869.4711108801</v>
      </c>
      <c r="H76" s="285">
        <v>583159.37068922</v>
      </c>
      <c r="I76" s="285">
        <v>611529.0910684571</v>
      </c>
      <c r="J76" s="285">
        <v>641214.3966908501</v>
      </c>
      <c r="K76" s="285">
        <v>672475.9034924007</v>
      </c>
      <c r="L76" s="285">
        <v>707028.8495033443</v>
      </c>
      <c r="M76" s="285">
        <v>743150.5683889356</v>
      </c>
      <c r="N76" s="285">
        <v>777663.8967758268</v>
      </c>
      <c r="O76" s="285">
        <v>813738.8698663714</v>
      </c>
      <c r="P76" s="285">
        <v>849520.7625789825</v>
      </c>
      <c r="Q76" s="285">
        <v>883882.2234070059</v>
      </c>
      <c r="R76" s="285">
        <f t="shared" si="1"/>
        <v>8356500.096</v>
      </c>
      <c r="S76" s="162"/>
    </row>
    <row r="77" ht="15.75" hidden="1" customHeight="1">
      <c r="A77" s="280"/>
      <c r="B77" s="281" t="s">
        <v>84</v>
      </c>
      <c r="C77" s="282" t="s">
        <v>59</v>
      </c>
      <c r="D77" s="283" t="s">
        <v>145</v>
      </c>
      <c r="E77" s="284" t="s">
        <v>406</v>
      </c>
      <c r="F77" s="285">
        <v>256835.4656421067</v>
      </c>
      <c r="G77" s="285">
        <v>272930.19149789825</v>
      </c>
      <c r="H77" s="285">
        <v>287883.13884685835</v>
      </c>
      <c r="I77" s="285">
        <v>301888.16828045883</v>
      </c>
      <c r="J77" s="285">
        <v>316542.6510680759</v>
      </c>
      <c r="K77" s="285">
        <v>331975.243178319</v>
      </c>
      <c r="L77" s="285">
        <v>349032.69102877565</v>
      </c>
      <c r="M77" s="285">
        <v>366864.5811363423</v>
      </c>
      <c r="N77" s="285">
        <v>383902.4713040468</v>
      </c>
      <c r="O77" s="285">
        <v>401711.2848276085</v>
      </c>
      <c r="P77" s="285">
        <v>419375.4159480834</v>
      </c>
      <c r="Q77" s="285">
        <v>436338.33499857143</v>
      </c>
      <c r="R77" s="285">
        <f t="shared" si="1"/>
        <v>4125279.638</v>
      </c>
      <c r="S77" s="162"/>
    </row>
    <row r="78" ht="15.75" hidden="1" customHeight="1">
      <c r="A78" s="280"/>
      <c r="B78" s="281" t="s">
        <v>84</v>
      </c>
      <c r="C78" s="282" t="s">
        <v>59</v>
      </c>
      <c r="D78" s="283" t="s">
        <v>145</v>
      </c>
      <c r="E78" s="284" t="s">
        <v>407</v>
      </c>
      <c r="F78" s="285">
        <v>656756.9205478659</v>
      </c>
      <c r="G78" s="285">
        <v>697912.9289818461</v>
      </c>
      <c r="H78" s="285">
        <v>736149.2824755727</v>
      </c>
      <c r="I78" s="285">
        <v>771961.7041751937</v>
      </c>
      <c r="J78" s="285">
        <v>809434.8505093862</v>
      </c>
      <c r="K78" s="285">
        <v>848897.7091338957</v>
      </c>
      <c r="L78" s="285">
        <v>892515.5050432902</v>
      </c>
      <c r="M78" s="285">
        <v>938113.6361476319</v>
      </c>
      <c r="N78" s="285">
        <v>981681.4208817192</v>
      </c>
      <c r="O78" s="285">
        <v>1027220.5425879236</v>
      </c>
      <c r="P78" s="285">
        <v>1072389.6952586165</v>
      </c>
      <c r="Q78" s="285">
        <v>1115765.7704873595</v>
      </c>
      <c r="R78" s="285">
        <f t="shared" si="1"/>
        <v>10548799.97</v>
      </c>
      <c r="S78" s="162"/>
    </row>
    <row r="79" ht="15.75" hidden="1" customHeight="1">
      <c r="A79" s="280"/>
      <c r="B79" s="281" t="s">
        <v>84</v>
      </c>
      <c r="C79" s="282" t="s">
        <v>59</v>
      </c>
      <c r="D79" s="283" t="s">
        <v>145</v>
      </c>
      <c r="E79" s="284" t="s">
        <v>408</v>
      </c>
      <c r="F79" s="285">
        <v>468531.7304755529</v>
      </c>
      <c r="G79" s="285">
        <v>497892.51107448956</v>
      </c>
      <c r="H79" s="285">
        <v>525170.403867071</v>
      </c>
      <c r="I79" s="285">
        <v>550719.0587597312</v>
      </c>
      <c r="J79" s="285">
        <v>577452.4780036068</v>
      </c>
      <c r="K79" s="285">
        <v>605605.3620652313</v>
      </c>
      <c r="L79" s="285">
        <v>636722.3868845665</v>
      </c>
      <c r="M79" s="285">
        <v>669252.1868826333</v>
      </c>
      <c r="N79" s="285">
        <v>700333.5336272095</v>
      </c>
      <c r="O79" s="285">
        <v>732821.236199945</v>
      </c>
      <c r="P79" s="285">
        <v>765045.0021059973</v>
      </c>
      <c r="Q79" s="285">
        <v>795989.5828973305</v>
      </c>
      <c r="R79" s="285">
        <f t="shared" si="1"/>
        <v>7525535.473</v>
      </c>
      <c r="S79" s="162"/>
    </row>
    <row r="80" ht="15.75" hidden="1" customHeight="1">
      <c r="A80" s="280"/>
      <c r="B80" s="281" t="s">
        <v>84</v>
      </c>
      <c r="C80" s="282" t="s">
        <v>59</v>
      </c>
      <c r="D80" s="283" t="s">
        <v>145</v>
      </c>
      <c r="E80" s="284" t="s">
        <v>409</v>
      </c>
      <c r="F80" s="285">
        <v>1387726.0775763749</v>
      </c>
      <c r="G80" s="285">
        <v>1474688.6422116188</v>
      </c>
      <c r="H80" s="285">
        <v>1555481.9817175183</v>
      </c>
      <c r="I80" s="285">
        <v>1631153.558124004</v>
      </c>
      <c r="J80" s="285">
        <v>1710334.2424073366</v>
      </c>
      <c r="K80" s="285">
        <v>1793719.1848351348</v>
      </c>
      <c r="L80" s="285">
        <v>1885883.5015497226</v>
      </c>
      <c r="M80" s="285">
        <v>1982232.2626247564</v>
      </c>
      <c r="N80" s="285">
        <v>2074290.9058245737</v>
      </c>
      <c r="O80" s="285">
        <v>2170514.980157748</v>
      </c>
      <c r="P80" s="285">
        <v>2265957.3106486993</v>
      </c>
      <c r="Q80" s="285">
        <v>2357610.872041897</v>
      </c>
      <c r="R80" s="285">
        <f t="shared" si="1"/>
        <v>22289593.52</v>
      </c>
      <c r="S80" s="162"/>
    </row>
    <row r="81" ht="15.75" hidden="1" customHeight="1">
      <c r="A81" s="280"/>
      <c r="B81" s="281" t="s">
        <v>84</v>
      </c>
      <c r="C81" s="282" t="s">
        <v>59</v>
      </c>
      <c r="D81" s="283" t="s">
        <v>145</v>
      </c>
      <c r="E81" s="284" t="s">
        <v>410</v>
      </c>
      <c r="F81" s="285">
        <v>1427892.5663875411</v>
      </c>
      <c r="G81" s="285">
        <v>1517372.1845939856</v>
      </c>
      <c r="H81" s="285">
        <v>1600504.0149733492</v>
      </c>
      <c r="I81" s="285">
        <v>1678365.8374061708</v>
      </c>
      <c r="J81" s="285">
        <v>1759838.3357014456</v>
      </c>
      <c r="K81" s="285">
        <v>1845636.7806288835</v>
      </c>
      <c r="L81" s="285">
        <v>1940468.7109712057</v>
      </c>
      <c r="M81" s="285">
        <v>2039606.2006694337</v>
      </c>
      <c r="N81" s="285">
        <v>2134329.3988717156</v>
      </c>
      <c r="O81" s="285">
        <v>2233338.592881979</v>
      </c>
      <c r="P81" s="285">
        <v>2331543.4161744434</v>
      </c>
      <c r="Q81" s="285">
        <v>2425849.807839904</v>
      </c>
      <c r="R81" s="285">
        <f t="shared" si="1"/>
        <v>22934745.85</v>
      </c>
      <c r="S81" s="162"/>
    </row>
    <row r="82" ht="15.75" hidden="1" customHeight="1">
      <c r="A82" s="280"/>
      <c r="B82" s="281" t="s">
        <v>84</v>
      </c>
      <c r="C82" s="282" t="s">
        <v>59</v>
      </c>
      <c r="D82" s="283" t="s">
        <v>145</v>
      </c>
      <c r="E82" s="284" t="s">
        <v>411</v>
      </c>
      <c r="F82" s="285">
        <v>721538.3973266421</v>
      </c>
      <c r="G82" s="285">
        <v>766753.9701462536</v>
      </c>
      <c r="H82" s="285">
        <v>808761.8978228491</v>
      </c>
      <c r="I82" s="285">
        <v>848106.8008593861</v>
      </c>
      <c r="J82" s="285">
        <v>889276.2398143722</v>
      </c>
      <c r="K82" s="285">
        <v>932631.653172032</v>
      </c>
      <c r="L82" s="285">
        <v>980551.840338284</v>
      </c>
      <c r="M82" s="285">
        <v>1030647.6998697999</v>
      </c>
      <c r="N82" s="285">
        <v>1078512.9428365307</v>
      </c>
      <c r="O82" s="285">
        <v>1128543.9723750504</v>
      </c>
      <c r="P82" s="285">
        <v>1178168.539710293</v>
      </c>
      <c r="Q82" s="285">
        <v>1225823.1632455254</v>
      </c>
      <c r="R82" s="285">
        <f t="shared" si="1"/>
        <v>11589317.12</v>
      </c>
      <c r="S82" s="162"/>
    </row>
    <row r="83" ht="15.75" hidden="1" customHeight="1">
      <c r="A83" s="280"/>
      <c r="B83" s="281" t="s">
        <v>84</v>
      </c>
      <c r="C83" s="282" t="s">
        <v>59</v>
      </c>
      <c r="D83" s="283" t="s">
        <v>145</v>
      </c>
      <c r="E83" s="284" t="s">
        <v>412</v>
      </c>
      <c r="F83" s="285">
        <v>518553.0897678904</v>
      </c>
      <c r="G83" s="285">
        <v>551048.4844386472</v>
      </c>
      <c r="H83" s="285">
        <v>581238.6181476137</v>
      </c>
      <c r="I83" s="285">
        <v>609514.8971534254</v>
      </c>
      <c r="J83" s="285">
        <v>639102.4282580991</v>
      </c>
      <c r="K83" s="285">
        <v>670260.9690066949</v>
      </c>
      <c r="L83" s="285">
        <v>704700.1079484113</v>
      </c>
      <c r="M83" s="285">
        <v>740702.852696153</v>
      </c>
      <c r="N83" s="285">
        <v>775102.5045024208</v>
      </c>
      <c r="O83" s="285">
        <v>811058.6574217827</v>
      </c>
      <c r="P83" s="285">
        <v>846722.6952823146</v>
      </c>
      <c r="Q83" s="285">
        <v>880970.9797360293</v>
      </c>
      <c r="R83" s="285">
        <f t="shared" si="1"/>
        <v>8328976.284</v>
      </c>
      <c r="S83" s="162"/>
    </row>
    <row r="84" ht="15.75" hidden="1" customHeight="1">
      <c r="A84" s="280"/>
      <c r="B84" s="281" t="s">
        <v>84</v>
      </c>
      <c r="C84" s="282" t="s">
        <v>59</v>
      </c>
      <c r="D84" s="283" t="s">
        <v>145</v>
      </c>
      <c r="E84" s="284" t="s">
        <v>413</v>
      </c>
      <c r="F84" s="285">
        <v>391453.0531622608</v>
      </c>
      <c r="G84" s="285">
        <v>415983.65901261684</v>
      </c>
      <c r="H84" s="285">
        <v>438774.0352517049</v>
      </c>
      <c r="I84" s="285">
        <v>460119.6524455923</v>
      </c>
      <c r="J84" s="285">
        <v>482455.127086467</v>
      </c>
      <c r="K84" s="285">
        <v>505976.54880546214</v>
      </c>
      <c r="L84" s="285">
        <v>531974.4771816069</v>
      </c>
      <c r="M84" s="285">
        <v>559152.7635168275</v>
      </c>
      <c r="N84" s="285">
        <v>585120.8832580668</v>
      </c>
      <c r="O84" s="285">
        <v>612263.9976623288</v>
      </c>
      <c r="P84" s="285">
        <v>639186.5959151877</v>
      </c>
      <c r="Q84" s="285">
        <v>665040.4492226228</v>
      </c>
      <c r="R84" s="285">
        <f t="shared" si="1"/>
        <v>6287501.243</v>
      </c>
      <c r="S84" s="162"/>
    </row>
    <row r="85" ht="15.75" customHeight="1">
      <c r="A85" s="280"/>
      <c r="B85" s="281" t="s">
        <v>84</v>
      </c>
      <c r="C85" s="282" t="s">
        <v>59</v>
      </c>
      <c r="D85" s="283" t="s">
        <v>61</v>
      </c>
      <c r="E85" s="284" t="s">
        <v>62</v>
      </c>
      <c r="F85" s="285">
        <v>4190121.9555505263</v>
      </c>
      <c r="G85" s="285">
        <v>4452698.128470068</v>
      </c>
      <c r="H85" s="285">
        <v>4696646.742758338</v>
      </c>
      <c r="I85" s="285">
        <v>4925130.805519004</v>
      </c>
      <c r="J85" s="285">
        <v>5164210.13241457</v>
      </c>
      <c r="K85" s="285">
        <v>5415983.856359124</v>
      </c>
      <c r="L85" s="285">
        <v>5694266.37039481</v>
      </c>
      <c r="M85" s="285">
        <v>5985183.388645626</v>
      </c>
      <c r="N85" s="285">
        <v>6263146.696059376</v>
      </c>
      <c r="O85" s="285">
        <v>6553687.054932814</v>
      </c>
      <c r="P85" s="285">
        <v>6841867.192501602</v>
      </c>
      <c r="Q85" s="285">
        <v>7118607.355152774</v>
      </c>
      <c r="R85" s="285">
        <f t="shared" si="1"/>
        <v>67301549.68</v>
      </c>
      <c r="S85" s="286">
        <f t="shared" ref="S85:S92" si="3">SUM(F85:K85)</f>
        <v>28844791.62</v>
      </c>
    </row>
    <row r="86" ht="15.75" customHeight="1">
      <c r="A86" s="280"/>
      <c r="B86" s="281" t="s">
        <v>84</v>
      </c>
      <c r="C86" s="282" t="s">
        <v>59</v>
      </c>
      <c r="D86" s="283" t="s">
        <v>61</v>
      </c>
      <c r="E86" s="284" t="s">
        <v>63</v>
      </c>
      <c r="F86" s="285">
        <v>6139442.044020492</v>
      </c>
      <c r="G86" s="285">
        <v>6524173.374726693</v>
      </c>
      <c r="H86" s="285">
        <v>6881611.271530146</v>
      </c>
      <c r="I86" s="285">
        <v>7216390.229322352</v>
      </c>
      <c r="J86" s="285">
        <v>7566693.55866922</v>
      </c>
      <c r="K86" s="285">
        <v>7935596.946867073</v>
      </c>
      <c r="L86" s="285">
        <v>8343341.491037969</v>
      </c>
      <c r="M86" s="285">
        <v>8769598.338002574</v>
      </c>
      <c r="N86" s="285">
        <v>9176875.174890429</v>
      </c>
      <c r="O86" s="285">
        <v>9602580.133761495</v>
      </c>
      <c r="P86" s="285">
        <v>1.0024826853930997E7</v>
      </c>
      <c r="Q86" s="285">
        <v>1.0430311517115805E7</v>
      </c>
      <c r="R86" s="285">
        <f t="shared" si="1"/>
        <v>98611440.93</v>
      </c>
      <c r="S86" s="286">
        <f t="shared" si="3"/>
        <v>42263907.43</v>
      </c>
    </row>
    <row r="87" ht="15.75" customHeight="1">
      <c r="A87" s="280"/>
      <c r="B87" s="281" t="s">
        <v>84</v>
      </c>
      <c r="C87" s="282" t="s">
        <v>59</v>
      </c>
      <c r="D87" s="283" t="s">
        <v>61</v>
      </c>
      <c r="E87" s="284" t="s">
        <v>64</v>
      </c>
      <c r="F87" s="285">
        <v>880313.7336689908</v>
      </c>
      <c r="G87" s="285">
        <v>935479.0519120838</v>
      </c>
      <c r="H87" s="285">
        <v>986730.8574073891</v>
      </c>
      <c r="I87" s="285">
        <v>1034733.6746299907</v>
      </c>
      <c r="J87" s="285">
        <v>1084962.4787400258</v>
      </c>
      <c r="K87" s="285">
        <v>1137858.2820881305</v>
      </c>
      <c r="L87" s="285">
        <v>1196323.386814029</v>
      </c>
      <c r="M87" s="285">
        <v>1257442.9077351277</v>
      </c>
      <c r="N87" s="285">
        <v>1315840.949502919</v>
      </c>
      <c r="O87" s="285">
        <v>1376881.337065529</v>
      </c>
      <c r="P87" s="285">
        <v>1437425.8595313653</v>
      </c>
      <c r="Q87" s="285">
        <v>1495566.9276014494</v>
      </c>
      <c r="R87" s="285">
        <f t="shared" si="1"/>
        <v>14139559.45</v>
      </c>
      <c r="S87" s="286">
        <f t="shared" si="3"/>
        <v>6060078.078</v>
      </c>
    </row>
    <row r="88" ht="15.75" customHeight="1">
      <c r="A88" s="280"/>
      <c r="B88" s="281" t="s">
        <v>84</v>
      </c>
      <c r="C88" s="282" t="s">
        <v>59</v>
      </c>
      <c r="D88" s="283" t="s">
        <v>61</v>
      </c>
      <c r="E88" s="284" t="s">
        <v>65</v>
      </c>
      <c r="F88" s="285">
        <v>1677967.6223321918</v>
      </c>
      <c r="G88" s="285">
        <v>1783118.3366142062</v>
      </c>
      <c r="H88" s="285">
        <v>1880809.497069879</v>
      </c>
      <c r="I88" s="285">
        <v>1972307.7550199728</v>
      </c>
      <c r="J88" s="285">
        <v>2068048.970658892</v>
      </c>
      <c r="K88" s="285">
        <v>2168873.758437046</v>
      </c>
      <c r="L88" s="285">
        <v>2280314.2017860827</v>
      </c>
      <c r="M88" s="285">
        <v>2396814.232713263</v>
      </c>
      <c r="N88" s="285">
        <v>2508126.847234852</v>
      </c>
      <c r="O88" s="285">
        <v>2624476.0419222773</v>
      </c>
      <c r="P88" s="285">
        <v>2739880.0672392757</v>
      </c>
      <c r="Q88" s="285">
        <v>2850702.8637243486</v>
      </c>
      <c r="R88" s="285">
        <f t="shared" si="1"/>
        <v>26951440.19</v>
      </c>
      <c r="S88" s="286">
        <f t="shared" si="3"/>
        <v>11551125.94</v>
      </c>
    </row>
    <row r="89" ht="15.75" customHeight="1">
      <c r="A89" s="280"/>
      <c r="B89" s="281" t="s">
        <v>84</v>
      </c>
      <c r="C89" s="282" t="s">
        <v>59</v>
      </c>
      <c r="D89" s="283" t="s">
        <v>61</v>
      </c>
      <c r="E89" s="284" t="s">
        <v>66</v>
      </c>
      <c r="F89" s="285">
        <v>1587595.0857656705</v>
      </c>
      <c r="G89" s="285">
        <v>1687082.55801311</v>
      </c>
      <c r="H89" s="285">
        <v>1779512.2355575478</v>
      </c>
      <c r="I89" s="285">
        <v>1866082.5499929301</v>
      </c>
      <c r="J89" s="285">
        <v>1956667.3034950977</v>
      </c>
      <c r="K89" s="285">
        <v>2052061.8364226671</v>
      </c>
      <c r="L89" s="285">
        <v>2157500.283423555</v>
      </c>
      <c r="M89" s="285">
        <v>2267725.817057197</v>
      </c>
      <c r="N89" s="285">
        <v>2373043.31987801</v>
      </c>
      <c r="O89" s="285">
        <v>2483126.141060111</v>
      </c>
      <c r="P89" s="285">
        <v>2592314.6981171267</v>
      </c>
      <c r="Q89" s="285">
        <v>2697168.7636836427</v>
      </c>
      <c r="R89" s="285">
        <f t="shared" si="1"/>
        <v>25499880.59</v>
      </c>
      <c r="S89" s="286">
        <f t="shared" si="3"/>
        <v>10929001.57</v>
      </c>
    </row>
    <row r="90" ht="15.75" customHeight="1">
      <c r="A90" s="280"/>
      <c r="B90" s="281" t="s">
        <v>84</v>
      </c>
      <c r="C90" s="282" t="s">
        <v>59</v>
      </c>
      <c r="D90" s="283" t="s">
        <v>61</v>
      </c>
      <c r="E90" s="284" t="s">
        <v>67</v>
      </c>
      <c r="F90" s="285">
        <v>3201808.942487923</v>
      </c>
      <c r="G90" s="285">
        <v>3402451.9661174305</v>
      </c>
      <c r="H90" s="285">
        <v>3588861.064234743</v>
      </c>
      <c r="I90" s="285">
        <v>3763453.1938012806</v>
      </c>
      <c r="J90" s="285">
        <v>3946141.510499127</v>
      </c>
      <c r="K90" s="285">
        <v>4138530.0302989627</v>
      </c>
      <c r="L90" s="285">
        <v>4351174.781795322</v>
      </c>
      <c r="M90" s="285">
        <v>4573473.97032455</v>
      </c>
      <c r="N90" s="285">
        <v>4785874.805622894</v>
      </c>
      <c r="O90" s="285">
        <v>5007886.176428545</v>
      </c>
      <c r="P90" s="285">
        <v>5228094.025102943</v>
      </c>
      <c r="Q90" s="285">
        <v>5439560.21556748</v>
      </c>
      <c r="R90" s="285">
        <f t="shared" si="1"/>
        <v>51427310.68</v>
      </c>
      <c r="S90" s="286">
        <f t="shared" si="3"/>
        <v>22041246.71</v>
      </c>
    </row>
    <row r="91" ht="15.75" customHeight="1">
      <c r="A91" s="280"/>
      <c r="B91" s="281" t="s">
        <v>84</v>
      </c>
      <c r="C91" s="282" t="s">
        <v>59</v>
      </c>
      <c r="D91" s="283" t="s">
        <v>61</v>
      </c>
      <c r="E91" s="284" t="s">
        <v>68</v>
      </c>
      <c r="F91" s="285">
        <v>779531.1397298829</v>
      </c>
      <c r="G91" s="285">
        <v>828380.864275666</v>
      </c>
      <c r="H91" s="285">
        <v>873765.1140299613</v>
      </c>
      <c r="I91" s="285">
        <v>916272.3354768213</v>
      </c>
      <c r="J91" s="285">
        <v>960750.7020155028</v>
      </c>
      <c r="K91" s="285">
        <v>1007590.7367597298</v>
      </c>
      <c r="L91" s="285">
        <v>1059362.4721971138</v>
      </c>
      <c r="M91" s="285">
        <v>1113484.7333650663</v>
      </c>
      <c r="N91" s="285">
        <v>1165197.0835376664</v>
      </c>
      <c r="O91" s="285">
        <v>1219249.2709185425</v>
      </c>
      <c r="P91" s="285">
        <v>1272862.3622484813</v>
      </c>
      <c r="Q91" s="285">
        <v>1324347.1583209997</v>
      </c>
      <c r="R91" s="285">
        <f t="shared" si="1"/>
        <v>12520793.97</v>
      </c>
      <c r="S91" s="286">
        <f t="shared" si="3"/>
        <v>5366290.892</v>
      </c>
    </row>
    <row r="92" ht="15.75" customHeight="1">
      <c r="A92" s="280"/>
      <c r="B92" s="281" t="s">
        <v>84</v>
      </c>
      <c r="C92" s="282" t="s">
        <v>59</v>
      </c>
      <c r="D92" s="283" t="s">
        <v>61</v>
      </c>
      <c r="E92" s="284" t="s">
        <v>83</v>
      </c>
      <c r="F92" s="285">
        <v>1320302.9654443234</v>
      </c>
      <c r="G92" s="285">
        <v>1403040.4378707418</v>
      </c>
      <c r="H92" s="285">
        <v>1479908.386411996</v>
      </c>
      <c r="I92" s="285">
        <v>1551903.471237645</v>
      </c>
      <c r="J92" s="285">
        <v>1627237.1125075624</v>
      </c>
      <c r="K92" s="285">
        <v>1706570.7447672659</v>
      </c>
      <c r="L92" s="285">
        <v>1794257.2685511168</v>
      </c>
      <c r="M92" s="285">
        <v>1885924.911156595</v>
      </c>
      <c r="N92" s="285">
        <v>1973510.8532738497</v>
      </c>
      <c r="O92" s="285">
        <v>2065059.8109106824</v>
      </c>
      <c r="P92" s="285">
        <v>2155865.065328208</v>
      </c>
      <c r="Q92" s="285">
        <v>2243065.595833502</v>
      </c>
      <c r="R92" s="285">
        <f t="shared" si="1"/>
        <v>21206646.62</v>
      </c>
      <c r="S92" s="286">
        <f t="shared" si="3"/>
        <v>9088963.118</v>
      </c>
    </row>
    <row r="93" ht="15.75" hidden="1" customHeight="1">
      <c r="A93" s="280"/>
      <c r="B93" s="281" t="s">
        <v>84</v>
      </c>
      <c r="C93" s="282" t="s">
        <v>59</v>
      </c>
      <c r="D93" s="283" t="s">
        <v>159</v>
      </c>
      <c r="E93" s="284" t="s">
        <v>414</v>
      </c>
      <c r="F93" s="285">
        <v>3583709.150939797</v>
      </c>
      <c r="G93" s="285">
        <v>3808283.912126435</v>
      </c>
      <c r="H93" s="285">
        <v>4016927.401749234</v>
      </c>
      <c r="I93" s="285">
        <v>4212344.232793142</v>
      </c>
      <c r="J93" s="285">
        <v>4416822.846229293</v>
      </c>
      <c r="K93" s="285">
        <v>4632158.892456867</v>
      </c>
      <c r="L93" s="285">
        <v>4870167.113233972</v>
      </c>
      <c r="M93" s="285">
        <v>5118981.129830209</v>
      </c>
      <c r="N93" s="285">
        <v>5356716.484645896</v>
      </c>
      <c r="O93" s="285">
        <v>5605208.529532553</v>
      </c>
      <c r="P93" s="285">
        <v>5851681.923174011</v>
      </c>
      <c r="Q93" s="285">
        <v>6088371.123055978</v>
      </c>
      <c r="R93" s="285">
        <f t="shared" si="1"/>
        <v>57561372.74</v>
      </c>
      <c r="S93" s="162"/>
    </row>
    <row r="94" ht="15.75" hidden="1" customHeight="1">
      <c r="A94" s="280"/>
      <c r="B94" s="281" t="s">
        <v>84</v>
      </c>
      <c r="C94" s="282" t="s">
        <v>59</v>
      </c>
      <c r="D94" s="283" t="s">
        <v>159</v>
      </c>
      <c r="E94" s="284" t="s">
        <v>415</v>
      </c>
      <c r="F94" s="285">
        <v>712287.81804632</v>
      </c>
      <c r="G94" s="285">
        <v>756923.6575903731</v>
      </c>
      <c r="H94" s="285">
        <v>798393.0429990692</v>
      </c>
      <c r="I94" s="285">
        <v>837233.5354417356</v>
      </c>
      <c r="J94" s="285">
        <v>877875.1219285682</v>
      </c>
      <c r="K94" s="285">
        <v>920674.7008156934</v>
      </c>
      <c r="L94" s="285">
        <v>967980.536505499</v>
      </c>
      <c r="M94" s="285">
        <v>1017434.1013781389</v>
      </c>
      <c r="N94" s="285">
        <v>1064685.7030070617</v>
      </c>
      <c r="O94" s="285">
        <v>1114075.2737002552</v>
      </c>
      <c r="P94" s="285">
        <v>1163063.6230246713</v>
      </c>
      <c r="Q94" s="285">
        <v>1210107.2938802831</v>
      </c>
      <c r="R94" s="285">
        <f t="shared" si="1"/>
        <v>11440734.41</v>
      </c>
      <c r="S94" s="162"/>
    </row>
    <row r="95" ht="15.75" hidden="1" customHeight="1">
      <c r="A95" s="280"/>
      <c r="B95" s="281" t="s">
        <v>84</v>
      </c>
      <c r="C95" s="282" t="s">
        <v>59</v>
      </c>
      <c r="D95" s="283" t="s">
        <v>159</v>
      </c>
      <c r="E95" s="284" t="s">
        <v>416</v>
      </c>
      <c r="F95" s="285">
        <v>101044.76621741285</v>
      </c>
      <c r="G95" s="285">
        <v>107376.78237349079</v>
      </c>
      <c r="H95" s="285">
        <v>113259.60705143437</v>
      </c>
      <c r="I95" s="285">
        <v>118769.49838918459</v>
      </c>
      <c r="J95" s="285">
        <v>124534.89195793956</v>
      </c>
      <c r="K95" s="285">
        <v>130606.4171662677</v>
      </c>
      <c r="L95" s="285">
        <v>137317.19753747561</v>
      </c>
      <c r="M95" s="285">
        <v>144332.653613756</v>
      </c>
      <c r="N95" s="285">
        <v>151035.7403702985</v>
      </c>
      <c r="O95" s="285">
        <v>158042.118266751</v>
      </c>
      <c r="P95" s="285">
        <v>164991.57911593356</v>
      </c>
      <c r="Q95" s="285">
        <v>171665.1689249693</v>
      </c>
      <c r="R95" s="285">
        <f t="shared" si="1"/>
        <v>1622976.421</v>
      </c>
      <c r="S95" s="162"/>
    </row>
    <row r="96" ht="15.75" hidden="1" customHeight="1">
      <c r="A96" s="280"/>
      <c r="B96" s="281" t="s">
        <v>84</v>
      </c>
      <c r="C96" s="282" t="s">
        <v>59</v>
      </c>
      <c r="D96" s="283" t="s">
        <v>159</v>
      </c>
      <c r="E96" s="284" t="s">
        <v>417</v>
      </c>
      <c r="F96" s="285">
        <v>4952400.376338913</v>
      </c>
      <c r="G96" s="285">
        <v>5262744.794642298</v>
      </c>
      <c r="H96" s="285">
        <v>5551073.46558303</v>
      </c>
      <c r="I96" s="285">
        <v>5821123.948711946</v>
      </c>
      <c r="J96" s="285">
        <v>6103697.092759892</v>
      </c>
      <c r="K96" s="285">
        <v>6401274.343440827</v>
      </c>
      <c r="L96" s="285">
        <v>6730182.732069179</v>
      </c>
      <c r="M96" s="285">
        <v>7074023.869150981</v>
      </c>
      <c r="N96" s="285">
        <v>7402555.178771774</v>
      </c>
      <c r="O96" s="285">
        <v>7745951.376616453</v>
      </c>
      <c r="P96" s="285">
        <v>8086557.959354168</v>
      </c>
      <c r="Q96" s="285">
        <v>8413643.566249307</v>
      </c>
      <c r="R96" s="285">
        <f t="shared" si="1"/>
        <v>79545228.7</v>
      </c>
      <c r="S96" s="162"/>
    </row>
    <row r="97" ht="15.75" hidden="1" customHeight="1">
      <c r="A97" s="280"/>
      <c r="B97" s="281" t="s">
        <v>84</v>
      </c>
      <c r="C97" s="282" t="s">
        <v>59</v>
      </c>
      <c r="D97" s="283" t="s">
        <v>159</v>
      </c>
      <c r="E97" s="284" t="s">
        <v>418</v>
      </c>
      <c r="F97" s="285">
        <v>588563.8438073572</v>
      </c>
      <c r="G97" s="285">
        <v>625446.4643267889</v>
      </c>
      <c r="H97" s="285">
        <v>659712.6419281637</v>
      </c>
      <c r="I97" s="285">
        <v>691806.563722485</v>
      </c>
      <c r="J97" s="285">
        <v>725388.7305868968</v>
      </c>
      <c r="K97" s="285">
        <v>760754.0478433889</v>
      </c>
      <c r="L97" s="285">
        <v>799842.8877515012</v>
      </c>
      <c r="M97" s="285">
        <v>840706.3975490597</v>
      </c>
      <c r="N97" s="285">
        <v>879750.4238207043</v>
      </c>
      <c r="O97" s="285">
        <v>920561.0551900741</v>
      </c>
      <c r="P97" s="285">
        <v>961040.157105981</v>
      </c>
      <c r="Q97" s="285">
        <v>999912.3700571036</v>
      </c>
      <c r="R97" s="285">
        <f t="shared" si="1"/>
        <v>9453485.584</v>
      </c>
      <c r="S97" s="162"/>
    </row>
    <row r="98" ht="15.75" hidden="1" customHeight="1">
      <c r="A98" s="280"/>
      <c r="B98" s="281" t="s">
        <v>84</v>
      </c>
      <c r="C98" s="282" t="s">
        <v>59</v>
      </c>
      <c r="D98" s="283" t="s">
        <v>159</v>
      </c>
      <c r="E98" s="284" t="s">
        <v>419</v>
      </c>
      <c r="F98" s="285">
        <v>162503.8220780863</v>
      </c>
      <c r="G98" s="285">
        <v>172687.19787618416</v>
      </c>
      <c r="H98" s="285">
        <v>182148.16780632565</v>
      </c>
      <c r="I98" s="285">
        <v>191009.37294477696</v>
      </c>
      <c r="J98" s="285">
        <v>200281.4859475546</v>
      </c>
      <c r="K98" s="285">
        <v>210045.93084788576</v>
      </c>
      <c r="L98" s="285">
        <v>220838.44886016415</v>
      </c>
      <c r="M98" s="285">
        <v>232120.95728384177</v>
      </c>
      <c r="N98" s="285">
        <v>242901.1021486972</v>
      </c>
      <c r="O98" s="285">
        <v>254169.0107175306</v>
      </c>
      <c r="P98" s="285">
        <v>265345.38324675494</v>
      </c>
      <c r="Q98" s="285">
        <v>276078.09006123996</v>
      </c>
      <c r="R98" s="285">
        <f t="shared" si="1"/>
        <v>2610128.97</v>
      </c>
      <c r="S98" s="162"/>
    </row>
    <row r="99" ht="15.75" hidden="1" customHeight="1">
      <c r="A99" s="280"/>
      <c r="B99" s="281" t="s">
        <v>84</v>
      </c>
      <c r="C99" s="282" t="s">
        <v>59</v>
      </c>
      <c r="D99" s="283" t="s">
        <v>159</v>
      </c>
      <c r="E99" s="284" t="s">
        <v>420</v>
      </c>
      <c r="F99" s="285">
        <v>752291.9871874127</v>
      </c>
      <c r="G99" s="285">
        <v>799434.7061552536</v>
      </c>
      <c r="H99" s="285">
        <v>843233.1336534478</v>
      </c>
      <c r="I99" s="285">
        <v>884255.0218603455</v>
      </c>
      <c r="J99" s="285">
        <v>927179.1588257767</v>
      </c>
      <c r="K99" s="285">
        <v>972382.4873623963</v>
      </c>
      <c r="L99" s="285">
        <v>1022345.1572761626</v>
      </c>
      <c r="M99" s="285">
        <v>1074576.1791313202</v>
      </c>
      <c r="N99" s="285">
        <v>1124481.5690405702</v>
      </c>
      <c r="O99" s="285">
        <v>1176645.0026158155</v>
      </c>
      <c r="P99" s="285">
        <v>1228384.6810556054</v>
      </c>
      <c r="Q99" s="285">
        <v>1278070.462190581</v>
      </c>
      <c r="R99" s="285">
        <f t="shared" si="1"/>
        <v>12083279.55</v>
      </c>
      <c r="S99" s="162"/>
    </row>
    <row r="100" ht="15.75" hidden="1" customHeight="1">
      <c r="A100" s="280"/>
      <c r="B100" s="281" t="s">
        <v>84</v>
      </c>
      <c r="C100" s="282" t="s">
        <v>59</v>
      </c>
      <c r="D100" s="283" t="s">
        <v>159</v>
      </c>
      <c r="E100" s="284" t="s">
        <v>421</v>
      </c>
      <c r="F100" s="285">
        <v>918297.3431449394</v>
      </c>
      <c r="G100" s="285">
        <v>975842.8631213632</v>
      </c>
      <c r="H100" s="285">
        <v>1029306.1197963253</v>
      </c>
      <c r="I100" s="285">
        <v>1079380.149020032</v>
      </c>
      <c r="J100" s="285">
        <v>1131776.1888602453</v>
      </c>
      <c r="K100" s="285">
        <v>1186954.360638572</v>
      </c>
      <c r="L100" s="285">
        <v>1247942.0992023875</v>
      </c>
      <c r="M100" s="285">
        <v>1311698.73813544</v>
      </c>
      <c r="N100" s="285">
        <v>1372616.5569382338</v>
      </c>
      <c r="O100" s="285">
        <v>1436290.6931477054</v>
      </c>
      <c r="P100" s="285">
        <v>1499447.5658190027</v>
      </c>
      <c r="Q100" s="285">
        <v>1560097.31563079</v>
      </c>
      <c r="R100" s="285">
        <f t="shared" si="1"/>
        <v>14749649.99</v>
      </c>
      <c r="S100" s="162"/>
    </row>
    <row r="101" ht="15.75" hidden="1" customHeight="1">
      <c r="A101" s="280"/>
      <c r="B101" s="281" t="s">
        <v>84</v>
      </c>
      <c r="C101" s="282" t="s">
        <v>59</v>
      </c>
      <c r="D101" s="283" t="s">
        <v>159</v>
      </c>
      <c r="E101" s="284" t="s">
        <v>422</v>
      </c>
      <c r="F101" s="285">
        <v>995861.7789687662</v>
      </c>
      <c r="G101" s="285">
        <v>1058267.9095355177</v>
      </c>
      <c r="H101" s="285">
        <v>1116246.9664273201</v>
      </c>
      <c r="I101" s="285">
        <v>1170550.523107636</v>
      </c>
      <c r="J101" s="285">
        <v>1227372.220170912</v>
      </c>
      <c r="K101" s="285">
        <v>1287211.0433120301</v>
      </c>
      <c r="L101" s="285">
        <v>1353350.1411487286</v>
      </c>
      <c r="M101" s="285">
        <v>1422492.0158834327</v>
      </c>
      <c r="N101" s="285">
        <v>1488555.2881521753</v>
      </c>
      <c r="O101" s="285">
        <v>1557607.6915302556</v>
      </c>
      <c r="P101" s="285">
        <v>1626099.1404515174</v>
      </c>
      <c r="Q101" s="285">
        <v>1691871.70115035</v>
      </c>
      <c r="R101" s="285">
        <f t="shared" si="1"/>
        <v>15995486.42</v>
      </c>
      <c r="S101" s="162"/>
    </row>
    <row r="102" ht="15.75" hidden="1" customHeight="1">
      <c r="A102" s="280"/>
      <c r="B102" s="281" t="s">
        <v>84</v>
      </c>
      <c r="C102" s="282" t="s">
        <v>59</v>
      </c>
      <c r="D102" s="283" t="s">
        <v>159</v>
      </c>
      <c r="E102" s="284" t="s">
        <v>423</v>
      </c>
      <c r="F102" s="285">
        <v>116373.61426428855</v>
      </c>
      <c r="G102" s="285">
        <v>123666.21964354345</v>
      </c>
      <c r="H102" s="285">
        <v>130441.48961034622</v>
      </c>
      <c r="I102" s="285">
        <v>136787.250931599</v>
      </c>
      <c r="J102" s="285">
        <v>143427.27507504128</v>
      </c>
      <c r="K102" s="285">
        <v>150419.87210940526</v>
      </c>
      <c r="L102" s="285">
        <v>158148.70157347628</v>
      </c>
      <c r="M102" s="285">
        <v>166228.42712356045</v>
      </c>
      <c r="N102" s="285">
        <v>173948.39582443822</v>
      </c>
      <c r="O102" s="285">
        <v>182017.66600273954</v>
      </c>
      <c r="P102" s="285">
        <v>190021.38461660064</v>
      </c>
      <c r="Q102" s="285">
        <v>197707.38157881613</v>
      </c>
      <c r="R102" s="285">
        <f t="shared" si="1"/>
        <v>1869187.678</v>
      </c>
      <c r="S102" s="162"/>
    </row>
    <row r="103" ht="15.75" hidden="1" customHeight="1">
      <c r="A103" s="280"/>
      <c r="B103" s="281" t="s">
        <v>84</v>
      </c>
      <c r="C103" s="282" t="s">
        <v>59</v>
      </c>
      <c r="D103" s="283" t="s">
        <v>159</v>
      </c>
      <c r="E103" s="284" t="s">
        <v>424</v>
      </c>
      <c r="F103" s="285">
        <v>992187.495173124</v>
      </c>
      <c r="G103" s="285">
        <v>1054363.3750774518</v>
      </c>
      <c r="H103" s="285">
        <v>1112128.5152252612</v>
      </c>
      <c r="I103" s="285">
        <v>1166231.7161106563</v>
      </c>
      <c r="J103" s="285">
        <v>1222843.7665691832</v>
      </c>
      <c r="K103" s="285">
        <v>1282461.8112620655</v>
      </c>
      <c r="L103" s="285">
        <v>1348356.8854595686</v>
      </c>
      <c r="M103" s="285">
        <v>1417243.6576536358</v>
      </c>
      <c r="N103" s="285">
        <v>1483063.186045557</v>
      </c>
      <c r="O103" s="285">
        <v>1551860.8169922214</v>
      </c>
      <c r="P103" s="285">
        <v>1620099.5631526923</v>
      </c>
      <c r="Q103" s="285">
        <v>1685629.4525701508</v>
      </c>
      <c r="R103" s="285">
        <f t="shared" si="1"/>
        <v>15936470.24</v>
      </c>
      <c r="S103" s="162"/>
    </row>
    <row r="104" ht="15.75" hidden="1" customHeight="1">
      <c r="A104" s="280"/>
      <c r="B104" s="281" t="s">
        <v>84</v>
      </c>
      <c r="C104" s="282" t="s">
        <v>59</v>
      </c>
      <c r="D104" s="283" t="s">
        <v>159</v>
      </c>
      <c r="E104" s="284" t="s">
        <v>425</v>
      </c>
      <c r="F104" s="285">
        <v>947912.3798335803</v>
      </c>
      <c r="G104" s="285">
        <v>1007313.7395312999</v>
      </c>
      <c r="H104" s="285">
        <v>1062501.1831700408</v>
      </c>
      <c r="I104" s="285">
        <v>1114190.0969664606</v>
      </c>
      <c r="J104" s="285">
        <v>1168275.9060886945</v>
      </c>
      <c r="K104" s="285">
        <v>1225233.5707446013</v>
      </c>
      <c r="L104" s="285">
        <v>1288188.1603818818</v>
      </c>
      <c r="M104" s="285">
        <v>1354000.947266621</v>
      </c>
      <c r="N104" s="285">
        <v>1416883.3622345938</v>
      </c>
      <c r="O104" s="285">
        <v>1482610.985687645</v>
      </c>
      <c r="P104" s="285">
        <v>1547804.66388306</v>
      </c>
      <c r="Q104" s="285">
        <v>1610410.3646504297</v>
      </c>
      <c r="R104" s="285">
        <f t="shared" si="1"/>
        <v>15225325.36</v>
      </c>
      <c r="S104" s="162"/>
    </row>
    <row r="105" ht="15.75" hidden="1" customHeight="1">
      <c r="A105" s="280"/>
      <c r="B105" s="281" t="s">
        <v>85</v>
      </c>
      <c r="C105" s="282" t="s">
        <v>59</v>
      </c>
      <c r="D105" s="283" t="s">
        <v>116</v>
      </c>
      <c r="E105" s="284" t="s">
        <v>383</v>
      </c>
      <c r="F105" s="285">
        <v>127575.76354083949</v>
      </c>
      <c r="G105" s="285">
        <v>125446.82062587015</v>
      </c>
      <c r="H105" s="285">
        <v>112560.22120602948</v>
      </c>
      <c r="I105" s="285">
        <v>112672.41517625273</v>
      </c>
      <c r="J105" s="285">
        <v>119395.57651189658</v>
      </c>
      <c r="K105" s="285">
        <v>120852.35288526182</v>
      </c>
      <c r="L105" s="285">
        <v>138052.93512015275</v>
      </c>
      <c r="M105" s="285">
        <v>129088.63689931633</v>
      </c>
      <c r="N105" s="285">
        <v>127407.72190543846</v>
      </c>
      <c r="O105" s="285">
        <v>137660.75486423908</v>
      </c>
      <c r="P105" s="285">
        <v>124326.12752330698</v>
      </c>
      <c r="Q105" s="285">
        <v>127967.94379675316</v>
      </c>
      <c r="R105" s="285">
        <f t="shared" si="1"/>
        <v>1503007.27</v>
      </c>
      <c r="S105" s="162"/>
    </row>
    <row r="106" ht="15.75" hidden="1" customHeight="1">
      <c r="A106" s="280"/>
      <c r="B106" s="281" t="s">
        <v>85</v>
      </c>
      <c r="C106" s="282" t="s">
        <v>59</v>
      </c>
      <c r="D106" s="283" t="s">
        <v>116</v>
      </c>
      <c r="E106" s="284" t="s">
        <v>384</v>
      </c>
      <c r="F106" s="285">
        <v>73081.64315949871</v>
      </c>
      <c r="G106" s="285">
        <v>71862.08042986688</v>
      </c>
      <c r="H106" s="285">
        <v>64480.00538519181</v>
      </c>
      <c r="I106" s="285">
        <v>64544.27558408329</v>
      </c>
      <c r="J106" s="285">
        <v>68395.63154698901</v>
      </c>
      <c r="K106" s="285">
        <v>69230.1443739288</v>
      </c>
      <c r="L106" s="285">
        <v>79083.47997731325</v>
      </c>
      <c r="M106" s="285">
        <v>73948.29108588422</v>
      </c>
      <c r="N106" s="285">
        <v>72985.3806838257</v>
      </c>
      <c r="O106" s="285">
        <v>78858.8199265215</v>
      </c>
      <c r="P106" s="285">
        <v>71220.09255427313</v>
      </c>
      <c r="Q106" s="285">
        <v>73306.30321029048</v>
      </c>
      <c r="R106" s="285">
        <f t="shared" si="1"/>
        <v>860996.1479</v>
      </c>
      <c r="S106" s="162"/>
    </row>
    <row r="107" ht="15.75" hidden="1" customHeight="1">
      <c r="A107" s="280"/>
      <c r="B107" s="281" t="s">
        <v>85</v>
      </c>
      <c r="C107" s="282" t="s">
        <v>59</v>
      </c>
      <c r="D107" s="283" t="s">
        <v>116</v>
      </c>
      <c r="E107" s="284" t="s">
        <v>385</v>
      </c>
      <c r="F107" s="285">
        <v>198950.7142182344</v>
      </c>
      <c r="G107" s="285">
        <v>195630.68930356944</v>
      </c>
      <c r="H107" s="285">
        <v>175534.41014157276</v>
      </c>
      <c r="I107" s="285">
        <v>175709.37339389732</v>
      </c>
      <c r="J107" s="285">
        <v>186193.94908763852</v>
      </c>
      <c r="K107" s="285">
        <v>188465.74971726583</v>
      </c>
      <c r="L107" s="285">
        <v>215289.56033475473</v>
      </c>
      <c r="M107" s="285">
        <v>201309.996474024</v>
      </c>
      <c r="N107" s="285">
        <v>198688.658146975</v>
      </c>
      <c r="O107" s="285">
        <v>214677.96656607362</v>
      </c>
      <c r="P107" s="285">
        <v>193883.000816461</v>
      </c>
      <c r="Q107" s="285">
        <v>199562.30798691555</v>
      </c>
      <c r="R107" s="285">
        <f t="shared" si="1"/>
        <v>2343896.376</v>
      </c>
      <c r="S107" s="162"/>
    </row>
    <row r="108" ht="15.75" hidden="1" customHeight="1">
      <c r="A108" s="280"/>
      <c r="B108" s="281" t="s">
        <v>85</v>
      </c>
      <c r="C108" s="282" t="s">
        <v>59</v>
      </c>
      <c r="D108" s="283" t="s">
        <v>116</v>
      </c>
      <c r="E108" s="284" t="s">
        <v>386</v>
      </c>
      <c r="F108" s="285">
        <v>43462.16324940048</v>
      </c>
      <c r="G108" s="285">
        <v>42736.88078233195</v>
      </c>
      <c r="H108" s="285">
        <v>38346.709231170105</v>
      </c>
      <c r="I108" s="285">
        <v>38384.93116701515</v>
      </c>
      <c r="J108" s="285">
        <v>40675.35943812066</v>
      </c>
      <c r="K108" s="285">
        <v>41171.65004065976</v>
      </c>
      <c r="L108" s="285">
        <v>47031.497493881194</v>
      </c>
      <c r="M108" s="285">
        <v>43977.564819862106</v>
      </c>
      <c r="N108" s="285">
        <v>43404.91528326813</v>
      </c>
      <c r="O108" s="285">
        <v>46897.890593693955</v>
      </c>
      <c r="P108" s="285">
        <v>42355.086112057565</v>
      </c>
      <c r="Q108" s="285">
        <v>43595.770149587726</v>
      </c>
      <c r="R108" s="285">
        <f t="shared" si="1"/>
        <v>512040.4184</v>
      </c>
      <c r="S108" s="162"/>
    </row>
    <row r="109" ht="15.75" hidden="1" customHeight="1">
      <c r="A109" s="280"/>
      <c r="B109" s="281" t="s">
        <v>85</v>
      </c>
      <c r="C109" s="282" t="s">
        <v>59</v>
      </c>
      <c r="D109" s="283" t="s">
        <v>116</v>
      </c>
      <c r="E109" s="284" t="s">
        <v>387</v>
      </c>
      <c r="F109" s="285">
        <v>63380.81233055132</v>
      </c>
      <c r="G109" s="285">
        <v>62323.13391569369</v>
      </c>
      <c r="H109" s="285">
        <v>55920.95283725984</v>
      </c>
      <c r="I109" s="285">
        <v>55976.69183324133</v>
      </c>
      <c r="J109" s="285">
        <v>59316.82020132319</v>
      </c>
      <c r="K109" s="285">
        <v>60040.56009803395</v>
      </c>
      <c r="L109" s="285">
        <v>68585.96750417381</v>
      </c>
      <c r="M109" s="285">
        <v>64132.421725252825</v>
      </c>
      <c r="N109" s="285">
        <v>63297.327701014605</v>
      </c>
      <c r="O109" s="285">
        <v>68391.12874710963</v>
      </c>
      <c r="P109" s="285">
        <v>61766.36327805637</v>
      </c>
      <c r="Q109" s="285">
        <v>63575.651087615515</v>
      </c>
      <c r="R109" s="285">
        <f t="shared" si="1"/>
        <v>746707.8313</v>
      </c>
      <c r="S109" s="162"/>
    </row>
    <row r="110" ht="15.75" hidden="1" customHeight="1">
      <c r="A110" s="280"/>
      <c r="B110" s="281" t="s">
        <v>85</v>
      </c>
      <c r="C110" s="282" t="s">
        <v>59</v>
      </c>
      <c r="D110" s="283" t="s">
        <v>116</v>
      </c>
      <c r="E110" s="284" t="s">
        <v>388</v>
      </c>
      <c r="F110" s="285">
        <v>16435.090595766545</v>
      </c>
      <c r="G110" s="285">
        <v>16160.827140784084</v>
      </c>
      <c r="H110" s="285">
        <v>14500.696540283032</v>
      </c>
      <c r="I110" s="285">
        <v>14515.150054130334</v>
      </c>
      <c r="J110" s="285">
        <v>15381.268841699963</v>
      </c>
      <c r="K110" s="285">
        <v>15568.939689277257</v>
      </c>
      <c r="L110" s="285">
        <v>17784.82395666688</v>
      </c>
      <c r="M110" s="285">
        <v>16629.98820026749</v>
      </c>
      <c r="N110" s="285">
        <v>16413.442443915254</v>
      </c>
      <c r="O110" s="285">
        <v>17734.300896040648</v>
      </c>
      <c r="P110" s="285">
        <v>16016.452596909374</v>
      </c>
      <c r="Q110" s="285">
        <v>16485.613656392783</v>
      </c>
      <c r="R110" s="285">
        <f t="shared" si="1"/>
        <v>193626.5946</v>
      </c>
      <c r="S110" s="162"/>
    </row>
    <row r="111" ht="15.75" hidden="1" customHeight="1">
      <c r="A111" s="280"/>
      <c r="B111" s="281" t="s">
        <v>85</v>
      </c>
      <c r="C111" s="282" t="s">
        <v>59</v>
      </c>
      <c r="D111" s="283" t="s">
        <v>116</v>
      </c>
      <c r="E111" s="284" t="s">
        <v>389</v>
      </c>
      <c r="F111" s="285">
        <v>12858.477905708678</v>
      </c>
      <c r="G111" s="285">
        <v>12643.899801883459</v>
      </c>
      <c r="H111" s="285">
        <v>11345.04765849264</v>
      </c>
      <c r="I111" s="285">
        <v>11356.355791379554</v>
      </c>
      <c r="J111" s="285">
        <v>12033.989372331762</v>
      </c>
      <c r="K111" s="285">
        <v>12180.819195572278</v>
      </c>
      <c r="L111" s="285">
        <v>13914.481613056994</v>
      </c>
      <c r="M111" s="285">
        <v>13010.961795392652</v>
      </c>
      <c r="N111" s="285">
        <v>12841.540835562504</v>
      </c>
      <c r="O111" s="285">
        <v>13874.953406321185</v>
      </c>
      <c r="P111" s="285">
        <v>12530.944118935297</v>
      </c>
      <c r="Q111" s="285">
        <v>12898.00611244449</v>
      </c>
      <c r="R111" s="285">
        <f t="shared" si="1"/>
        <v>151489.4776</v>
      </c>
      <c r="S111" s="162"/>
    </row>
    <row r="112" ht="15.75" hidden="1" customHeight="1">
      <c r="A112" s="280"/>
      <c r="B112" s="281" t="s">
        <v>85</v>
      </c>
      <c r="C112" s="282" t="s">
        <v>59</v>
      </c>
      <c r="D112" s="283" t="s">
        <v>131</v>
      </c>
      <c r="E112" s="284" t="s">
        <v>390</v>
      </c>
      <c r="F112" s="285">
        <v>14998.770591279079</v>
      </c>
      <c r="G112" s="285">
        <v>14748.48299588875</v>
      </c>
      <c r="H112" s="285">
        <v>13233.440471841855</v>
      </c>
      <c r="I112" s="285">
        <v>13246.620699196617</v>
      </c>
      <c r="J112" s="285">
        <v>14037.078857171955</v>
      </c>
      <c r="K112" s="285">
        <v>14208.339778173771</v>
      </c>
      <c r="L112" s="285">
        <v>16230.574951548739</v>
      </c>
      <c r="M112" s="285">
        <v>15176.621625958276</v>
      </c>
      <c r="N112" s="285">
        <v>14979.027595116966</v>
      </c>
      <c r="O112" s="285">
        <v>16184.44415580707</v>
      </c>
      <c r="P112" s="285">
        <v>14616.735412081189</v>
      </c>
      <c r="Q112" s="285">
        <v>15044.901387020747</v>
      </c>
      <c r="R112" s="285">
        <f t="shared" si="1"/>
        <v>176705.0385</v>
      </c>
      <c r="S112" s="162"/>
    </row>
    <row r="113" ht="15.75" hidden="1" customHeight="1">
      <c r="A113" s="280"/>
      <c r="B113" s="281" t="s">
        <v>85</v>
      </c>
      <c r="C113" s="282" t="s">
        <v>59</v>
      </c>
      <c r="D113" s="283" t="s">
        <v>131</v>
      </c>
      <c r="E113" s="284" t="s">
        <v>391</v>
      </c>
      <c r="F113" s="285">
        <v>52045.79821730163</v>
      </c>
      <c r="G113" s="285">
        <v>51177.299188884404</v>
      </c>
      <c r="H113" s="285">
        <v>45920.095138905555</v>
      </c>
      <c r="I113" s="285">
        <v>45965.830584300194</v>
      </c>
      <c r="J113" s="285">
        <v>48708.72377936813</v>
      </c>
      <c r="K113" s="285">
        <v>49302.99990904987</v>
      </c>
      <c r="L113" s="285">
        <v>56320.16462537666</v>
      </c>
      <c r="M113" s="285">
        <v>52662.9420696807</v>
      </c>
      <c r="N113" s="285">
        <v>51977.289936025845</v>
      </c>
      <c r="O113" s="285">
        <v>56160.09056649544</v>
      </c>
      <c r="P113" s="285">
        <v>50720.13450857039</v>
      </c>
      <c r="Q113" s="285">
        <v>52205.872276182854</v>
      </c>
      <c r="R113" s="285">
        <f t="shared" si="1"/>
        <v>613167.2408</v>
      </c>
      <c r="S113" s="162"/>
    </row>
    <row r="114" ht="15.75" hidden="1" customHeight="1">
      <c r="A114" s="280"/>
      <c r="B114" s="281" t="s">
        <v>85</v>
      </c>
      <c r="C114" s="282" t="s">
        <v>59</v>
      </c>
      <c r="D114" s="283" t="s">
        <v>131</v>
      </c>
      <c r="E114" s="284" t="s">
        <v>392</v>
      </c>
      <c r="F114" s="285">
        <v>233100.69007994496</v>
      </c>
      <c r="G114" s="285">
        <v>229210.8905227827</v>
      </c>
      <c r="H114" s="285">
        <v>205665.13017485567</v>
      </c>
      <c r="I114" s="285">
        <v>205869.96830296147</v>
      </c>
      <c r="J114" s="285">
        <v>218154.73130950468</v>
      </c>
      <c r="K114" s="285">
        <v>220816.35204877125</v>
      </c>
      <c r="L114" s="285">
        <v>252244.55555044525</v>
      </c>
      <c r="M114" s="285">
        <v>235864.72988326446</v>
      </c>
      <c r="N114" s="285">
        <v>232793.8578631558</v>
      </c>
      <c r="O114" s="285">
        <v>251527.62210207502</v>
      </c>
      <c r="P114" s="285">
        <v>227163.35919246392</v>
      </c>
      <c r="Q114" s="285">
        <v>233817.6235283152</v>
      </c>
      <c r="R114" s="285">
        <f t="shared" si="1"/>
        <v>2746229.511</v>
      </c>
      <c r="S114" s="162"/>
    </row>
    <row r="115" ht="15.75" hidden="1" customHeight="1">
      <c r="A115" s="280"/>
      <c r="B115" s="281" t="s">
        <v>85</v>
      </c>
      <c r="C115" s="282" t="s">
        <v>59</v>
      </c>
      <c r="D115" s="283" t="s">
        <v>131</v>
      </c>
      <c r="E115" s="284" t="s">
        <v>393</v>
      </c>
      <c r="F115" s="285">
        <v>114087.87438647353</v>
      </c>
      <c r="G115" s="285">
        <v>112184.06636636904</v>
      </c>
      <c r="H115" s="285">
        <v>100659.923095978</v>
      </c>
      <c r="I115" s="285">
        <v>100760.17825447144</v>
      </c>
      <c r="J115" s="285">
        <v>106772.78378677346</v>
      </c>
      <c r="K115" s="285">
        <v>108075.47685242562</v>
      </c>
      <c r="L115" s="285">
        <v>123457.5717405265</v>
      </c>
      <c r="M115" s="285">
        <v>115440.69503137241</v>
      </c>
      <c r="N115" s="285">
        <v>113937.69964698752</v>
      </c>
      <c r="O115" s="285">
        <v>123106.6786857995</v>
      </c>
      <c r="P115" s="285">
        <v>111181.93077794301</v>
      </c>
      <c r="Q115" s="285">
        <v>114438.76744120053</v>
      </c>
      <c r="R115" s="285">
        <f t="shared" si="1"/>
        <v>1344103.646</v>
      </c>
      <c r="S115" s="162"/>
    </row>
    <row r="116" ht="15.75" hidden="1" customHeight="1">
      <c r="A116" s="280"/>
      <c r="B116" s="281" t="s">
        <v>85</v>
      </c>
      <c r="C116" s="282" t="s">
        <v>59</v>
      </c>
      <c r="D116" s="283" t="s">
        <v>131</v>
      </c>
      <c r="E116" s="284" t="s">
        <v>394</v>
      </c>
      <c r="F116" s="285">
        <v>79145.37543551138</v>
      </c>
      <c r="G116" s="285">
        <v>77824.66014198348</v>
      </c>
      <c r="H116" s="285">
        <v>69830.09761189342</v>
      </c>
      <c r="I116" s="285">
        <v>69899.64691501595</v>
      </c>
      <c r="J116" s="285">
        <v>74070.72929128728</v>
      </c>
      <c r="K116" s="285">
        <v>74974.43735240005</v>
      </c>
      <c r="L116" s="285">
        <v>85645.34941426721</v>
      </c>
      <c r="M116" s="285">
        <v>80083.85814818543</v>
      </c>
      <c r="N116" s="285">
        <v>79041.19577398761</v>
      </c>
      <c r="O116" s="285">
        <v>85401.92685333837</v>
      </c>
      <c r="P116" s="285">
        <v>77129.45569707824</v>
      </c>
      <c r="Q116" s="285">
        <v>79388.79799644022</v>
      </c>
      <c r="R116" s="285">
        <f t="shared" si="1"/>
        <v>932435.5306</v>
      </c>
      <c r="S116" s="162"/>
    </row>
    <row r="117" ht="15.75" hidden="1" customHeight="1">
      <c r="A117" s="280"/>
      <c r="B117" s="281" t="s">
        <v>85</v>
      </c>
      <c r="C117" s="282" t="s">
        <v>59</v>
      </c>
      <c r="D117" s="283" t="s">
        <v>131</v>
      </c>
      <c r="E117" s="284" t="s">
        <v>395</v>
      </c>
      <c r="F117" s="285">
        <v>20010.00030592845</v>
      </c>
      <c r="G117" s="285">
        <v>19676.089281031345</v>
      </c>
      <c r="H117" s="285">
        <v>17654.856861668923</v>
      </c>
      <c r="I117" s="285">
        <v>17672.440726412766</v>
      </c>
      <c r="J117" s="285">
        <v>18726.998357429995</v>
      </c>
      <c r="K117" s="285">
        <v>18955.47915595841</v>
      </c>
      <c r="L117" s="285">
        <v>21653.362038534156</v>
      </c>
      <c r="M117" s="285">
        <v>20247.27303682879</v>
      </c>
      <c r="N117" s="285">
        <v>19983.660989859873</v>
      </c>
      <c r="O117" s="285">
        <v>21591.8185119307</v>
      </c>
      <c r="P117" s="285">
        <v>19500.323595687274</v>
      </c>
      <c r="Q117" s="285">
        <v>20071.543832531905</v>
      </c>
      <c r="R117" s="285">
        <f t="shared" si="1"/>
        <v>235743.8467</v>
      </c>
      <c r="S117" s="162"/>
    </row>
    <row r="118" ht="15.75" hidden="1" customHeight="1">
      <c r="A118" s="280"/>
      <c r="B118" s="281" t="s">
        <v>85</v>
      </c>
      <c r="C118" s="282" t="s">
        <v>59</v>
      </c>
      <c r="D118" s="283" t="s">
        <v>131</v>
      </c>
      <c r="E118" s="284" t="s">
        <v>396</v>
      </c>
      <c r="F118" s="285">
        <v>60895.178983560705</v>
      </c>
      <c r="G118" s="285">
        <v>59879.008503060046</v>
      </c>
      <c r="H118" s="285">
        <v>53727.91864485631</v>
      </c>
      <c r="I118" s="285">
        <v>53781.43051764134</v>
      </c>
      <c r="J118" s="285">
        <v>56990.699618464285</v>
      </c>
      <c r="K118" s="285">
        <v>57686.020903220706</v>
      </c>
      <c r="L118" s="285">
        <v>65896.31867930123</v>
      </c>
      <c r="M118" s="285">
        <v>61617.25620470964</v>
      </c>
      <c r="N118" s="285">
        <v>60815.02219486613</v>
      </c>
      <c r="O118" s="285">
        <v>65709.02712455364</v>
      </c>
      <c r="P118" s="285">
        <v>59344.11181617573</v>
      </c>
      <c r="Q118" s="285">
        <v>61082.470538308284</v>
      </c>
      <c r="R118" s="285">
        <f t="shared" si="1"/>
        <v>717424.4637</v>
      </c>
      <c r="S118" s="162"/>
    </row>
    <row r="119" ht="15.75" hidden="1" customHeight="1">
      <c r="A119" s="280"/>
      <c r="B119" s="281" t="s">
        <v>85</v>
      </c>
      <c r="C119" s="282" t="s">
        <v>59</v>
      </c>
      <c r="D119" s="283" t="s">
        <v>145</v>
      </c>
      <c r="E119" s="284" t="s">
        <v>397</v>
      </c>
      <c r="F119" s="285">
        <v>21806.476811483724</v>
      </c>
      <c r="G119" s="285">
        <v>21442.55871009177</v>
      </c>
      <c r="H119" s="285">
        <v>19239.894131162804</v>
      </c>
      <c r="I119" s="285">
        <v>19259.027431952363</v>
      </c>
      <c r="J119" s="285">
        <v>20408.272317647574</v>
      </c>
      <c r="K119" s="285">
        <v>20657.254595576178</v>
      </c>
      <c r="L119" s="285">
        <v>23597.344697471504</v>
      </c>
      <c r="M119" s="285">
        <v>22065.048409594772</v>
      </c>
      <c r="N119" s="285">
        <v>21777.75419051172</v>
      </c>
      <c r="O119" s="285">
        <v>23530.310135345044</v>
      </c>
      <c r="P119" s="285">
        <v>21251.021674107178</v>
      </c>
      <c r="Q119" s="285">
        <v>21873.51137361018</v>
      </c>
      <c r="R119" s="285">
        <f t="shared" si="1"/>
        <v>256908.4745</v>
      </c>
      <c r="S119" s="162"/>
    </row>
    <row r="120" ht="15.75" hidden="1" customHeight="1">
      <c r="A120" s="280"/>
      <c r="B120" s="281" t="s">
        <v>85</v>
      </c>
      <c r="C120" s="282" t="s">
        <v>59</v>
      </c>
      <c r="D120" s="283" t="s">
        <v>145</v>
      </c>
      <c r="E120" s="284" t="s">
        <v>398</v>
      </c>
      <c r="F120" s="285">
        <v>30667.89966479526</v>
      </c>
      <c r="G120" s="285">
        <v>30156.097418326266</v>
      </c>
      <c r="H120" s="285">
        <v>27058.34362316857</v>
      </c>
      <c r="I120" s="285">
        <v>27085.252057481146</v>
      </c>
      <c r="J120" s="285">
        <v>28701.51162795056</v>
      </c>
      <c r="K120" s="285">
        <v>29051.67197635702</v>
      </c>
      <c r="L120" s="285">
        <v>33186.51636364016</v>
      </c>
      <c r="M120" s="285">
        <v>31031.546112389184</v>
      </c>
      <c r="N120" s="285">
        <v>30627.505131295213</v>
      </c>
      <c r="O120" s="285">
        <v>33092.24119745261</v>
      </c>
      <c r="P120" s="285">
        <v>29886.726136919893</v>
      </c>
      <c r="Q120" s="285">
        <v>30762.17483098281</v>
      </c>
      <c r="R120" s="285">
        <f t="shared" si="1"/>
        <v>361307.4861</v>
      </c>
      <c r="S120" s="162"/>
    </row>
    <row r="121" ht="15.75" hidden="1" customHeight="1">
      <c r="A121" s="280"/>
      <c r="B121" s="281" t="s">
        <v>85</v>
      </c>
      <c r="C121" s="282" t="s">
        <v>59</v>
      </c>
      <c r="D121" s="283" t="s">
        <v>145</v>
      </c>
      <c r="E121" s="284" t="s">
        <v>399</v>
      </c>
      <c r="F121" s="285">
        <v>66613.61733885792</v>
      </c>
      <c r="G121" s="285">
        <v>65501.933807475114</v>
      </c>
      <c r="H121" s="285">
        <v>58773.31567007104</v>
      </c>
      <c r="I121" s="285">
        <v>58831.76336835093</v>
      </c>
      <c r="J121" s="285">
        <v>62342.434060648404</v>
      </c>
      <c r="K121" s="285">
        <v>63103.01589738779</v>
      </c>
      <c r="L121" s="285">
        <v>72084.29419752477</v>
      </c>
      <c r="M121" s="285">
        <v>67403.4922755646</v>
      </c>
      <c r="N121" s="285">
        <v>66525.87654061074</v>
      </c>
      <c r="O121" s="285">
        <v>71879.51950106311</v>
      </c>
      <c r="P121" s="285">
        <v>64916.83356723009</v>
      </c>
      <c r="Q121" s="285">
        <v>66818.39203531957</v>
      </c>
      <c r="R121" s="285">
        <f t="shared" si="1"/>
        <v>784794.4883</v>
      </c>
      <c r="S121" s="162"/>
    </row>
    <row r="122" ht="15.75" hidden="1" customHeight="1">
      <c r="A122" s="280"/>
      <c r="B122" s="281" t="s">
        <v>85</v>
      </c>
      <c r="C122" s="282" t="s">
        <v>59</v>
      </c>
      <c r="D122" s="283" t="s">
        <v>145</v>
      </c>
      <c r="E122" s="284" t="s">
        <v>400</v>
      </c>
      <c r="F122" s="285">
        <v>16077.467412457087</v>
      </c>
      <c r="G122" s="285">
        <v>15809.158071772981</v>
      </c>
      <c r="H122" s="285">
        <v>14185.178724056681</v>
      </c>
      <c r="I122" s="285">
        <v>14199.285313699575</v>
      </c>
      <c r="J122" s="285">
        <v>15046.59996055566</v>
      </c>
      <c r="K122" s="285">
        <v>15230.169479569773</v>
      </c>
      <c r="L122" s="285">
        <v>17397.837517444503</v>
      </c>
      <c r="M122" s="285">
        <v>16268.106940261416</v>
      </c>
      <c r="N122" s="285">
        <v>16056.290814023974</v>
      </c>
      <c r="O122" s="285">
        <v>17348.414311788056</v>
      </c>
      <c r="P122" s="285">
        <v>15667.941749625095</v>
      </c>
      <c r="Q122" s="285">
        <v>16126.89061811353</v>
      </c>
      <c r="R122" s="285">
        <f t="shared" si="1"/>
        <v>189413.3409</v>
      </c>
      <c r="S122" s="162"/>
    </row>
    <row r="123" ht="15.75" hidden="1" customHeight="1">
      <c r="A123" s="280"/>
      <c r="B123" s="281" t="s">
        <v>85</v>
      </c>
      <c r="C123" s="282" t="s">
        <v>59</v>
      </c>
      <c r="D123" s="283" t="s">
        <v>145</v>
      </c>
      <c r="E123" s="284" t="s">
        <v>401</v>
      </c>
      <c r="F123" s="285">
        <v>64812.3647827059</v>
      </c>
      <c r="G123" s="285">
        <v>63730.74151351167</v>
      </c>
      <c r="H123" s="285">
        <v>57184.06726541355</v>
      </c>
      <c r="I123" s="285">
        <v>57240.93452008245</v>
      </c>
      <c r="J123" s="285">
        <v>60656.67560472716</v>
      </c>
      <c r="K123" s="285">
        <v>61396.69107632501</v>
      </c>
      <c r="L123" s="285">
        <v>70135.11286840988</v>
      </c>
      <c r="M123" s="285">
        <v>65580.88125990203</v>
      </c>
      <c r="N123" s="285">
        <v>64726.99652243872</v>
      </c>
      <c r="O123" s="285">
        <v>69935.87534227723</v>
      </c>
      <c r="P123" s="285">
        <v>63161.462562448185</v>
      </c>
      <c r="Q123" s="285">
        <v>65011.60230883855</v>
      </c>
      <c r="R123" s="285">
        <f t="shared" si="1"/>
        <v>763573.4056</v>
      </c>
      <c r="S123" s="162"/>
    </row>
    <row r="124" ht="15.75" hidden="1" customHeight="1">
      <c r="A124" s="280"/>
      <c r="B124" s="281" t="s">
        <v>85</v>
      </c>
      <c r="C124" s="282" t="s">
        <v>59</v>
      </c>
      <c r="D124" s="283" t="s">
        <v>145</v>
      </c>
      <c r="E124" s="284" t="s">
        <v>402</v>
      </c>
      <c r="F124" s="285">
        <v>373122.07292638853</v>
      </c>
      <c r="G124" s="285">
        <v>366895.21301037975</v>
      </c>
      <c r="H124" s="285">
        <v>329206.28321413236</v>
      </c>
      <c r="I124" s="285">
        <v>329533.6656204808</v>
      </c>
      <c r="J124" s="285">
        <v>349197.9441629379</v>
      </c>
      <c r="K124" s="285">
        <v>353458.18227777776</v>
      </c>
      <c r="L124" s="285">
        <v>403764.91100306326</v>
      </c>
      <c r="M124" s="285">
        <v>377546.3901382489</v>
      </c>
      <c r="N124" s="285">
        <v>372630.6114230195</v>
      </c>
      <c r="O124" s="285">
        <v>402617.9088993046</v>
      </c>
      <c r="P124" s="285">
        <v>363617.89790227794</v>
      </c>
      <c r="Q124" s="285">
        <v>374269.07503014716</v>
      </c>
      <c r="R124" s="285">
        <f t="shared" si="1"/>
        <v>4395860.156</v>
      </c>
      <c r="S124" s="162"/>
    </row>
    <row r="125" ht="15.75" hidden="1" customHeight="1">
      <c r="A125" s="280"/>
      <c r="B125" s="281" t="s">
        <v>85</v>
      </c>
      <c r="C125" s="282" t="s">
        <v>59</v>
      </c>
      <c r="D125" s="283" t="s">
        <v>145</v>
      </c>
      <c r="E125" s="284" t="s">
        <v>403</v>
      </c>
      <c r="F125" s="285">
        <v>114185.24824703686</v>
      </c>
      <c r="G125" s="285">
        <v>112279.66399753775</v>
      </c>
      <c r="H125" s="285">
        <v>100745.8520973271</v>
      </c>
      <c r="I125" s="285">
        <v>100846.03979474047</v>
      </c>
      <c r="J125" s="285">
        <v>106863.83045868848</v>
      </c>
      <c r="K125" s="285">
        <v>108167.57628889148</v>
      </c>
      <c r="L125" s="285">
        <v>123562.76924260968</v>
      </c>
      <c r="M125" s="285">
        <v>115539.20663174917</v>
      </c>
      <c r="N125" s="285">
        <v>114034.84799511415</v>
      </c>
      <c r="O125" s="285">
        <v>123211.75618425492</v>
      </c>
      <c r="P125" s="285">
        <v>111276.71867118019</v>
      </c>
      <c r="Q125" s="285">
        <v>114536.2613053916</v>
      </c>
      <c r="R125" s="285">
        <f t="shared" si="1"/>
        <v>1345249.771</v>
      </c>
      <c r="S125" s="162"/>
    </row>
    <row r="126" ht="15.75" hidden="1" customHeight="1">
      <c r="A126" s="280"/>
      <c r="B126" s="281" t="s">
        <v>85</v>
      </c>
      <c r="C126" s="282" t="s">
        <v>59</v>
      </c>
      <c r="D126" s="283" t="s">
        <v>145</v>
      </c>
      <c r="E126" s="284" t="s">
        <v>404</v>
      </c>
      <c r="F126" s="285">
        <v>26221.062690586412</v>
      </c>
      <c r="G126" s="285">
        <v>25783.47162838362</v>
      </c>
      <c r="H126" s="285">
        <v>23134.89127724616</v>
      </c>
      <c r="I126" s="285">
        <v>23157.89799602141</v>
      </c>
      <c r="J126" s="285">
        <v>24539.80037553742</v>
      </c>
      <c r="K126" s="285">
        <v>24839.187570215872</v>
      </c>
      <c r="L126" s="285">
        <v>28374.480664292016</v>
      </c>
      <c r="M126" s="285">
        <v>26531.98050379796</v>
      </c>
      <c r="N126" s="285">
        <v>26186.525353278063</v>
      </c>
      <c r="O126" s="285">
        <v>28293.875371142218</v>
      </c>
      <c r="P126" s="285">
        <v>25553.159108321866</v>
      </c>
      <c r="Q126" s="285">
        <v>26301.667983736206</v>
      </c>
      <c r="R126" s="285">
        <f t="shared" si="1"/>
        <v>308918.0005</v>
      </c>
      <c r="S126" s="162"/>
    </row>
    <row r="127" ht="15.75" hidden="1" customHeight="1">
      <c r="A127" s="280"/>
      <c r="B127" s="281" t="s">
        <v>85</v>
      </c>
      <c r="C127" s="282" t="s">
        <v>59</v>
      </c>
      <c r="D127" s="283" t="s">
        <v>145</v>
      </c>
      <c r="E127" s="284" t="s">
        <v>405</v>
      </c>
      <c r="F127" s="285">
        <v>24058.65258414558</v>
      </c>
      <c r="G127" s="285">
        <v>23657.148973720065</v>
      </c>
      <c r="H127" s="285">
        <v>21226.992909447086</v>
      </c>
      <c r="I127" s="285">
        <v>21248.10230004069</v>
      </c>
      <c r="J127" s="285">
        <v>22516.041347603226</v>
      </c>
      <c r="K127" s="285">
        <v>22790.738547709338</v>
      </c>
      <c r="L127" s="285">
        <v>26034.48153925644</v>
      </c>
      <c r="M127" s="285">
        <v>24343.92949067479</v>
      </c>
      <c r="N127" s="285">
        <v>24026.963487128876</v>
      </c>
      <c r="O127" s="285">
        <v>25960.52363879994</v>
      </c>
      <c r="P127" s="285">
        <v>23445.829967647358</v>
      </c>
      <c r="Q127" s="285">
        <v>24132.61048460208</v>
      </c>
      <c r="R127" s="285">
        <f t="shared" si="1"/>
        <v>283442.0153</v>
      </c>
      <c r="S127" s="162"/>
    </row>
    <row r="128" ht="15.75" hidden="1" customHeight="1">
      <c r="A128" s="280"/>
      <c r="B128" s="281" t="s">
        <v>85</v>
      </c>
      <c r="C128" s="282" t="s">
        <v>59</v>
      </c>
      <c r="D128" s="283" t="s">
        <v>145</v>
      </c>
      <c r="E128" s="284" t="s">
        <v>406</v>
      </c>
      <c r="F128" s="285">
        <v>11876.822649980168</v>
      </c>
      <c r="G128" s="285">
        <v>11678.615906785704</v>
      </c>
      <c r="H128" s="285">
        <v>10478.942214080065</v>
      </c>
      <c r="I128" s="285">
        <v>10489.363100596986</v>
      </c>
      <c r="J128" s="285">
        <v>11115.295377818895</v>
      </c>
      <c r="K128" s="285">
        <v>11250.902719780199</v>
      </c>
      <c r="L128" s="285">
        <v>12852.212689155163</v>
      </c>
      <c r="M128" s="285">
        <v>12017.65278222187</v>
      </c>
      <c r="N128" s="285">
        <v>11861.178973182848</v>
      </c>
      <c r="O128" s="285">
        <v>12815.702545280123</v>
      </c>
      <c r="P128" s="285">
        <v>11574.295918419042</v>
      </c>
      <c r="Q128" s="285">
        <v>11913.332793855208</v>
      </c>
      <c r="R128" s="285">
        <f t="shared" si="1"/>
        <v>139924.3177</v>
      </c>
      <c r="S128" s="162"/>
    </row>
    <row r="129" ht="15.75" hidden="1" customHeight="1">
      <c r="A129" s="280"/>
      <c r="B129" s="281" t="s">
        <v>85</v>
      </c>
      <c r="C129" s="282" t="s">
        <v>59</v>
      </c>
      <c r="D129" s="283" t="s">
        <v>145</v>
      </c>
      <c r="E129" s="284" t="s">
        <v>407</v>
      </c>
      <c r="F129" s="285">
        <v>30370.35967752004</v>
      </c>
      <c r="G129" s="285">
        <v>29863.522936858953</v>
      </c>
      <c r="H129" s="285">
        <v>26795.82355151958</v>
      </c>
      <c r="I129" s="285">
        <v>26822.47092018076</v>
      </c>
      <c r="J129" s="285">
        <v>28423.0495389943</v>
      </c>
      <c r="K129" s="285">
        <v>28769.812631418186</v>
      </c>
      <c r="L129" s="285">
        <v>32864.540755122005</v>
      </c>
      <c r="M129" s="285">
        <v>30730.478026986202</v>
      </c>
      <c r="N129" s="285">
        <v>30330.357051816583</v>
      </c>
      <c r="O129" s="285">
        <v>32771.18024667281</v>
      </c>
      <c r="P129" s="285">
        <v>29596.765095841976</v>
      </c>
      <c r="Q129" s="285">
        <v>30463.720185969225</v>
      </c>
      <c r="R129" s="285">
        <f t="shared" si="1"/>
        <v>357802.0806</v>
      </c>
      <c r="S129" s="162"/>
    </row>
    <row r="130" ht="15.75" hidden="1" customHeight="1">
      <c r="A130" s="280"/>
      <c r="B130" s="281" t="s">
        <v>85</v>
      </c>
      <c r="C130" s="282" t="s">
        <v>59</v>
      </c>
      <c r="D130" s="283" t="s">
        <v>145</v>
      </c>
      <c r="E130" s="284" t="s">
        <v>408</v>
      </c>
      <c r="F130" s="285">
        <v>21666.276714683423</v>
      </c>
      <c r="G130" s="285">
        <v>21304.698347191792</v>
      </c>
      <c r="H130" s="285">
        <v>19116.195330896448</v>
      </c>
      <c r="I130" s="285">
        <v>19135.20561820492</v>
      </c>
      <c r="J130" s="285">
        <v>20277.061678753613</v>
      </c>
      <c r="K130" s="285">
        <v>20524.443178171823</v>
      </c>
      <c r="L130" s="285">
        <v>23445.63059714176</v>
      </c>
      <c r="M130" s="285">
        <v>21923.185881792964</v>
      </c>
      <c r="N130" s="285">
        <v>21637.738759683616</v>
      </c>
      <c r="O130" s="285">
        <v>23379.027019450812</v>
      </c>
      <c r="P130" s="285">
        <v>21114.392757773192</v>
      </c>
      <c r="Q130" s="285">
        <v>21732.880292374364</v>
      </c>
      <c r="R130" s="285">
        <f t="shared" si="1"/>
        <v>255256.7362</v>
      </c>
      <c r="S130" s="162"/>
    </row>
    <row r="131" ht="15.75" hidden="1" customHeight="1">
      <c r="A131" s="280"/>
      <c r="B131" s="281" t="s">
        <v>85</v>
      </c>
      <c r="C131" s="282" t="s">
        <v>59</v>
      </c>
      <c r="D131" s="283" t="s">
        <v>145</v>
      </c>
      <c r="E131" s="284" t="s">
        <v>409</v>
      </c>
      <c r="F131" s="285">
        <v>64172.5100889849</v>
      </c>
      <c r="G131" s="285">
        <v>63101.56505577159</v>
      </c>
      <c r="H131" s="285">
        <v>56619.522305998704</v>
      </c>
      <c r="I131" s="285">
        <v>56675.82814341426</v>
      </c>
      <c r="J131" s="285">
        <v>60057.84760761089</v>
      </c>
      <c r="K131" s="285">
        <v>60790.55733786578</v>
      </c>
      <c r="L131" s="285">
        <v>69442.70978585056</v>
      </c>
      <c r="M131" s="285">
        <v>64933.43945102507</v>
      </c>
      <c r="N131" s="285">
        <v>64087.984619784045</v>
      </c>
      <c r="O131" s="285">
        <v>69245.43921566357</v>
      </c>
      <c r="P131" s="285">
        <v>62537.906263918405</v>
      </c>
      <c r="Q131" s="285">
        <v>64369.78065917188</v>
      </c>
      <c r="R131" s="285">
        <f t="shared" si="1"/>
        <v>756035.0905</v>
      </c>
      <c r="S131" s="162"/>
    </row>
    <row r="132" ht="15.75" hidden="1" customHeight="1">
      <c r="A132" s="280"/>
      <c r="B132" s="281" t="s">
        <v>85</v>
      </c>
      <c r="C132" s="282" t="s">
        <v>59</v>
      </c>
      <c r="D132" s="283" t="s">
        <v>145</v>
      </c>
      <c r="E132" s="284" t="s">
        <v>410</v>
      </c>
      <c r="F132" s="285">
        <v>66029.92593648078</v>
      </c>
      <c r="G132" s="285">
        <v>64927.98335815463</v>
      </c>
      <c r="H132" s="285">
        <v>58258.32368470401</v>
      </c>
      <c r="I132" s="285">
        <v>58316.25924416998</v>
      </c>
      <c r="J132" s="285">
        <v>61796.16823365754</v>
      </c>
      <c r="K132" s="285">
        <v>62550.08559102102</v>
      </c>
      <c r="L132" s="285">
        <v>71452.66684488472</v>
      </c>
      <c r="M132" s="285">
        <v>66812.87971760506</v>
      </c>
      <c r="N132" s="285">
        <v>65942.95395325402</v>
      </c>
      <c r="O132" s="285">
        <v>71249.6864546704</v>
      </c>
      <c r="P132" s="285">
        <v>64348.009967244674</v>
      </c>
      <c r="Q132" s="285">
        <v>66232.9063266951</v>
      </c>
      <c r="R132" s="285">
        <f t="shared" si="1"/>
        <v>777917.8493</v>
      </c>
      <c r="S132" s="162"/>
    </row>
    <row r="133" ht="15.75" hidden="1" customHeight="1">
      <c r="A133" s="280"/>
      <c r="B133" s="281" t="s">
        <v>85</v>
      </c>
      <c r="C133" s="282" t="s">
        <v>59</v>
      </c>
      <c r="D133" s="283" t="s">
        <v>145</v>
      </c>
      <c r="E133" s="284" t="s">
        <v>411</v>
      </c>
      <c r="F133" s="285">
        <v>33366.04451715768</v>
      </c>
      <c r="G133" s="285">
        <v>32809.2141920843</v>
      </c>
      <c r="H133" s="285">
        <v>29438.921731167058</v>
      </c>
      <c r="I133" s="285">
        <v>29468.197554649392</v>
      </c>
      <c r="J133" s="285">
        <v>31226.65474829512</v>
      </c>
      <c r="K133" s="285">
        <v>31607.6220105066</v>
      </c>
      <c r="L133" s="285">
        <v>36106.24772030641</v>
      </c>
      <c r="M133" s="285">
        <v>33761.68437810497</v>
      </c>
      <c r="N133" s="285">
        <v>33322.09609493953</v>
      </c>
      <c r="O133" s="285">
        <v>36003.67827713429</v>
      </c>
      <c r="P133" s="285">
        <v>32516.14377430912</v>
      </c>
      <c r="Q133" s="285">
        <v>33468.61396032979</v>
      </c>
      <c r="R133" s="285">
        <f t="shared" si="1"/>
        <v>393095.119</v>
      </c>
      <c r="S133" s="162"/>
    </row>
    <row r="134" ht="15.75" hidden="1" customHeight="1">
      <c r="A134" s="280"/>
      <c r="B134" s="281" t="s">
        <v>85</v>
      </c>
      <c r="C134" s="282" t="s">
        <v>59</v>
      </c>
      <c r="D134" s="283" t="s">
        <v>145</v>
      </c>
      <c r="E134" s="284" t="s">
        <v>412</v>
      </c>
      <c r="F134" s="285">
        <v>23979.410578578547</v>
      </c>
      <c r="G134" s="285">
        <v>23579.22940095434</v>
      </c>
      <c r="H134" s="285">
        <v>21157.077543887077</v>
      </c>
      <c r="I134" s="285">
        <v>21178.117406461974</v>
      </c>
      <c r="J134" s="285">
        <v>22441.880242047795</v>
      </c>
      <c r="K134" s="285">
        <v>22715.672671739856</v>
      </c>
      <c r="L134" s="285">
        <v>25948.731744090106</v>
      </c>
      <c r="M134" s="285">
        <v>24263.74786830518</v>
      </c>
      <c r="N134" s="285">
        <v>23947.825855969073</v>
      </c>
      <c r="O134" s="285">
        <v>25875.01743883658</v>
      </c>
      <c r="P134" s="285">
        <v>23368.606416481223</v>
      </c>
      <c r="Q134" s="285">
        <v>24053.124883832068</v>
      </c>
      <c r="R134" s="285">
        <f t="shared" si="1"/>
        <v>282508.4421</v>
      </c>
      <c r="S134" s="162"/>
    </row>
    <row r="135" ht="15.75" hidden="1" customHeight="1">
      <c r="A135" s="280"/>
      <c r="B135" s="281" t="s">
        <v>85</v>
      </c>
      <c r="C135" s="282" t="s">
        <v>59</v>
      </c>
      <c r="D135" s="283" t="s">
        <v>145</v>
      </c>
      <c r="E135" s="284" t="s">
        <v>413</v>
      </c>
      <c r="F135" s="285">
        <v>18101.933378157326</v>
      </c>
      <c r="G135" s="285">
        <v>17799.838670999794</v>
      </c>
      <c r="H135" s="285">
        <v>15971.368725721817</v>
      </c>
      <c r="I135" s="285">
        <v>15987.251609471954</v>
      </c>
      <c r="J135" s="285">
        <v>16941.259656525534</v>
      </c>
      <c r="K135" s="285">
        <v>17147.944149686387</v>
      </c>
      <c r="L135" s="285">
        <v>19588.563769737142</v>
      </c>
      <c r="M135" s="285">
        <v>18316.578131775892</v>
      </c>
      <c r="N135" s="285">
        <v>18078.09023394948</v>
      </c>
      <c r="O135" s="285">
        <v>19532.917220863732</v>
      </c>
      <c r="P135" s="285">
        <v>17640.840466254638</v>
      </c>
      <c r="Q135" s="285">
        <v>18157.579927030733</v>
      </c>
      <c r="R135" s="285">
        <f t="shared" si="1"/>
        <v>213264.1659</v>
      </c>
      <c r="S135" s="162"/>
    </row>
    <row r="136" ht="15.75" customHeight="1">
      <c r="A136" s="280"/>
      <c r="B136" s="281" t="s">
        <v>85</v>
      </c>
      <c r="C136" s="282" t="s">
        <v>59</v>
      </c>
      <c r="D136" s="283" t="s">
        <v>61</v>
      </c>
      <c r="E136" s="284" t="s">
        <v>62</v>
      </c>
      <c r="F136" s="285">
        <v>196165.8896105594</v>
      </c>
      <c r="G136" s="285">
        <v>192892.19167690977</v>
      </c>
      <c r="H136" s="285">
        <v>173077.423983375</v>
      </c>
      <c r="I136" s="285">
        <v>173249.78224970144</v>
      </c>
      <c r="J136" s="285">
        <v>183587.95084962968</v>
      </c>
      <c r="K136" s="285">
        <v>185827.72101063118</v>
      </c>
      <c r="L136" s="285">
        <v>212276.17461728372</v>
      </c>
      <c r="M136" s="285">
        <v>198491.94981737944</v>
      </c>
      <c r="N136" s="285">
        <v>195907.463123725</v>
      </c>
      <c r="O136" s="285">
        <v>211673.03159779642</v>
      </c>
      <c r="P136" s="285">
        <v>191169.05266426643</v>
      </c>
      <c r="Q136" s="285">
        <v>196769.03263004668</v>
      </c>
      <c r="R136" s="285">
        <f t="shared" si="1"/>
        <v>2311087.664</v>
      </c>
      <c r="S136" s="286">
        <f t="shared" ref="S136:S143" si="4">SUM(F136:K136)</f>
        <v>1104800.959</v>
      </c>
    </row>
    <row r="137" ht="15.75" customHeight="1">
      <c r="A137" s="280"/>
      <c r="B137" s="281" t="s">
        <v>85</v>
      </c>
      <c r="C137" s="282" t="s">
        <v>59</v>
      </c>
      <c r="D137" s="283" t="s">
        <v>61</v>
      </c>
      <c r="E137" s="284" t="s">
        <v>63</v>
      </c>
      <c r="F137" s="285">
        <v>287425.7892857716</v>
      </c>
      <c r="G137" s="285">
        <v>282629.10819952126</v>
      </c>
      <c r="H137" s="285">
        <v>253596.15422808897</v>
      </c>
      <c r="I137" s="285">
        <v>253848.69665958488</v>
      </c>
      <c r="J137" s="285">
        <v>268996.3672128236</v>
      </c>
      <c r="K137" s="285">
        <v>272278.1187325329</v>
      </c>
      <c r="L137" s="285">
        <v>311030.868603431</v>
      </c>
      <c r="M137" s="285">
        <v>290833.97453244607</v>
      </c>
      <c r="N137" s="285">
        <v>287047.13814974495</v>
      </c>
      <c r="O137" s="285">
        <v>310147.1326044125</v>
      </c>
      <c r="P137" s="285">
        <v>280104.333929431</v>
      </c>
      <c r="Q137" s="285">
        <v>288309.5252847901</v>
      </c>
      <c r="R137" s="285">
        <f t="shared" si="1"/>
        <v>3386247.207</v>
      </c>
      <c r="S137" s="286">
        <f t="shared" si="4"/>
        <v>1618774.234</v>
      </c>
    </row>
    <row r="138" ht="15.75" customHeight="1">
      <c r="A138" s="280"/>
      <c r="B138" s="281" t="s">
        <v>85</v>
      </c>
      <c r="C138" s="282" t="s">
        <v>59</v>
      </c>
      <c r="D138" s="283" t="s">
        <v>61</v>
      </c>
      <c r="E138" s="284" t="s">
        <v>64</v>
      </c>
      <c r="F138" s="285">
        <v>41213.00729035267</v>
      </c>
      <c r="G138" s="285">
        <v>40525.22748789178</v>
      </c>
      <c r="H138" s="285">
        <v>36362.290868118034</v>
      </c>
      <c r="I138" s="285">
        <v>36398.502069263996</v>
      </c>
      <c r="J138" s="285">
        <v>38570.475080084536</v>
      </c>
      <c r="K138" s="285">
        <v>39041.03427953213</v>
      </c>
      <c r="L138" s="285">
        <v>44597.659406731866</v>
      </c>
      <c r="M138" s="285">
        <v>41701.69539230448</v>
      </c>
      <c r="N138" s="285">
        <v>41158.713790564965</v>
      </c>
      <c r="O138" s="285">
        <v>44470.94350465224</v>
      </c>
      <c r="P138" s="285">
        <v>40163.20868415712</v>
      </c>
      <c r="Q138" s="285">
        <v>41339.7231924323</v>
      </c>
      <c r="R138" s="285">
        <f t="shared" si="1"/>
        <v>485542.481</v>
      </c>
      <c r="S138" s="286">
        <f t="shared" si="4"/>
        <v>232110.5371</v>
      </c>
    </row>
    <row r="139" ht="15.75" customHeight="1">
      <c r="A139" s="280"/>
      <c r="B139" s="281" t="s">
        <v>85</v>
      </c>
      <c r="C139" s="282" t="s">
        <v>59</v>
      </c>
      <c r="D139" s="283" t="s">
        <v>61</v>
      </c>
      <c r="E139" s="284" t="s">
        <v>65</v>
      </c>
      <c r="F139" s="285">
        <v>78556.18878502602</v>
      </c>
      <c r="G139" s="285">
        <v>77245.21044209659</v>
      </c>
      <c r="H139" s="285">
        <v>69310.22931589287</v>
      </c>
      <c r="I139" s="285">
        <v>69379.25155281223</v>
      </c>
      <c r="J139" s="285">
        <v>73519.25329235867</v>
      </c>
      <c r="K139" s="285">
        <v>74416.18704547959</v>
      </c>
      <c r="L139" s="285">
        <v>85007.68039185574</v>
      </c>
      <c r="M139" s="285">
        <v>79487.6780724605</v>
      </c>
      <c r="N139" s="285">
        <v>78452.69984550083</v>
      </c>
      <c r="O139" s="285">
        <v>84766.14697849179</v>
      </c>
      <c r="P139" s="285">
        <v>76555.1657363183</v>
      </c>
      <c r="Q139" s="285">
        <v>78797.72219838997</v>
      </c>
      <c r="R139" s="285">
        <f t="shared" si="1"/>
        <v>925493.4137</v>
      </c>
      <c r="S139" s="286">
        <f t="shared" si="4"/>
        <v>442426.3204</v>
      </c>
    </row>
    <row r="140" ht="15.75" customHeight="1">
      <c r="A140" s="280"/>
      <c r="B140" s="281" t="s">
        <v>85</v>
      </c>
      <c r="C140" s="282" t="s">
        <v>59</v>
      </c>
      <c r="D140" s="283" t="s">
        <v>61</v>
      </c>
      <c r="E140" s="284" t="s">
        <v>66</v>
      </c>
      <c r="F140" s="285">
        <v>74325.28352260264</v>
      </c>
      <c r="G140" s="285">
        <v>73084.91228594718</v>
      </c>
      <c r="H140" s="285">
        <v>65577.29600423659</v>
      </c>
      <c r="I140" s="285">
        <v>65642.6008186343</v>
      </c>
      <c r="J140" s="285">
        <v>69559.62897179376</v>
      </c>
      <c r="K140" s="285">
        <v>70408.25536944317</v>
      </c>
      <c r="L140" s="285">
        <v>80429.30855535361</v>
      </c>
      <c r="M140" s="285">
        <v>75206.604351141</v>
      </c>
      <c r="N140" s="285">
        <v>74227.36832469617</v>
      </c>
      <c r="O140" s="285">
        <v>80200.78372865175</v>
      </c>
      <c r="P140" s="285">
        <v>72432.03223673052</v>
      </c>
      <c r="Q140" s="285">
        <v>74553.80834930451</v>
      </c>
      <c r="R140" s="285">
        <f t="shared" si="1"/>
        <v>875647.8825</v>
      </c>
      <c r="S140" s="286">
        <f t="shared" si="4"/>
        <v>418597.977</v>
      </c>
    </row>
    <row r="141" ht="15.75" customHeight="1">
      <c r="A141" s="280"/>
      <c r="B141" s="281" t="s">
        <v>85</v>
      </c>
      <c r="C141" s="282" t="s">
        <v>59</v>
      </c>
      <c r="D141" s="283" t="s">
        <v>61</v>
      </c>
      <c r="E141" s="284" t="s">
        <v>67</v>
      </c>
      <c r="F141" s="285">
        <v>149896.7586693227</v>
      </c>
      <c r="G141" s="285">
        <v>147395.21923200903</v>
      </c>
      <c r="H141" s="285">
        <v>132254.10852747707</v>
      </c>
      <c r="I141" s="285">
        <v>132385.81310416717</v>
      </c>
      <c r="J141" s="285">
        <v>140285.5451461786</v>
      </c>
      <c r="K141" s="285">
        <v>141997.0266273113</v>
      </c>
      <c r="L141" s="285">
        <v>162207.15324679553</v>
      </c>
      <c r="M141" s="285">
        <v>151674.17719078032</v>
      </c>
      <c r="N141" s="285">
        <v>149699.28655626738</v>
      </c>
      <c r="O141" s="285">
        <v>161746.27198035998</v>
      </c>
      <c r="P141" s="285">
        <v>146078.51247302728</v>
      </c>
      <c r="Q141" s="285">
        <v>150357.63993575826</v>
      </c>
      <c r="R141" s="285">
        <f t="shared" si="1"/>
        <v>1765977.513</v>
      </c>
      <c r="S141" s="286">
        <f t="shared" si="4"/>
        <v>844214.4713</v>
      </c>
    </row>
    <row r="142" ht="15.75" customHeight="1">
      <c r="A142" s="280"/>
      <c r="B142" s="281" t="s">
        <v>85</v>
      </c>
      <c r="C142" s="282" t="s">
        <v>59</v>
      </c>
      <c r="D142" s="283" t="s">
        <v>61</v>
      </c>
      <c r="E142" s="284" t="s">
        <v>68</v>
      </c>
      <c r="F142" s="285">
        <v>36494.74194937948</v>
      </c>
      <c r="G142" s="285">
        <v>35885.702520832834</v>
      </c>
      <c r="H142" s="285">
        <v>32199.359114249433</v>
      </c>
      <c r="I142" s="285">
        <v>32231.424681127108</v>
      </c>
      <c r="J142" s="285">
        <v>34154.73966740008</v>
      </c>
      <c r="K142" s="285">
        <v>34571.42696310651</v>
      </c>
      <c r="L142" s="285">
        <v>39491.902644434966</v>
      </c>
      <c r="M142" s="285">
        <v>36927.48266273767</v>
      </c>
      <c r="N142" s="285">
        <v>36446.664233275886</v>
      </c>
      <c r="O142" s="285">
        <v>39379.693794576015</v>
      </c>
      <c r="P142" s="285">
        <v>35565.12938890775</v>
      </c>
      <c r="Q142" s="285">
        <v>36606.95079923843</v>
      </c>
      <c r="R142" s="285">
        <f t="shared" si="1"/>
        <v>429955.2184</v>
      </c>
      <c r="S142" s="286">
        <f t="shared" si="4"/>
        <v>205537.3949</v>
      </c>
    </row>
    <row r="143" ht="15.75" customHeight="1">
      <c r="A143" s="280"/>
      <c r="B143" s="281" t="s">
        <v>85</v>
      </c>
      <c r="C143" s="282" t="s">
        <v>59</v>
      </c>
      <c r="D143" s="283" t="s">
        <v>61</v>
      </c>
      <c r="E143" s="284" t="s">
        <v>83</v>
      </c>
      <c r="F143" s="285">
        <v>61811.66288698545</v>
      </c>
      <c r="G143" s="285">
        <v>60780.12415479152</v>
      </c>
      <c r="H143" s="285">
        <v>54536.511958562</v>
      </c>
      <c r="I143" s="285">
        <v>54590.821864708814</v>
      </c>
      <c r="J143" s="285">
        <v>57848.36777973106</v>
      </c>
      <c r="K143" s="285">
        <v>58554.11697196321</v>
      </c>
      <c r="L143" s="285">
        <v>66887.99653411355</v>
      </c>
      <c r="M143" s="285">
        <v>62544.601980750565</v>
      </c>
      <c r="N143" s="285">
        <v>61730.232976224775</v>
      </c>
      <c r="O143" s="285">
        <v>66697.94681105924</v>
      </c>
      <c r="P143" s="285">
        <v>60237.16488716159</v>
      </c>
      <c r="Q143" s="285">
        <v>62001.71261003975</v>
      </c>
      <c r="R143" s="285">
        <f t="shared" si="1"/>
        <v>728221.2614</v>
      </c>
      <c r="S143" s="286">
        <f t="shared" si="4"/>
        <v>348121.6056</v>
      </c>
    </row>
    <row r="144" ht="15.75" hidden="1" customHeight="1">
      <c r="A144" s="280"/>
      <c r="B144" s="281" t="s">
        <v>85</v>
      </c>
      <c r="C144" s="282" t="s">
        <v>59</v>
      </c>
      <c r="D144" s="283" t="s">
        <v>159</v>
      </c>
      <c r="E144" s="284" t="s">
        <v>414</v>
      </c>
      <c r="F144" s="285">
        <v>320198.0808299294</v>
      </c>
      <c r="G144" s="285">
        <v>314854.66668746393</v>
      </c>
      <c r="H144" s="285">
        <v>282511.19097472343</v>
      </c>
      <c r="I144" s="285">
        <v>282792.40997577884</v>
      </c>
      <c r="J144" s="285">
        <v>299667.32189599413</v>
      </c>
      <c r="K144" s="285">
        <v>303323.4220321273</v>
      </c>
      <c r="L144" s="285">
        <v>346494.7152139462</v>
      </c>
      <c r="M144" s="285">
        <v>323994.91702779685</v>
      </c>
      <c r="N144" s="285">
        <v>319776.3788895529</v>
      </c>
      <c r="O144" s="285">
        <v>345510.3221490457</v>
      </c>
      <c r="P144" s="285">
        <v>312041.9704320837</v>
      </c>
      <c r="Q144" s="285">
        <v>321182.4738948298</v>
      </c>
      <c r="R144" s="285">
        <f t="shared" si="1"/>
        <v>3772347.87</v>
      </c>
      <c r="S144" s="162"/>
    </row>
    <row r="145" ht="15.75" hidden="1" customHeight="1">
      <c r="A145" s="280"/>
      <c r="B145" s="281" t="s">
        <v>85</v>
      </c>
      <c r="C145" s="282" t="s">
        <v>59</v>
      </c>
      <c r="D145" s="283" t="s">
        <v>159</v>
      </c>
      <c r="E145" s="284" t="s">
        <v>415</v>
      </c>
      <c r="F145" s="285">
        <v>63641.65805061478</v>
      </c>
      <c r="G145" s="285">
        <v>62579.61628323071</v>
      </c>
      <c r="H145" s="285">
        <v>56151.11922246321</v>
      </c>
      <c r="I145" s="285">
        <v>56207.01350969978</v>
      </c>
      <c r="J145" s="285">
        <v>59561.02291311966</v>
      </c>
      <c r="K145" s="285">
        <v>60287.698957084394</v>
      </c>
      <c r="L145" s="285">
        <v>68868.30216107256</v>
      </c>
      <c r="M145" s="285">
        <v>64396.30639314254</v>
      </c>
      <c r="N145" s="285">
        <v>63557.8417747047</v>
      </c>
      <c r="O145" s="285">
        <v>68672.64700079986</v>
      </c>
      <c r="P145" s="285">
        <v>62020.572791086146</v>
      </c>
      <c r="Q145" s="285">
        <v>63837.31321088748</v>
      </c>
      <c r="R145" s="285">
        <f t="shared" si="1"/>
        <v>749781.1123</v>
      </c>
      <c r="S145" s="162"/>
    </row>
    <row r="146" ht="15.75" hidden="1" customHeight="1">
      <c r="A146" s="280"/>
      <c r="B146" s="281" t="s">
        <v>85</v>
      </c>
      <c r="C146" s="282" t="s">
        <v>59</v>
      </c>
      <c r="D146" s="283" t="s">
        <v>159</v>
      </c>
      <c r="E146" s="284" t="s">
        <v>416</v>
      </c>
      <c r="F146" s="285">
        <v>35517.12475255344</v>
      </c>
      <c r="G146" s="285">
        <v>34924.42067946655</v>
      </c>
      <c r="H146" s="285">
        <v>31336.806228926685</v>
      </c>
      <c r="I146" s="285">
        <v>31367.99970240843</v>
      </c>
      <c r="J146" s="285">
        <v>33239.804649849626</v>
      </c>
      <c r="K146" s="285">
        <v>33645.34788204607</v>
      </c>
      <c r="L146" s="285">
        <v>38434.009330901325</v>
      </c>
      <c r="M146" s="285">
        <v>35938.27875995767</v>
      </c>
      <c r="N146" s="285">
        <v>35470.34858079775</v>
      </c>
      <c r="O146" s="285">
        <v>38324.81813524832</v>
      </c>
      <c r="P146" s="285">
        <v>34612.4297907815</v>
      </c>
      <c r="Q146" s="285">
        <v>35626.315948206444</v>
      </c>
      <c r="R146" s="285">
        <f t="shared" si="1"/>
        <v>418437.7044</v>
      </c>
      <c r="S146" s="162"/>
    </row>
    <row r="147" ht="15.75" hidden="1" customHeight="1">
      <c r="A147" s="280"/>
      <c r="B147" s="281" t="s">
        <v>85</v>
      </c>
      <c r="C147" s="282" t="s">
        <v>59</v>
      </c>
      <c r="D147" s="283" t="s">
        <v>159</v>
      </c>
      <c r="E147" s="284" t="s">
        <v>417</v>
      </c>
      <c r="F147" s="285">
        <v>415999.2701539728</v>
      </c>
      <c r="G147" s="285">
        <v>409057.1411517172</v>
      </c>
      <c r="H147" s="285">
        <v>367036.7072507119</v>
      </c>
      <c r="I147" s="285">
        <v>367402.06515319925</v>
      </c>
      <c r="J147" s="285">
        <v>389325.84128741885</v>
      </c>
      <c r="K147" s="285">
        <v>394075.82287475094</v>
      </c>
      <c r="L147" s="285">
        <v>450163.6870140077</v>
      </c>
      <c r="M147" s="285">
        <v>420932.0951200474</v>
      </c>
      <c r="N147" s="285">
        <v>415451.3977277408</v>
      </c>
      <c r="O147" s="285">
        <v>448884.7699278034</v>
      </c>
      <c r="P147" s="285">
        <v>405402.90441684914</v>
      </c>
      <c r="Q147" s="285">
        <v>417278.1872401771</v>
      </c>
      <c r="R147" s="285">
        <f t="shared" si="1"/>
        <v>4901009.889</v>
      </c>
      <c r="S147" s="162"/>
    </row>
    <row r="148" ht="15.75" hidden="1" customHeight="1">
      <c r="A148" s="280"/>
      <c r="B148" s="281" t="s">
        <v>85</v>
      </c>
      <c r="C148" s="282" t="s">
        <v>59</v>
      </c>
      <c r="D148" s="283" t="s">
        <v>159</v>
      </c>
      <c r="E148" s="284" t="s">
        <v>418</v>
      </c>
      <c r="F148" s="285">
        <v>52587.13955165164</v>
      </c>
      <c r="G148" s="285">
        <v>51709.5738133943</v>
      </c>
      <c r="H148" s="285">
        <v>46397.70290372844</v>
      </c>
      <c r="I148" s="285">
        <v>46443.88838621087</v>
      </c>
      <c r="J148" s="285">
        <v>49215.30833279552</v>
      </c>
      <c r="K148" s="285">
        <v>49815.76117615833</v>
      </c>
      <c r="L148" s="285">
        <v>56905.918660217096</v>
      </c>
      <c r="M148" s="285">
        <v>53210.70592180134</v>
      </c>
      <c r="N148" s="285">
        <v>52517.882113473686</v>
      </c>
      <c r="O148" s="285">
        <v>56744.24868598295</v>
      </c>
      <c r="P148" s="285">
        <v>51247.63584638741</v>
      </c>
      <c r="Q148" s="285">
        <v>52748.80952588579</v>
      </c>
      <c r="R148" s="285">
        <f t="shared" si="1"/>
        <v>619544.5749</v>
      </c>
      <c r="S148" s="162"/>
    </row>
    <row r="149" ht="15.75" hidden="1" customHeight="1">
      <c r="A149" s="280"/>
      <c r="B149" s="281" t="s">
        <v>85</v>
      </c>
      <c r="C149" s="282" t="s">
        <v>59</v>
      </c>
      <c r="D149" s="283" t="s">
        <v>159</v>
      </c>
      <c r="E149" s="284" t="s">
        <v>419</v>
      </c>
      <c r="F149" s="285">
        <v>14519.429385971856</v>
      </c>
      <c r="G149" s="285">
        <v>14277.131480498969</v>
      </c>
      <c r="H149" s="285">
        <v>12810.511785306415</v>
      </c>
      <c r="I149" s="285">
        <v>12823.2637025485</v>
      </c>
      <c r="J149" s="285">
        <v>13588.459082186637</v>
      </c>
      <c r="K149" s="285">
        <v>13754.245484207026</v>
      </c>
      <c r="L149" s="285">
        <v>15711.854165776354</v>
      </c>
      <c r="M149" s="285">
        <v>14691.597485549939</v>
      </c>
      <c r="N149" s="285">
        <v>14500.307249045385</v>
      </c>
      <c r="O149" s="285">
        <v>15667.216716492409</v>
      </c>
      <c r="P149" s="285">
        <v>14149.589352331524</v>
      </c>
      <c r="Q149" s="285">
        <v>14564.0668352558</v>
      </c>
      <c r="R149" s="285">
        <f t="shared" si="1"/>
        <v>171057.6727</v>
      </c>
      <c r="S149" s="162"/>
    </row>
    <row r="150" ht="15.75" hidden="1" customHeight="1">
      <c r="A150" s="280"/>
      <c r="B150" s="281" t="s">
        <v>85</v>
      </c>
      <c r="C150" s="282" t="s">
        <v>59</v>
      </c>
      <c r="D150" s="283" t="s">
        <v>159</v>
      </c>
      <c r="E150" s="284" t="s">
        <v>420</v>
      </c>
      <c r="F150" s="285">
        <v>67215.95988278625</v>
      </c>
      <c r="G150" s="285">
        <v>66094.2707405336</v>
      </c>
      <c r="H150" s="285">
        <v>59304.7304648936</v>
      </c>
      <c r="I150" s="285">
        <v>59363.76393893637</v>
      </c>
      <c r="J150" s="285">
        <v>62906.14432958336</v>
      </c>
      <c r="K150" s="285">
        <v>63673.63262757945</v>
      </c>
      <c r="L150" s="285">
        <v>72736.14762790641</v>
      </c>
      <c r="M150" s="285">
        <v>68012.99148552382</v>
      </c>
      <c r="N150" s="285">
        <v>67127.4362394422</v>
      </c>
      <c r="O150" s="285">
        <v>72529.50390103665</v>
      </c>
      <c r="P150" s="285">
        <v>65503.82972922561</v>
      </c>
      <c r="Q150" s="285">
        <v>67422.60360965601</v>
      </c>
      <c r="R150" s="285">
        <f t="shared" si="1"/>
        <v>791891.0146</v>
      </c>
      <c r="S150" s="162"/>
    </row>
    <row r="151" ht="15.75" hidden="1" customHeight="1">
      <c r="A151" s="280"/>
      <c r="B151" s="281" t="s">
        <v>85</v>
      </c>
      <c r="C151" s="282" t="s">
        <v>59</v>
      </c>
      <c r="D151" s="283" t="s">
        <v>159</v>
      </c>
      <c r="E151" s="284" t="s">
        <v>421</v>
      </c>
      <c r="F151" s="285">
        <v>82048.24513426934</v>
      </c>
      <c r="G151" s="285">
        <v>80679.03719811125</v>
      </c>
      <c r="H151" s="285">
        <v>72391.27539487071</v>
      </c>
      <c r="I151" s="285">
        <v>72463.33555674052</v>
      </c>
      <c r="J151" s="285">
        <v>76787.39929335118</v>
      </c>
      <c r="K151" s="285">
        <v>77724.24625829043</v>
      </c>
      <c r="L151" s="285">
        <v>88786.55130572966</v>
      </c>
      <c r="M151" s="285">
        <v>83021.15461045936</v>
      </c>
      <c r="N151" s="285">
        <v>81940.18732178051</v>
      </c>
      <c r="O151" s="285">
        <v>88534.30830886947</v>
      </c>
      <c r="P151" s="285">
        <v>79958.30585814969</v>
      </c>
      <c r="Q151" s="285">
        <v>82300.48813112955</v>
      </c>
      <c r="R151" s="285">
        <f t="shared" si="1"/>
        <v>966634.5344</v>
      </c>
      <c r="S151" s="162"/>
    </row>
    <row r="152" ht="15.75" hidden="1" customHeight="1">
      <c r="A152" s="280"/>
      <c r="B152" s="281" t="s">
        <v>85</v>
      </c>
      <c r="C152" s="282" t="s">
        <v>59</v>
      </c>
      <c r="D152" s="283" t="s">
        <v>159</v>
      </c>
      <c r="E152" s="284" t="s">
        <v>422</v>
      </c>
      <c r="F152" s="285">
        <v>88978.49043191927</v>
      </c>
      <c r="G152" s="285">
        <v>87493.63167537452</v>
      </c>
      <c r="H152" s="285">
        <v>78505.84000347611</v>
      </c>
      <c r="I152" s="285">
        <v>78583.98676228811</v>
      </c>
      <c r="J152" s="285">
        <v>83273.28466482573</v>
      </c>
      <c r="K152" s="285">
        <v>84289.26286849851</v>
      </c>
      <c r="L152" s="285">
        <v>96285.95094156767</v>
      </c>
      <c r="M152" s="285">
        <v>90033.57718455647</v>
      </c>
      <c r="N152" s="285">
        <v>88861.3054632597</v>
      </c>
      <c r="O152" s="285">
        <v>96012.40211616727</v>
      </c>
      <c r="P152" s="285">
        <v>86712.02340902088</v>
      </c>
      <c r="Q152" s="285">
        <v>89252.03925731967</v>
      </c>
      <c r="R152" s="285">
        <f t="shared" si="1"/>
        <v>1048281.795</v>
      </c>
      <c r="S152" s="162"/>
    </row>
    <row r="153" ht="15.75" hidden="1" customHeight="1">
      <c r="A153" s="280"/>
      <c r="B153" s="281" t="s">
        <v>85</v>
      </c>
      <c r="C153" s="282" t="s">
        <v>59</v>
      </c>
      <c r="D153" s="283" t="s">
        <v>159</v>
      </c>
      <c r="E153" s="284" t="s">
        <v>423</v>
      </c>
      <c r="F153" s="285">
        <v>10397.776822066011</v>
      </c>
      <c r="G153" s="285">
        <v>10224.260392557064</v>
      </c>
      <c r="H153" s="285">
        <v>9173.972267033878</v>
      </c>
      <c r="I153" s="285">
        <v>9183.10427808004</v>
      </c>
      <c r="J153" s="285">
        <v>9731.082478272983</v>
      </c>
      <c r="K153" s="285">
        <v>9849.806841504971</v>
      </c>
      <c r="L153" s="285">
        <v>11251.706161016991</v>
      </c>
      <c r="M153" s="285">
        <v>10521.071300637032</v>
      </c>
      <c r="N153" s="285">
        <v>10384.082915312725</v>
      </c>
      <c r="O153" s="285">
        <v>11219.740012539478</v>
      </c>
      <c r="P153" s="285">
        <v>10132.923842831653</v>
      </c>
      <c r="Q153" s="285">
        <v>10429.742970543526</v>
      </c>
      <c r="R153" s="285">
        <f t="shared" si="1"/>
        <v>122499.2703</v>
      </c>
      <c r="S153" s="162"/>
    </row>
    <row r="154" ht="15.75" hidden="1" customHeight="1">
      <c r="A154" s="280"/>
      <c r="B154" s="281" t="s">
        <v>85</v>
      </c>
      <c r="C154" s="282" t="s">
        <v>59</v>
      </c>
      <c r="D154" s="283" t="s">
        <v>159</v>
      </c>
      <c r="E154" s="284" t="s">
        <v>424</v>
      </c>
      <c r="F154" s="285">
        <v>88650.19966661523</v>
      </c>
      <c r="G154" s="285">
        <v>87170.8193736316</v>
      </c>
      <c r="H154" s="285">
        <v>78216.18862626718</v>
      </c>
      <c r="I154" s="285">
        <v>78294.04705855068</v>
      </c>
      <c r="J154" s="285">
        <v>82966.04355274017</v>
      </c>
      <c r="K154" s="285">
        <v>83978.27325202276</v>
      </c>
      <c r="L154" s="285">
        <v>95930.69892089174</v>
      </c>
      <c r="M154" s="285">
        <v>89701.39362183808</v>
      </c>
      <c r="N154" s="285">
        <v>88533.44705798848</v>
      </c>
      <c r="O154" s="285">
        <v>95658.15936810095</v>
      </c>
      <c r="P154" s="285">
        <v>86392.09489160251</v>
      </c>
      <c r="Q154" s="285">
        <v>88922.73921940601</v>
      </c>
      <c r="R154" s="285">
        <f t="shared" si="1"/>
        <v>1044414.105</v>
      </c>
      <c r="S154" s="162"/>
    </row>
    <row r="155" ht="15.75" hidden="1" customHeight="1">
      <c r="A155" s="280"/>
      <c r="B155" s="281" t="s">
        <v>85</v>
      </c>
      <c r="C155" s="282" t="s">
        <v>59</v>
      </c>
      <c r="D155" s="283" t="s">
        <v>159</v>
      </c>
      <c r="E155" s="284" t="s">
        <v>425</v>
      </c>
      <c r="F155" s="285">
        <v>84694.29633765007</v>
      </c>
      <c r="G155" s="285">
        <v>83280.93152402043</v>
      </c>
      <c r="H155" s="285">
        <v>74725.88987759847</v>
      </c>
      <c r="I155" s="285">
        <v>74800.27397555881</v>
      </c>
      <c r="J155" s="285">
        <v>79263.78851986231</v>
      </c>
      <c r="K155" s="285">
        <v>80230.84874572998</v>
      </c>
      <c r="L155" s="285">
        <v>91649.91249696647</v>
      </c>
      <c r="M155" s="285">
        <v>85698.5820886896</v>
      </c>
      <c r="N155" s="285">
        <v>84582.75366690128</v>
      </c>
      <c r="O155" s="285">
        <v>91389.53467791362</v>
      </c>
      <c r="P155" s="285">
        <v>82536.95663965035</v>
      </c>
      <c r="Q155" s="285">
        <v>84954.67415670292</v>
      </c>
      <c r="R155" s="285">
        <f t="shared" si="1"/>
        <v>997808.4427</v>
      </c>
      <c r="S155" s="162"/>
    </row>
    <row r="156" ht="15.75" hidden="1" customHeight="1">
      <c r="A156" s="280"/>
      <c r="B156" s="281" t="s">
        <v>86</v>
      </c>
      <c r="C156" s="282" t="s">
        <v>59</v>
      </c>
      <c r="D156" s="283" t="s">
        <v>116</v>
      </c>
      <c r="E156" s="284" t="s">
        <v>383</v>
      </c>
      <c r="F156" s="285">
        <v>877234.6803781142</v>
      </c>
      <c r="G156" s="285">
        <v>911235.6863540999</v>
      </c>
      <c r="H156" s="285">
        <v>942697.8674439007</v>
      </c>
      <c r="I156" s="285">
        <v>971598.2862136043</v>
      </c>
      <c r="J156" s="285">
        <v>1004517.9916365718</v>
      </c>
      <c r="K156" s="285">
        <v>1041435.5421984938</v>
      </c>
      <c r="L156" s="285">
        <v>1082329.4963850612</v>
      </c>
      <c r="M156" s="285">
        <v>1123878.6633577321</v>
      </c>
      <c r="N156" s="285">
        <v>1162761.6029580315</v>
      </c>
      <c r="O156" s="285">
        <v>1205562.6053184601</v>
      </c>
      <c r="P156" s="285">
        <v>1248961.2275602776</v>
      </c>
      <c r="Q156" s="285">
        <v>1289638.0240844795</v>
      </c>
      <c r="R156" s="285">
        <f t="shared" si="1"/>
        <v>12861851.67</v>
      </c>
      <c r="S156" s="162"/>
    </row>
    <row r="157" ht="15.75" hidden="1" customHeight="1">
      <c r="A157" s="280"/>
      <c r="B157" s="281" t="s">
        <v>86</v>
      </c>
      <c r="C157" s="282" t="s">
        <v>59</v>
      </c>
      <c r="D157" s="283" t="s">
        <v>116</v>
      </c>
      <c r="E157" s="284" t="s">
        <v>384</v>
      </c>
      <c r="F157" s="285">
        <v>502522.972225892</v>
      </c>
      <c r="G157" s="285">
        <v>522000.4130566147</v>
      </c>
      <c r="H157" s="285">
        <v>540023.4906977554</v>
      </c>
      <c r="I157" s="285">
        <v>556579.0654642073</v>
      </c>
      <c r="J157" s="285">
        <v>575437.0844002803</v>
      </c>
      <c r="K157" s="285">
        <v>596585.264756853</v>
      </c>
      <c r="L157" s="285">
        <v>620011.3237848037</v>
      </c>
      <c r="M157" s="285">
        <v>643812.7207742808</v>
      </c>
      <c r="N157" s="285">
        <v>666086.7721927679</v>
      </c>
      <c r="O157" s="285">
        <v>690605.2817792097</v>
      </c>
      <c r="P157" s="285">
        <v>715466.1372917467</v>
      </c>
      <c r="Q157" s="285">
        <v>738767.7977791765</v>
      </c>
      <c r="R157" s="285">
        <f t="shared" si="1"/>
        <v>7367898.324</v>
      </c>
      <c r="S157" s="162"/>
    </row>
    <row r="158" ht="15.75" hidden="1" customHeight="1">
      <c r="A158" s="280"/>
      <c r="B158" s="281" t="s">
        <v>86</v>
      </c>
      <c r="C158" s="282" t="s">
        <v>59</v>
      </c>
      <c r="D158" s="283" t="s">
        <v>116</v>
      </c>
      <c r="E158" s="284" t="s">
        <v>385</v>
      </c>
      <c r="F158" s="285">
        <v>1441699.7170364826</v>
      </c>
      <c r="G158" s="285">
        <v>1497578.995171503</v>
      </c>
      <c r="H158" s="285">
        <v>1549285.8172900325</v>
      </c>
      <c r="I158" s="285">
        <v>1596782.4866471519</v>
      </c>
      <c r="J158" s="285">
        <v>1650884.691056991</v>
      </c>
      <c r="K158" s="285">
        <v>1711557.1922579946</v>
      </c>
      <c r="L158" s="285">
        <v>1778764.7519886072</v>
      </c>
      <c r="M158" s="285">
        <v>1847049.127432795</v>
      </c>
      <c r="N158" s="285">
        <v>1910951.6660272973</v>
      </c>
      <c r="O158" s="285">
        <v>1981293.3823002</v>
      </c>
      <c r="P158" s="285">
        <v>2052617.2626771508</v>
      </c>
      <c r="Q158" s="285">
        <v>2119467.932572709</v>
      </c>
      <c r="R158" s="285">
        <f t="shared" si="1"/>
        <v>21137933.02</v>
      </c>
      <c r="S158" s="162"/>
    </row>
    <row r="159" ht="15.75" hidden="1" customHeight="1">
      <c r="A159" s="280"/>
      <c r="B159" s="281" t="s">
        <v>86</v>
      </c>
      <c r="C159" s="282" t="s">
        <v>59</v>
      </c>
      <c r="D159" s="283" t="s">
        <v>116</v>
      </c>
      <c r="E159" s="284" t="s">
        <v>386</v>
      </c>
      <c r="F159" s="285">
        <v>298853.9188669971</v>
      </c>
      <c r="G159" s="285">
        <v>310437.288868926</v>
      </c>
      <c r="H159" s="285">
        <v>321155.73893149913</v>
      </c>
      <c r="I159" s="285">
        <v>331001.454792277</v>
      </c>
      <c r="J159" s="285">
        <v>342216.45027029485</v>
      </c>
      <c r="K159" s="285">
        <v>354793.42072892445</v>
      </c>
      <c r="L159" s="285">
        <v>368725.0615315377</v>
      </c>
      <c r="M159" s="285">
        <v>382879.91843948595</v>
      </c>
      <c r="N159" s="285">
        <v>396126.4522764855</v>
      </c>
      <c r="O159" s="285">
        <v>410707.78105082933</v>
      </c>
      <c r="P159" s="285">
        <v>425492.7053367743</v>
      </c>
      <c r="Q159" s="285">
        <v>439350.36545911856</v>
      </c>
      <c r="R159" s="285">
        <f t="shared" si="1"/>
        <v>4381740.557</v>
      </c>
      <c r="S159" s="162"/>
    </row>
    <row r="160" ht="15.75" hidden="1" customHeight="1">
      <c r="A160" s="280"/>
      <c r="B160" s="281" t="s">
        <v>86</v>
      </c>
      <c r="C160" s="282" t="s">
        <v>59</v>
      </c>
      <c r="D160" s="283" t="s">
        <v>116</v>
      </c>
      <c r="E160" s="284" t="s">
        <v>387</v>
      </c>
      <c r="F160" s="285">
        <v>435818.25500184315</v>
      </c>
      <c r="G160" s="285">
        <v>452710.26739512227</v>
      </c>
      <c r="H160" s="285">
        <v>468340.968241558</v>
      </c>
      <c r="I160" s="285">
        <v>482698.96201308304</v>
      </c>
      <c r="J160" s="285">
        <v>499053.7743495361</v>
      </c>
      <c r="K160" s="285">
        <v>517394.75290946284</v>
      </c>
      <c r="L160" s="285">
        <v>537711.2453514091</v>
      </c>
      <c r="M160" s="285">
        <v>558353.2535298872</v>
      </c>
      <c r="N160" s="285">
        <v>577670.6554349741</v>
      </c>
      <c r="O160" s="285">
        <v>598934.5869441703</v>
      </c>
      <c r="P160" s="285">
        <v>620495.4215052944</v>
      </c>
      <c r="Q160" s="285">
        <v>640704.0280239076</v>
      </c>
      <c r="R160" s="285">
        <f t="shared" si="1"/>
        <v>6389886.171</v>
      </c>
      <c r="S160" s="162"/>
    </row>
    <row r="161" ht="15.75" hidden="1" customHeight="1">
      <c r="A161" s="280"/>
      <c r="B161" s="281" t="s">
        <v>86</v>
      </c>
      <c r="C161" s="282" t="s">
        <v>59</v>
      </c>
      <c r="D161" s="283" t="s">
        <v>116</v>
      </c>
      <c r="E161" s="284" t="s">
        <v>388</v>
      </c>
      <c r="F161" s="285">
        <v>76171.94031526406</v>
      </c>
      <c r="G161" s="285">
        <v>79124.31173398794</v>
      </c>
      <c r="H161" s="285">
        <v>81856.23220380722</v>
      </c>
      <c r="I161" s="285">
        <v>84365.7100241131</v>
      </c>
      <c r="J161" s="285">
        <v>87224.19007826864</v>
      </c>
      <c r="K161" s="285">
        <v>90429.81055918304</v>
      </c>
      <c r="L161" s="285">
        <v>93980.70965976545</v>
      </c>
      <c r="M161" s="285">
        <v>97588.50212121611</v>
      </c>
      <c r="N161" s="285">
        <v>100964.78103581555</v>
      </c>
      <c r="O161" s="285">
        <v>104681.27272288245</v>
      </c>
      <c r="P161" s="285">
        <v>108449.65687037595</v>
      </c>
      <c r="Q161" s="285">
        <v>111981.69976193392</v>
      </c>
      <c r="R161" s="285">
        <f t="shared" si="1"/>
        <v>1116818.817</v>
      </c>
      <c r="S161" s="162"/>
    </row>
    <row r="162" ht="15.75" hidden="1" customHeight="1">
      <c r="A162" s="280"/>
      <c r="B162" s="281" t="s">
        <v>86</v>
      </c>
      <c r="C162" s="282" t="s">
        <v>59</v>
      </c>
      <c r="D162" s="283" t="s">
        <v>116</v>
      </c>
      <c r="E162" s="284" t="s">
        <v>389</v>
      </c>
      <c r="F162" s="285">
        <v>51578.48617540449</v>
      </c>
      <c r="G162" s="285">
        <v>53577.63241974394</v>
      </c>
      <c r="H162" s="285">
        <v>55427.50419144464</v>
      </c>
      <c r="I162" s="285">
        <v>57126.75284556083</v>
      </c>
      <c r="J162" s="285">
        <v>59062.32220805463</v>
      </c>
      <c r="K162" s="285">
        <v>61232.95158908542</v>
      </c>
      <c r="L162" s="285">
        <v>63637.38029881261</v>
      </c>
      <c r="M162" s="285">
        <v>66080.33334459936</v>
      </c>
      <c r="N162" s="285">
        <v>68366.52107462469</v>
      </c>
      <c r="O162" s="285">
        <v>70883.0778842452</v>
      </c>
      <c r="P162" s="285">
        <v>73434.77275837667</v>
      </c>
      <c r="Q162" s="285">
        <v>75826.43331867162</v>
      </c>
      <c r="R162" s="285">
        <f t="shared" si="1"/>
        <v>756234.1681</v>
      </c>
      <c r="S162" s="162"/>
    </row>
    <row r="163" ht="15.75" hidden="1" customHeight="1">
      <c r="A163" s="280"/>
      <c r="B163" s="281" t="s">
        <v>86</v>
      </c>
      <c r="C163" s="282" t="s">
        <v>59</v>
      </c>
      <c r="D163" s="283" t="s">
        <v>131</v>
      </c>
      <c r="E163" s="284" t="s">
        <v>390</v>
      </c>
      <c r="F163" s="285">
        <v>100796.44497242509</v>
      </c>
      <c r="G163" s="285">
        <v>104703.20655370077</v>
      </c>
      <c r="H163" s="285">
        <v>108318.28040635977</v>
      </c>
      <c r="I163" s="285">
        <v>111639.04142287912</v>
      </c>
      <c r="J163" s="285">
        <v>115421.60260447572</v>
      </c>
      <c r="K163" s="285">
        <v>119663.50291284676</v>
      </c>
      <c r="L163" s="285">
        <v>124362.3359994296</v>
      </c>
      <c r="M163" s="285">
        <v>129136.42216833672</v>
      </c>
      <c r="N163" s="285">
        <v>133604.16375829073</v>
      </c>
      <c r="O163" s="285">
        <v>138522.08394355894</v>
      </c>
      <c r="P163" s="285">
        <v>143508.6944423441</v>
      </c>
      <c r="Q163" s="285">
        <v>148182.589007459</v>
      </c>
      <c r="R163" s="285">
        <f t="shared" si="1"/>
        <v>1477858.368</v>
      </c>
      <c r="S163" s="162"/>
    </row>
    <row r="164" ht="15.75" hidden="1" customHeight="1">
      <c r="A164" s="280"/>
      <c r="B164" s="281" t="s">
        <v>86</v>
      </c>
      <c r="C164" s="282" t="s">
        <v>59</v>
      </c>
      <c r="D164" s="283" t="s">
        <v>131</v>
      </c>
      <c r="E164" s="284" t="s">
        <v>391</v>
      </c>
      <c r="F164" s="285">
        <v>349764.0959390664</v>
      </c>
      <c r="G164" s="285">
        <v>363320.57536548056</v>
      </c>
      <c r="H164" s="285">
        <v>375864.89712379395</v>
      </c>
      <c r="I164" s="285">
        <v>387387.9520796541</v>
      </c>
      <c r="J164" s="285">
        <v>400513.4555870176</v>
      </c>
      <c r="K164" s="285">
        <v>415232.86783242895</v>
      </c>
      <c r="L164" s="285">
        <v>431537.8387760652</v>
      </c>
      <c r="M164" s="285">
        <v>448103.9382378052</v>
      </c>
      <c r="N164" s="285">
        <v>463607.0206979766</v>
      </c>
      <c r="O164" s="285">
        <v>480672.22481277847</v>
      </c>
      <c r="P164" s="285">
        <v>497975.78460980294</v>
      </c>
      <c r="Q164" s="285">
        <v>514194.2187770907</v>
      </c>
      <c r="R164" s="285">
        <f t="shared" si="1"/>
        <v>5128174.87</v>
      </c>
      <c r="S164" s="162"/>
    </row>
    <row r="165" ht="15.75" hidden="1" customHeight="1">
      <c r="A165" s="280"/>
      <c r="B165" s="281" t="s">
        <v>86</v>
      </c>
      <c r="C165" s="282" t="s">
        <v>59</v>
      </c>
      <c r="D165" s="283" t="s">
        <v>131</v>
      </c>
      <c r="E165" s="284" t="s">
        <v>392</v>
      </c>
      <c r="F165" s="285">
        <v>1643697.1159578308</v>
      </c>
      <c r="G165" s="285">
        <v>1707405.0448003057</v>
      </c>
      <c r="H165" s="285">
        <v>1766356.3943961742</v>
      </c>
      <c r="I165" s="285">
        <v>1820508.356869963</v>
      </c>
      <c r="J165" s="285">
        <v>1882190.9381041052</v>
      </c>
      <c r="K165" s="285">
        <v>1951364.0057153443</v>
      </c>
      <c r="L165" s="285">
        <v>2027988.319151164</v>
      </c>
      <c r="M165" s="285">
        <v>2105839.791683886</v>
      </c>
      <c r="N165" s="285">
        <v>2178695.6743319426</v>
      </c>
      <c r="O165" s="285">
        <v>2258892.661708309</v>
      </c>
      <c r="P165" s="285">
        <v>2340209.7884928947</v>
      </c>
      <c r="Q165" s="285">
        <v>2416427.427111717</v>
      </c>
      <c r="R165" s="285">
        <f t="shared" si="1"/>
        <v>24099575.52</v>
      </c>
      <c r="S165" s="162"/>
    </row>
    <row r="166" ht="15.75" hidden="1" customHeight="1">
      <c r="A166" s="280"/>
      <c r="B166" s="281" t="s">
        <v>86</v>
      </c>
      <c r="C166" s="282" t="s">
        <v>59</v>
      </c>
      <c r="D166" s="283" t="s">
        <v>131</v>
      </c>
      <c r="E166" s="284" t="s">
        <v>393</v>
      </c>
      <c r="F166" s="285">
        <v>766706.316536604</v>
      </c>
      <c r="G166" s="285">
        <v>796423.027104978</v>
      </c>
      <c r="H166" s="285">
        <v>823921.0202964861</v>
      </c>
      <c r="I166" s="285">
        <v>849180.3282787312</v>
      </c>
      <c r="J166" s="285">
        <v>877952.3107768209</v>
      </c>
      <c r="K166" s="285">
        <v>910218.2479478825</v>
      </c>
      <c r="L166" s="285">
        <v>945959.8359455527</v>
      </c>
      <c r="M166" s="285">
        <v>982273.8351386044</v>
      </c>
      <c r="N166" s="285">
        <v>1016257.6298905733</v>
      </c>
      <c r="O166" s="285">
        <v>1053665.6999003792</v>
      </c>
      <c r="P166" s="285">
        <v>1091596.261524574</v>
      </c>
      <c r="Q166" s="285">
        <v>1127148.1551144721</v>
      </c>
      <c r="R166" s="285">
        <f t="shared" si="1"/>
        <v>11241302.67</v>
      </c>
      <c r="S166" s="162"/>
    </row>
    <row r="167" ht="15.75" hidden="1" customHeight="1">
      <c r="A167" s="280"/>
      <c r="B167" s="281" t="s">
        <v>86</v>
      </c>
      <c r="C167" s="282" t="s">
        <v>59</v>
      </c>
      <c r="D167" s="283" t="s">
        <v>131</v>
      </c>
      <c r="E167" s="284" t="s">
        <v>394</v>
      </c>
      <c r="F167" s="285">
        <v>531881.7586653366</v>
      </c>
      <c r="G167" s="285">
        <v>552496.9224352845</v>
      </c>
      <c r="H167" s="285">
        <v>571572.9110674566</v>
      </c>
      <c r="I167" s="285">
        <v>589095.8724184923</v>
      </c>
      <c r="J167" s="285">
        <v>609055.6566556966</v>
      </c>
      <c r="K167" s="285">
        <v>631439.2773946685</v>
      </c>
      <c r="L167" s="285">
        <v>656234.0368373281</v>
      </c>
      <c r="M167" s="285">
        <v>681425.891056322</v>
      </c>
      <c r="N167" s="285">
        <v>705001.2290037774</v>
      </c>
      <c r="O167" s="285">
        <v>730952.0652443989</v>
      </c>
      <c r="P167" s="285">
        <v>757265.3659029535</v>
      </c>
      <c r="Q167" s="285">
        <v>781928.5299836883</v>
      </c>
      <c r="R167" s="285">
        <f t="shared" si="1"/>
        <v>7798349.517</v>
      </c>
      <c r="S167" s="162"/>
    </row>
    <row r="168" ht="15.75" hidden="1" customHeight="1">
      <c r="A168" s="280"/>
      <c r="B168" s="281" t="s">
        <v>86</v>
      </c>
      <c r="C168" s="282" t="s">
        <v>59</v>
      </c>
      <c r="D168" s="283" t="s">
        <v>131</v>
      </c>
      <c r="E168" s="284" t="s">
        <v>395</v>
      </c>
      <c r="F168" s="285">
        <v>57286.14931368093</v>
      </c>
      <c r="G168" s="285">
        <v>59506.49872520171</v>
      </c>
      <c r="H168" s="285">
        <v>61561.07178638519</v>
      </c>
      <c r="I168" s="285">
        <v>63448.37655670145</v>
      </c>
      <c r="J168" s="285">
        <v>65598.13853190163</v>
      </c>
      <c r="K168" s="285">
        <v>68008.9590177389</v>
      </c>
      <c r="L168" s="285">
        <v>70679.47040206092</v>
      </c>
      <c r="M168" s="285">
        <v>73392.7507482399</v>
      </c>
      <c r="N168" s="285">
        <v>75931.92474278965</v>
      </c>
      <c r="O168" s="285">
        <v>78726.9509971691</v>
      </c>
      <c r="P168" s="285">
        <v>81561.01636208077</v>
      </c>
      <c r="Q168" s="285">
        <v>84217.35431136879</v>
      </c>
      <c r="R168" s="285">
        <f t="shared" si="1"/>
        <v>839918.6615</v>
      </c>
      <c r="S168" s="162"/>
    </row>
    <row r="169" ht="15.75" hidden="1" customHeight="1">
      <c r="A169" s="280"/>
      <c r="B169" s="281" t="s">
        <v>86</v>
      </c>
      <c r="C169" s="282" t="s">
        <v>59</v>
      </c>
      <c r="D169" s="283" t="s">
        <v>131</v>
      </c>
      <c r="E169" s="284" t="s">
        <v>396</v>
      </c>
      <c r="F169" s="285">
        <v>409234.7116150544</v>
      </c>
      <c r="G169" s="285">
        <v>425096.20801504655</v>
      </c>
      <c r="H169" s="285">
        <v>439773.448923342</v>
      </c>
      <c r="I169" s="285">
        <v>453255.7763735769</v>
      </c>
      <c r="J169" s="285">
        <v>468613.0177399808</v>
      </c>
      <c r="K169" s="285">
        <v>485835.1811790875</v>
      </c>
      <c r="L169" s="285">
        <v>504912.4968883971</v>
      </c>
      <c r="M169" s="285">
        <v>524295.3409668029</v>
      </c>
      <c r="N169" s="285">
        <v>542434.4225746472</v>
      </c>
      <c r="O169" s="285">
        <v>562401.2343934042</v>
      </c>
      <c r="P169" s="285">
        <v>582646.9296653477</v>
      </c>
      <c r="Q169" s="285">
        <v>601622.9946942009</v>
      </c>
      <c r="R169" s="285">
        <f t="shared" si="1"/>
        <v>6000121.763</v>
      </c>
      <c r="S169" s="162"/>
    </row>
    <row r="170" ht="15.75" hidden="1" customHeight="1">
      <c r="A170" s="280"/>
      <c r="B170" s="281" t="s">
        <v>86</v>
      </c>
      <c r="C170" s="282" t="s">
        <v>59</v>
      </c>
      <c r="D170" s="283" t="s">
        <v>145</v>
      </c>
      <c r="E170" s="284" t="s">
        <v>397</v>
      </c>
      <c r="F170" s="285">
        <v>669978.5067231184</v>
      </c>
      <c r="G170" s="285">
        <v>695946.2950980301</v>
      </c>
      <c r="H170" s="285">
        <v>719975.1818734993</v>
      </c>
      <c r="I170" s="285">
        <v>742047.6659734484</v>
      </c>
      <c r="J170" s="285">
        <v>767189.7526722249</v>
      </c>
      <c r="K170" s="285">
        <v>795384.9837039838</v>
      </c>
      <c r="L170" s="285">
        <v>826617.4222079966</v>
      </c>
      <c r="M170" s="285">
        <v>858350.1149164205</v>
      </c>
      <c r="N170" s="285">
        <v>888046.5846269547</v>
      </c>
      <c r="O170" s="285">
        <v>920735.2169416517</v>
      </c>
      <c r="P170" s="285">
        <v>953880.4414497163</v>
      </c>
      <c r="Q170" s="285">
        <v>984947.0731267446</v>
      </c>
      <c r="R170" s="285">
        <f t="shared" si="1"/>
        <v>9823099.239</v>
      </c>
      <c r="S170" s="162"/>
    </row>
    <row r="171" ht="15.75" hidden="1" customHeight="1">
      <c r="A171" s="280"/>
      <c r="B171" s="281" t="s">
        <v>86</v>
      </c>
      <c r="C171" s="282" t="s">
        <v>59</v>
      </c>
      <c r="D171" s="283" t="s">
        <v>145</v>
      </c>
      <c r="E171" s="284" t="s">
        <v>398</v>
      </c>
      <c r="F171" s="285">
        <v>942235.3642626753</v>
      </c>
      <c r="G171" s="285">
        <v>978755.5933342071</v>
      </c>
      <c r="H171" s="285">
        <v>1012549.0160433142</v>
      </c>
      <c r="I171" s="285">
        <v>1043591.0194619292</v>
      </c>
      <c r="J171" s="285">
        <v>1078950.0093119359</v>
      </c>
      <c r="K171" s="285">
        <v>1118602.839238701</v>
      </c>
      <c r="L171" s="285">
        <v>1162527.096174307</v>
      </c>
      <c r="M171" s="285">
        <v>1207154.893891875</v>
      </c>
      <c r="N171" s="285">
        <v>1248919.0156871795</v>
      </c>
      <c r="O171" s="285">
        <v>1294891.2148953788</v>
      </c>
      <c r="P171" s="285">
        <v>1341505.5500934946</v>
      </c>
      <c r="Q171" s="285">
        <v>1385196.6218530792</v>
      </c>
      <c r="R171" s="285">
        <f t="shared" si="1"/>
        <v>13814878.23</v>
      </c>
      <c r="S171" s="162"/>
    </row>
    <row r="172" ht="15.75" hidden="1" customHeight="1">
      <c r="A172" s="280"/>
      <c r="B172" s="281" t="s">
        <v>86</v>
      </c>
      <c r="C172" s="282" t="s">
        <v>59</v>
      </c>
      <c r="D172" s="283" t="s">
        <v>145</v>
      </c>
      <c r="E172" s="284" t="s">
        <v>399</v>
      </c>
      <c r="F172" s="285">
        <v>2046625.516718518</v>
      </c>
      <c r="G172" s="285">
        <v>2125950.954426633</v>
      </c>
      <c r="H172" s="285">
        <v>2199353.5073735137</v>
      </c>
      <c r="I172" s="285">
        <v>2266779.7139204475</v>
      </c>
      <c r="J172" s="285">
        <v>2343582.828744145</v>
      </c>
      <c r="K172" s="285">
        <v>2429712.5757439537</v>
      </c>
      <c r="L172" s="285">
        <v>2525120.271588249</v>
      </c>
      <c r="M172" s="285">
        <v>2622056.1254395847</v>
      </c>
      <c r="N172" s="285">
        <v>2712771.8007278894</v>
      </c>
      <c r="O172" s="285">
        <v>2812627.823466745</v>
      </c>
      <c r="P172" s="285">
        <v>2913878.627119173</v>
      </c>
      <c r="Q172" s="285">
        <v>3008779.8224122603</v>
      </c>
      <c r="R172" s="285">
        <f t="shared" si="1"/>
        <v>30007239.57</v>
      </c>
      <c r="S172" s="162"/>
    </row>
    <row r="173" ht="15.75" hidden="1" customHeight="1">
      <c r="A173" s="280"/>
      <c r="B173" s="281" t="s">
        <v>86</v>
      </c>
      <c r="C173" s="282" t="s">
        <v>59</v>
      </c>
      <c r="D173" s="283" t="s">
        <v>145</v>
      </c>
      <c r="E173" s="284" t="s">
        <v>400</v>
      </c>
      <c r="F173" s="285">
        <v>493961.3905541623</v>
      </c>
      <c r="G173" s="285">
        <v>513106.9075021988</v>
      </c>
      <c r="H173" s="285">
        <v>530822.9121291719</v>
      </c>
      <c r="I173" s="285">
        <v>547096.5012511903</v>
      </c>
      <c r="J173" s="285">
        <v>565633.2453146732</v>
      </c>
      <c r="K173" s="285">
        <v>586421.009978293</v>
      </c>
      <c r="L173" s="285">
        <v>609448.0453220032</v>
      </c>
      <c r="M173" s="285">
        <v>632843.9078145876</v>
      </c>
      <c r="N173" s="285">
        <v>654738.5049181738</v>
      </c>
      <c r="O173" s="285">
        <v>678839.1620459022</v>
      </c>
      <c r="P173" s="285">
        <v>703276.4552186514</v>
      </c>
      <c r="Q173" s="285">
        <v>726181.2445947691</v>
      </c>
      <c r="R173" s="285">
        <f t="shared" si="1"/>
        <v>7242369.287</v>
      </c>
      <c r="S173" s="162"/>
    </row>
    <row r="174" ht="15.75" hidden="1" customHeight="1">
      <c r="A174" s="280"/>
      <c r="B174" s="281" t="s">
        <v>86</v>
      </c>
      <c r="C174" s="282" t="s">
        <v>59</v>
      </c>
      <c r="D174" s="283" t="s">
        <v>145</v>
      </c>
      <c r="E174" s="284" t="s">
        <v>401</v>
      </c>
      <c r="F174" s="285">
        <v>1991284.1377220538</v>
      </c>
      <c r="G174" s="285">
        <v>2068464.5913691358</v>
      </c>
      <c r="H174" s="285">
        <v>2139882.316867732</v>
      </c>
      <c r="I174" s="285">
        <v>2205485.298198169</v>
      </c>
      <c r="J174" s="285">
        <v>2280211.633341927</v>
      </c>
      <c r="K174" s="285">
        <v>2364012.4056794685</v>
      </c>
      <c r="L174" s="285">
        <v>2456840.248291325</v>
      </c>
      <c r="M174" s="285">
        <v>2551154.9270510226</v>
      </c>
      <c r="N174" s="285">
        <v>2639417.622775631</v>
      </c>
      <c r="O174" s="285">
        <v>2736573.5081643322</v>
      </c>
      <c r="P174" s="285">
        <v>2835086.459164747</v>
      </c>
      <c r="Q174" s="285">
        <v>2927421.497154982</v>
      </c>
      <c r="R174" s="285">
        <f t="shared" si="1"/>
        <v>29195834.65</v>
      </c>
      <c r="S174" s="162"/>
    </row>
    <row r="175" ht="15.75" hidden="1" customHeight="1">
      <c r="A175" s="280"/>
      <c r="B175" s="281" t="s">
        <v>86</v>
      </c>
      <c r="C175" s="282" t="s">
        <v>59</v>
      </c>
      <c r="D175" s="283" t="s">
        <v>145</v>
      </c>
      <c r="E175" s="284" t="s">
        <v>402</v>
      </c>
      <c r="F175" s="285">
        <v>1.1463739484638335E7</v>
      </c>
      <c r="G175" s="285">
        <v>1.1908064127794737E7</v>
      </c>
      <c r="H175" s="285">
        <v>1.2319212986057574E7</v>
      </c>
      <c r="I175" s="285">
        <v>1.2696886605377436E7</v>
      </c>
      <c r="J175" s="285">
        <v>1.3127082990966978E7</v>
      </c>
      <c r="K175" s="285">
        <v>1.3609520531893726E7</v>
      </c>
      <c r="L175" s="285">
        <v>1.414392653878367E7</v>
      </c>
      <c r="M175" s="285">
        <v>1.4686892199181776E7</v>
      </c>
      <c r="N175" s="285">
        <v>1.5195016846403793E7</v>
      </c>
      <c r="O175" s="285">
        <v>1.575433921451624E7</v>
      </c>
      <c r="P175" s="285">
        <v>1.6321474152588712E7</v>
      </c>
      <c r="Q175" s="285">
        <v>1.68530431038862E7</v>
      </c>
      <c r="R175" s="285">
        <f t="shared" si="1"/>
        <v>168079198.8</v>
      </c>
      <c r="S175" s="162"/>
    </row>
    <row r="176" ht="15.75" hidden="1" customHeight="1">
      <c r="A176" s="280"/>
      <c r="B176" s="281" t="s">
        <v>86</v>
      </c>
      <c r="C176" s="282" t="s">
        <v>59</v>
      </c>
      <c r="D176" s="283" t="s">
        <v>145</v>
      </c>
      <c r="E176" s="284" t="s">
        <v>403</v>
      </c>
      <c r="F176" s="285">
        <v>3508208.2617798685</v>
      </c>
      <c r="G176" s="285">
        <v>3644183.3845678978</v>
      </c>
      <c r="H176" s="285">
        <v>3770005.8374692295</v>
      </c>
      <c r="I176" s="285">
        <v>3885583.979604239</v>
      </c>
      <c r="J176" s="285">
        <v>4017235.4809433487</v>
      </c>
      <c r="K176" s="285">
        <v>4164874.161073855</v>
      </c>
      <c r="L176" s="285">
        <v>4328416.569816515</v>
      </c>
      <c r="M176" s="285">
        <v>4494578.459505646</v>
      </c>
      <c r="N176" s="285">
        <v>4650078.07529742</v>
      </c>
      <c r="O176" s="285">
        <v>4821245.551271536</v>
      </c>
      <c r="P176" s="285">
        <v>4994803.880816272</v>
      </c>
      <c r="Q176" s="285">
        <v>5157478.075318552</v>
      </c>
      <c r="R176" s="285">
        <f t="shared" si="1"/>
        <v>51436691.72</v>
      </c>
      <c r="S176" s="162"/>
    </row>
    <row r="177" ht="15.75" hidden="1" customHeight="1">
      <c r="A177" s="280"/>
      <c r="B177" s="281" t="s">
        <v>86</v>
      </c>
      <c r="C177" s="282" t="s">
        <v>59</v>
      </c>
      <c r="D177" s="283" t="s">
        <v>145</v>
      </c>
      <c r="E177" s="284" t="s">
        <v>404</v>
      </c>
      <c r="F177" s="285">
        <v>805611.4968962312</v>
      </c>
      <c r="G177" s="285">
        <v>836836.3028472716</v>
      </c>
      <c r="H177" s="285">
        <v>865729.6886046983</v>
      </c>
      <c r="I177" s="285">
        <v>892270.6101082099</v>
      </c>
      <c r="J177" s="285">
        <v>922502.556203858</v>
      </c>
      <c r="K177" s="285">
        <v>956405.7367520329</v>
      </c>
      <c r="L177" s="285">
        <v>993960.98857347</v>
      </c>
      <c r="M177" s="285">
        <v>1032117.7679579563</v>
      </c>
      <c r="N177" s="285">
        <v>1067826.1036373335</v>
      </c>
      <c r="O177" s="285">
        <v>1107132.3466679277</v>
      </c>
      <c r="P177" s="285">
        <v>1146987.6161473992</v>
      </c>
      <c r="Q177" s="285">
        <v>1184343.494578881</v>
      </c>
      <c r="R177" s="285">
        <f t="shared" si="1"/>
        <v>11811724.71</v>
      </c>
      <c r="S177" s="162"/>
    </row>
    <row r="178" ht="15.75" hidden="1" customHeight="1">
      <c r="A178" s="280"/>
      <c r="B178" s="281" t="s">
        <v>86</v>
      </c>
      <c r="C178" s="282" t="s">
        <v>59</v>
      </c>
      <c r="D178" s="283" t="s">
        <v>145</v>
      </c>
      <c r="E178" s="284" t="s">
        <v>405</v>
      </c>
      <c r="F178" s="285">
        <v>739173.974385797</v>
      </c>
      <c r="G178" s="285">
        <v>767823.7193350412</v>
      </c>
      <c r="H178" s="285">
        <v>794334.3126744634</v>
      </c>
      <c r="I178" s="285">
        <v>818686.4458145632</v>
      </c>
      <c r="J178" s="285">
        <v>846425.2105107376</v>
      </c>
      <c r="K178" s="285">
        <v>877532.448685296</v>
      </c>
      <c r="L178" s="285">
        <v>911990.5775164525</v>
      </c>
      <c r="M178" s="285">
        <v>947000.626871577</v>
      </c>
      <c r="N178" s="285">
        <v>979764.151851692</v>
      </c>
      <c r="O178" s="285">
        <v>1015828.8703804554</v>
      </c>
      <c r="P178" s="285">
        <v>1052397.338003941</v>
      </c>
      <c r="Q178" s="285">
        <v>1086672.5354573706</v>
      </c>
      <c r="R178" s="285">
        <f t="shared" si="1"/>
        <v>10837630.21</v>
      </c>
      <c r="S178" s="162"/>
    </row>
    <row r="179" ht="15.75" hidden="1" customHeight="1">
      <c r="A179" s="280"/>
      <c r="B179" s="281" t="s">
        <v>86</v>
      </c>
      <c r="C179" s="282" t="s">
        <v>59</v>
      </c>
      <c r="D179" s="283" t="s">
        <v>145</v>
      </c>
      <c r="E179" s="284" t="s">
        <v>406</v>
      </c>
      <c r="F179" s="285">
        <v>364901.49107711867</v>
      </c>
      <c r="G179" s="285">
        <v>379044.7577683535</v>
      </c>
      <c r="H179" s="285">
        <v>392132.0083671486</v>
      </c>
      <c r="I179" s="285">
        <v>404153.7109725666</v>
      </c>
      <c r="J179" s="285">
        <v>417847.2620836998</v>
      </c>
      <c r="K179" s="285">
        <v>433203.6977626202</v>
      </c>
      <c r="L179" s="285">
        <v>450214.3380529043</v>
      </c>
      <c r="M179" s="285">
        <v>467497.44007632683</v>
      </c>
      <c r="N179" s="285">
        <v>483671.52024212346</v>
      </c>
      <c r="O179" s="285">
        <v>501475.27148669004</v>
      </c>
      <c r="P179" s="285">
        <v>519527.7041001396</v>
      </c>
      <c r="Q179" s="285">
        <v>536448.0382719584</v>
      </c>
      <c r="R179" s="285">
        <f t="shared" si="1"/>
        <v>5350117.24</v>
      </c>
      <c r="S179" s="162"/>
    </row>
    <row r="180" ht="15.75" hidden="1" customHeight="1">
      <c r="A180" s="280"/>
      <c r="B180" s="281" t="s">
        <v>86</v>
      </c>
      <c r="C180" s="282" t="s">
        <v>59</v>
      </c>
      <c r="D180" s="283" t="s">
        <v>145</v>
      </c>
      <c r="E180" s="284" t="s">
        <v>407</v>
      </c>
      <c r="F180" s="285">
        <v>933093.7959988791</v>
      </c>
      <c r="G180" s="285">
        <v>969259.7057785128</v>
      </c>
      <c r="H180" s="285">
        <v>1002725.2646732487</v>
      </c>
      <c r="I180" s="285">
        <v>1033466.0985496673</v>
      </c>
      <c r="J180" s="285">
        <v>1068482.0354516394</v>
      </c>
      <c r="K180" s="285">
        <v>1107750.1535904831</v>
      </c>
      <c r="L180" s="285">
        <v>1151248.2573498841</v>
      </c>
      <c r="M180" s="285">
        <v>1195443.0761380128</v>
      </c>
      <c r="N180" s="285">
        <v>1236802.0023899854</v>
      </c>
      <c r="O180" s="285">
        <v>1282328.1792843994</v>
      </c>
      <c r="P180" s="285">
        <v>1328490.2621648381</v>
      </c>
      <c r="Q180" s="285">
        <v>1371757.4431109834</v>
      </c>
      <c r="R180" s="285">
        <f t="shared" si="1"/>
        <v>13680846.27</v>
      </c>
      <c r="S180" s="162"/>
    </row>
    <row r="181" ht="15.75" hidden="1" customHeight="1">
      <c r="A181" s="280"/>
      <c r="B181" s="281" t="s">
        <v>86</v>
      </c>
      <c r="C181" s="282" t="s">
        <v>59</v>
      </c>
      <c r="D181" s="283" t="s">
        <v>145</v>
      </c>
      <c r="E181" s="284" t="s">
        <v>408</v>
      </c>
      <c r="F181" s="285">
        <v>665671.0226527326</v>
      </c>
      <c r="G181" s="285">
        <v>691471.8566647123</v>
      </c>
      <c r="H181" s="285">
        <v>715346.254832001</v>
      </c>
      <c r="I181" s="285">
        <v>737276.8285979613</v>
      </c>
      <c r="J181" s="285">
        <v>762257.2696068173</v>
      </c>
      <c r="K181" s="285">
        <v>790271.2254076375</v>
      </c>
      <c r="L181" s="285">
        <v>821302.8616023443</v>
      </c>
      <c r="M181" s="285">
        <v>852831.5357236341</v>
      </c>
      <c r="N181" s="285">
        <v>882337.0783089827</v>
      </c>
      <c r="O181" s="285">
        <v>914815.5460265091</v>
      </c>
      <c r="P181" s="285">
        <v>947747.6703751731</v>
      </c>
      <c r="Q181" s="285">
        <v>978614.5657625644</v>
      </c>
      <c r="R181" s="285">
        <f t="shared" si="1"/>
        <v>9759943.716</v>
      </c>
      <c r="S181" s="162"/>
    </row>
    <row r="182" ht="15.75" hidden="1" customHeight="1">
      <c r="A182" s="280"/>
      <c r="B182" s="281" t="s">
        <v>86</v>
      </c>
      <c r="C182" s="282" t="s">
        <v>59</v>
      </c>
      <c r="D182" s="283" t="s">
        <v>145</v>
      </c>
      <c r="E182" s="284" t="s">
        <v>409</v>
      </c>
      <c r="F182" s="285">
        <v>1971625.3502927509</v>
      </c>
      <c r="G182" s="285">
        <v>2048043.8463150007</v>
      </c>
      <c r="H182" s="285">
        <v>2118756.5062442664</v>
      </c>
      <c r="I182" s="285">
        <v>2183711.8275847137</v>
      </c>
      <c r="J182" s="285">
        <v>2257700.433184941</v>
      </c>
      <c r="K182" s="285">
        <v>2340673.8893506783</v>
      </c>
      <c r="L182" s="285">
        <v>2432585.2967884387</v>
      </c>
      <c r="M182" s="285">
        <v>2525968.861707537</v>
      </c>
      <c r="N182" s="285">
        <v>2613360.1912919157</v>
      </c>
      <c r="O182" s="285">
        <v>2709556.913263312</v>
      </c>
      <c r="P182" s="285">
        <v>2807097.303328769</v>
      </c>
      <c r="Q182" s="285">
        <v>2898520.771317646</v>
      </c>
      <c r="R182" s="285">
        <f t="shared" si="1"/>
        <v>28907601.19</v>
      </c>
      <c r="S182" s="162"/>
    </row>
    <row r="183" ht="15.75" hidden="1" customHeight="1">
      <c r="A183" s="280"/>
      <c r="B183" s="281" t="s">
        <v>86</v>
      </c>
      <c r="C183" s="282" t="s">
        <v>59</v>
      </c>
      <c r="D183" s="283" t="s">
        <v>145</v>
      </c>
      <c r="E183" s="284" t="s">
        <v>410</v>
      </c>
      <c r="F183" s="285">
        <v>2028692.280756906</v>
      </c>
      <c r="G183" s="285">
        <v>2107322.641725013</v>
      </c>
      <c r="H183" s="285">
        <v>2180082.0162831615</v>
      </c>
      <c r="I183" s="285">
        <v>2246917.4112418857</v>
      </c>
      <c r="J183" s="285">
        <v>2323047.5507853143</v>
      </c>
      <c r="K183" s="285">
        <v>2408422.5993492613</v>
      </c>
      <c r="L183" s="285">
        <v>2502994.3001821814</v>
      </c>
      <c r="M183" s="285">
        <v>2599080.7687766366</v>
      </c>
      <c r="N183" s="285">
        <v>2689001.562149773</v>
      </c>
      <c r="O183" s="285">
        <v>2787982.612108637</v>
      </c>
      <c r="P183" s="285">
        <v>2888346.2214314872</v>
      </c>
      <c r="Q183" s="285">
        <v>2982415.859845054</v>
      </c>
      <c r="R183" s="285">
        <f t="shared" si="1"/>
        <v>29744305.82</v>
      </c>
      <c r="S183" s="162"/>
    </row>
    <row r="184" ht="15.75" hidden="1" customHeight="1">
      <c r="A184" s="280"/>
      <c r="B184" s="281" t="s">
        <v>86</v>
      </c>
      <c r="C184" s="282" t="s">
        <v>59</v>
      </c>
      <c r="D184" s="283" t="s">
        <v>145</v>
      </c>
      <c r="E184" s="284" t="s">
        <v>411</v>
      </c>
      <c r="F184" s="285">
        <v>1025132.710529839</v>
      </c>
      <c r="G184" s="285">
        <v>1064865.9691584473</v>
      </c>
      <c r="H184" s="285">
        <v>1101632.5185088601</v>
      </c>
      <c r="I184" s="285">
        <v>1135405.5802212094</v>
      </c>
      <c r="J184" s="285">
        <v>1173875.4344437786</v>
      </c>
      <c r="K184" s="285">
        <v>1217016.8984184538</v>
      </c>
      <c r="L184" s="285">
        <v>1264805.587187998</v>
      </c>
      <c r="M184" s="285">
        <v>1313359.7138684243</v>
      </c>
      <c r="N184" s="285">
        <v>1358798.2200026342</v>
      </c>
      <c r="O184" s="285">
        <v>1408815.027873349</v>
      </c>
      <c r="P184" s="285">
        <v>1459530.466503255</v>
      </c>
      <c r="Q184" s="285">
        <v>1507065.4545939486</v>
      </c>
      <c r="R184" s="285">
        <f t="shared" si="1"/>
        <v>15030303.58</v>
      </c>
      <c r="S184" s="162"/>
    </row>
    <row r="185" ht="15.75" hidden="1" customHeight="1">
      <c r="A185" s="280"/>
      <c r="B185" s="281" t="s">
        <v>86</v>
      </c>
      <c r="C185" s="282" t="s">
        <v>59</v>
      </c>
      <c r="D185" s="283" t="s">
        <v>145</v>
      </c>
      <c r="E185" s="284" t="s">
        <v>412</v>
      </c>
      <c r="F185" s="285">
        <v>736739.3564042446</v>
      </c>
      <c r="G185" s="285">
        <v>765294.7376628863</v>
      </c>
      <c r="H185" s="285">
        <v>791718.0130372795</v>
      </c>
      <c r="I185" s="285">
        <v>815989.9375346422</v>
      </c>
      <c r="J185" s="285">
        <v>843637.3390366897</v>
      </c>
      <c r="K185" s="285">
        <v>874642.1192730082</v>
      </c>
      <c r="L185" s="285">
        <v>908986.7533343675</v>
      </c>
      <c r="M185" s="285">
        <v>943881.4900585706</v>
      </c>
      <c r="N185" s="285">
        <v>976537.1017871106</v>
      </c>
      <c r="O185" s="285">
        <v>1012483.0339201506</v>
      </c>
      <c r="P185" s="285">
        <v>1048931.0559490686</v>
      </c>
      <c r="Q185" s="285">
        <v>1083093.3611539435</v>
      </c>
      <c r="R185" s="285">
        <f t="shared" si="1"/>
        <v>10801934.3</v>
      </c>
      <c r="S185" s="162"/>
    </row>
    <row r="186" ht="15.75" hidden="1" customHeight="1">
      <c r="A186" s="280"/>
      <c r="B186" s="281" t="s">
        <v>86</v>
      </c>
      <c r="C186" s="282" t="s">
        <v>59</v>
      </c>
      <c r="D186" s="283" t="s">
        <v>145</v>
      </c>
      <c r="E186" s="284" t="s">
        <v>413</v>
      </c>
      <c r="F186" s="285">
        <v>556160.7406067734</v>
      </c>
      <c r="G186" s="285">
        <v>577717.0506519245</v>
      </c>
      <c r="H186" s="285">
        <v>597663.8449608412</v>
      </c>
      <c r="I186" s="285">
        <v>615986.5955877239</v>
      </c>
      <c r="J186" s="285">
        <v>636857.4763972929</v>
      </c>
      <c r="K186" s="285">
        <v>660262.8250985501</v>
      </c>
      <c r="L186" s="285">
        <v>686189.4122278978</v>
      </c>
      <c r="M186" s="285">
        <v>712531.269020414</v>
      </c>
      <c r="N186" s="285">
        <v>737182.8219014124</v>
      </c>
      <c r="O186" s="285">
        <v>764318.2206867911</v>
      </c>
      <c r="P186" s="285">
        <v>791832.6445451692</v>
      </c>
      <c r="Q186" s="285">
        <v>817621.5925610708</v>
      </c>
      <c r="R186" s="285">
        <f t="shared" si="1"/>
        <v>8154324.494</v>
      </c>
      <c r="S186" s="162"/>
    </row>
    <row r="187" ht="15.75" customHeight="1">
      <c r="A187" s="280"/>
      <c r="B187" s="281" t="s">
        <v>86</v>
      </c>
      <c r="C187" s="282" t="s">
        <v>59</v>
      </c>
      <c r="D187" s="283" t="s">
        <v>61</v>
      </c>
      <c r="E187" s="284" t="s">
        <v>62</v>
      </c>
      <c r="F187" s="285">
        <v>3431751.7948228405</v>
      </c>
      <c r="G187" s="285">
        <v>3564763.3530332204</v>
      </c>
      <c r="H187" s="285">
        <v>3687843.7920886003</v>
      </c>
      <c r="I187" s="285">
        <v>3800903.050912881</v>
      </c>
      <c r="J187" s="285">
        <v>3929685.2877516006</v>
      </c>
      <c r="K187" s="285">
        <v>4074106.4308120464</v>
      </c>
      <c r="L187" s="285">
        <v>4234084.626554611</v>
      </c>
      <c r="M187" s="285">
        <v>4396625.348285083</v>
      </c>
      <c r="N187" s="285">
        <v>4548736.065737042</v>
      </c>
      <c r="O187" s="285">
        <v>4716173.1375481095</v>
      </c>
      <c r="P187" s="285">
        <v>4885948.913608701</v>
      </c>
      <c r="Q187" s="285">
        <v>5045077.9620623365</v>
      </c>
      <c r="R187" s="285">
        <f t="shared" si="1"/>
        <v>50315699.76</v>
      </c>
      <c r="S187" s="286">
        <f t="shared" ref="S187:S194" si="5">SUM(F187:K187)</f>
        <v>22489053.71</v>
      </c>
    </row>
    <row r="188" ht="15.75" customHeight="1">
      <c r="A188" s="280"/>
      <c r="B188" s="281" t="s">
        <v>86</v>
      </c>
      <c r="C188" s="282" t="s">
        <v>59</v>
      </c>
      <c r="D188" s="283" t="s">
        <v>61</v>
      </c>
      <c r="E188" s="284" t="s">
        <v>63</v>
      </c>
      <c r="F188" s="285">
        <v>5028264.446066687</v>
      </c>
      <c r="G188" s="285">
        <v>5223155.373223529</v>
      </c>
      <c r="H188" s="285">
        <v>5403495.04599418</v>
      </c>
      <c r="I188" s="285">
        <v>5569151.505270288</v>
      </c>
      <c r="J188" s="285">
        <v>5757845.554693669</v>
      </c>
      <c r="K188" s="285">
        <v>5969454.010761698</v>
      </c>
      <c r="L188" s="285">
        <v>6203856.940196099</v>
      </c>
      <c r="M188" s="285">
        <v>6442014.528792199</v>
      </c>
      <c r="N188" s="285">
        <v>6664889.887547236</v>
      </c>
      <c r="O188" s="285">
        <v>6910221.696336913</v>
      </c>
      <c r="P188" s="285">
        <v>7158980.216652023</v>
      </c>
      <c r="Q188" s="285">
        <v>7392138.960207702</v>
      </c>
      <c r="R188" s="285">
        <f t="shared" si="1"/>
        <v>73723468.17</v>
      </c>
      <c r="S188" s="286">
        <f t="shared" si="5"/>
        <v>32951365.94</v>
      </c>
    </row>
    <row r="189" ht="15.75" customHeight="1">
      <c r="A189" s="280"/>
      <c r="B189" s="281" t="s">
        <v>86</v>
      </c>
      <c r="C189" s="282" t="s">
        <v>59</v>
      </c>
      <c r="D189" s="283" t="s">
        <v>61</v>
      </c>
      <c r="E189" s="284" t="s">
        <v>64</v>
      </c>
      <c r="F189" s="285">
        <v>720985.7535349071</v>
      </c>
      <c r="G189" s="285">
        <v>748930.501365982</v>
      </c>
      <c r="H189" s="285">
        <v>774788.7942738849</v>
      </c>
      <c r="I189" s="285">
        <v>798541.7110904491</v>
      </c>
      <c r="J189" s="285">
        <v>825597.9096795049</v>
      </c>
      <c r="K189" s="285">
        <v>855939.7271771726</v>
      </c>
      <c r="L189" s="285">
        <v>889549.9667581974</v>
      </c>
      <c r="M189" s="285">
        <v>923698.5741585765</v>
      </c>
      <c r="N189" s="285">
        <v>955655.9145490688</v>
      </c>
      <c r="O189" s="285">
        <v>990833.2090059405</v>
      </c>
      <c r="P189" s="285">
        <v>1026501.8479849254</v>
      </c>
      <c r="Q189" s="285">
        <v>1059933.6879803818</v>
      </c>
      <c r="R189" s="285">
        <f t="shared" si="1"/>
        <v>10570957.6</v>
      </c>
      <c r="S189" s="286">
        <f t="shared" si="5"/>
        <v>4724784.397</v>
      </c>
    </row>
    <row r="190" ht="15.75" customHeight="1">
      <c r="A190" s="280"/>
      <c r="B190" s="281" t="s">
        <v>86</v>
      </c>
      <c r="C190" s="282" t="s">
        <v>59</v>
      </c>
      <c r="D190" s="283" t="s">
        <v>61</v>
      </c>
      <c r="E190" s="284" t="s">
        <v>65</v>
      </c>
      <c r="F190" s="285">
        <v>1374272.2671747487</v>
      </c>
      <c r="G190" s="285">
        <v>1427537.8022690958</v>
      </c>
      <c r="H190" s="285">
        <v>1476826.3418076122</v>
      </c>
      <c r="I190" s="285">
        <v>1522101.8201169525</v>
      </c>
      <c r="J190" s="285">
        <v>1573673.6898713966</v>
      </c>
      <c r="K190" s="285">
        <v>1631508.2838537078</v>
      </c>
      <c r="L190" s="285">
        <v>1695572.823163728</v>
      </c>
      <c r="M190" s="285">
        <v>1760663.546361641</v>
      </c>
      <c r="N190" s="285">
        <v>1821577.4914930002</v>
      </c>
      <c r="O190" s="285">
        <v>1888628.9969760114</v>
      </c>
      <c r="P190" s="285">
        <v>1956617.055153799</v>
      </c>
      <c r="Q190" s="285">
        <v>2020341.5466865636</v>
      </c>
      <c r="R190" s="285">
        <f t="shared" si="1"/>
        <v>20149321.66</v>
      </c>
      <c r="S190" s="286">
        <f t="shared" si="5"/>
        <v>9005920.205</v>
      </c>
    </row>
    <row r="191" ht="15.75" customHeight="1">
      <c r="A191" s="280"/>
      <c r="B191" s="281" t="s">
        <v>86</v>
      </c>
      <c r="C191" s="282" t="s">
        <v>59</v>
      </c>
      <c r="D191" s="283" t="s">
        <v>61</v>
      </c>
      <c r="E191" s="284" t="s">
        <v>66</v>
      </c>
      <c r="F191" s="285">
        <v>1300256.2557424263</v>
      </c>
      <c r="G191" s="285">
        <v>1350652.997986433</v>
      </c>
      <c r="H191" s="285">
        <v>1397286.9390199059</v>
      </c>
      <c r="I191" s="285">
        <v>1440123.955606492</v>
      </c>
      <c r="J191" s="285">
        <v>1488918.25050004</v>
      </c>
      <c r="K191" s="285">
        <v>1543637.9697434623</v>
      </c>
      <c r="L191" s="285">
        <v>1604252.0998534735</v>
      </c>
      <c r="M191" s="285">
        <v>1665837.145299292</v>
      </c>
      <c r="N191" s="285">
        <v>1723470.3669765575</v>
      </c>
      <c r="O191" s="285">
        <v>1786910.590245028</v>
      </c>
      <c r="P191" s="285">
        <v>1851236.9250427068</v>
      </c>
      <c r="Q191" s="285">
        <v>1911529.3217813997</v>
      </c>
      <c r="R191" s="285">
        <f t="shared" si="1"/>
        <v>19064112.82</v>
      </c>
      <c r="S191" s="286">
        <f t="shared" si="5"/>
        <v>8520876.369</v>
      </c>
    </row>
    <row r="192" ht="15.75" customHeight="1">
      <c r="A192" s="280"/>
      <c r="B192" s="281" t="s">
        <v>86</v>
      </c>
      <c r="C192" s="282" t="s">
        <v>59</v>
      </c>
      <c r="D192" s="283" t="s">
        <v>61</v>
      </c>
      <c r="E192" s="284" t="s">
        <v>67</v>
      </c>
      <c r="F192" s="285">
        <v>2622313.551162283</v>
      </c>
      <c r="G192" s="285">
        <v>2723952.023991958</v>
      </c>
      <c r="H192" s="285">
        <v>2818001.804545679</v>
      </c>
      <c r="I192" s="285">
        <v>2904394.074215805</v>
      </c>
      <c r="J192" s="285">
        <v>3002800.7845497616</v>
      </c>
      <c r="K192" s="285">
        <v>3113157.693546819</v>
      </c>
      <c r="L192" s="285">
        <v>3235402.2542458475</v>
      </c>
      <c r="M192" s="285">
        <v>3359604.924687378</v>
      </c>
      <c r="N192" s="285">
        <v>3475837.6884475793</v>
      </c>
      <c r="O192" s="285">
        <v>3603781.8197916592</v>
      </c>
      <c r="P192" s="285">
        <v>3733513.0313829</v>
      </c>
      <c r="Q192" s="285">
        <v>3855108.7309241807</v>
      </c>
      <c r="R192" s="285">
        <f t="shared" si="1"/>
        <v>38447868.38</v>
      </c>
      <c r="S192" s="286">
        <f t="shared" si="5"/>
        <v>17184619.93</v>
      </c>
    </row>
    <row r="193" ht="15.75" customHeight="1">
      <c r="A193" s="280"/>
      <c r="B193" s="281" t="s">
        <v>86</v>
      </c>
      <c r="C193" s="282" t="s">
        <v>59</v>
      </c>
      <c r="D193" s="283" t="s">
        <v>61</v>
      </c>
      <c r="E193" s="284" t="s">
        <v>68</v>
      </c>
      <c r="F193" s="285">
        <v>638443.8009840313</v>
      </c>
      <c r="G193" s="285">
        <v>663189.2982914867</v>
      </c>
      <c r="H193" s="285">
        <v>686087.2081740855</v>
      </c>
      <c r="I193" s="285">
        <v>707120.7756509366</v>
      </c>
      <c r="J193" s="285">
        <v>731079.4491513267</v>
      </c>
      <c r="K193" s="285">
        <v>757947.5879418622</v>
      </c>
      <c r="L193" s="285">
        <v>787709.9639734082</v>
      </c>
      <c r="M193" s="285">
        <v>817949.0728602579</v>
      </c>
      <c r="N193" s="285">
        <v>846247.7816325368</v>
      </c>
      <c r="O193" s="285">
        <v>877397.8084829526</v>
      </c>
      <c r="P193" s="285">
        <v>908982.9283469997</v>
      </c>
      <c r="Q193" s="285">
        <v>938587.3288444302</v>
      </c>
      <c r="R193" s="285">
        <f t="shared" si="1"/>
        <v>9360743.004</v>
      </c>
      <c r="S193" s="286">
        <f t="shared" si="5"/>
        <v>4183868.12</v>
      </c>
    </row>
    <row r="194" ht="15.75" customHeight="1">
      <c r="A194" s="280"/>
      <c r="B194" s="281" t="s">
        <v>86</v>
      </c>
      <c r="C194" s="282" t="s">
        <v>59</v>
      </c>
      <c r="D194" s="283" t="s">
        <v>61</v>
      </c>
      <c r="E194" s="284" t="s">
        <v>83</v>
      </c>
      <c r="F194" s="285">
        <v>1081341.3355120753</v>
      </c>
      <c r="G194" s="285">
        <v>1123253.1358382932</v>
      </c>
      <c r="H194" s="285">
        <v>1162035.6510960518</v>
      </c>
      <c r="I194" s="285">
        <v>1197660.5031361931</v>
      </c>
      <c r="J194" s="285">
        <v>1238239.6488027005</v>
      </c>
      <c r="K194" s="285">
        <v>1283746.5971632313</v>
      </c>
      <c r="L194" s="285">
        <v>1334155.5562546356</v>
      </c>
      <c r="M194" s="285">
        <v>1385371.9645555739</v>
      </c>
      <c r="N194" s="285">
        <v>1433301.889616979</v>
      </c>
      <c r="O194" s="285">
        <v>1486061.1326133853</v>
      </c>
      <c r="P194" s="285">
        <v>1539557.2988279457</v>
      </c>
      <c r="Q194" s="285">
        <v>1589698.6925130049</v>
      </c>
      <c r="R194" s="285">
        <f t="shared" si="1"/>
        <v>15854423.41</v>
      </c>
      <c r="S194" s="286">
        <f t="shared" si="5"/>
        <v>7086276.872</v>
      </c>
    </row>
    <row r="195" ht="15.75" hidden="1" customHeight="1">
      <c r="A195" s="280"/>
      <c r="B195" s="281" t="s">
        <v>86</v>
      </c>
      <c r="C195" s="282" t="s">
        <v>59</v>
      </c>
      <c r="D195" s="283" t="s">
        <v>159</v>
      </c>
      <c r="E195" s="284" t="s">
        <v>414</v>
      </c>
      <c r="F195" s="285">
        <v>5376289.681490729</v>
      </c>
      <c r="G195" s="285">
        <v>5584669.923803808</v>
      </c>
      <c r="H195" s="285">
        <v>5777491.490745267</v>
      </c>
      <c r="I195" s="285">
        <v>5954613.646253371</v>
      </c>
      <c r="J195" s="285">
        <v>6156368.156278758</v>
      </c>
      <c r="K195" s="285">
        <v>6382622.890921746</v>
      </c>
      <c r="L195" s="285">
        <v>6633249.517118845</v>
      </c>
      <c r="M195" s="285">
        <v>6887890.917911568</v>
      </c>
      <c r="N195" s="285">
        <v>7126192.25444315</v>
      </c>
      <c r="O195" s="285">
        <v>7388504.529967632</v>
      </c>
      <c r="P195" s="285">
        <v>7654480.7524230555</v>
      </c>
      <c r="Q195" s="285">
        <v>7903777.2203388335</v>
      </c>
      <c r="R195" s="285">
        <f t="shared" si="1"/>
        <v>78826150.98</v>
      </c>
      <c r="S195" s="162"/>
    </row>
    <row r="196" ht="15.75" hidden="1" customHeight="1">
      <c r="A196" s="280"/>
      <c r="B196" s="281" t="s">
        <v>86</v>
      </c>
      <c r="C196" s="282" t="s">
        <v>59</v>
      </c>
      <c r="D196" s="283" t="s">
        <v>159</v>
      </c>
      <c r="E196" s="284" t="s">
        <v>415</v>
      </c>
      <c r="F196" s="285">
        <v>1068576.0158325713</v>
      </c>
      <c r="G196" s="285">
        <v>1109993.0789561856</v>
      </c>
      <c r="H196" s="285">
        <v>1148317.7441017893</v>
      </c>
      <c r="I196" s="285">
        <v>1183522.03897082</v>
      </c>
      <c r="J196" s="285">
        <v>1223622.1904268337</v>
      </c>
      <c r="K196" s="285">
        <v>1268591.9367075106</v>
      </c>
      <c r="L196" s="285">
        <v>1318405.770698873</v>
      </c>
      <c r="M196" s="285">
        <v>1369017.5698476245</v>
      </c>
      <c r="N196" s="285">
        <v>1416381.6643894736</v>
      </c>
      <c r="O196" s="285">
        <v>1468518.1047395787</v>
      </c>
      <c r="P196" s="285">
        <v>1521382.780740223</v>
      </c>
      <c r="Q196" s="285">
        <v>1570932.2362622533</v>
      </c>
      <c r="R196" s="285">
        <f t="shared" si="1"/>
        <v>15667261.13</v>
      </c>
      <c r="S196" s="162"/>
    </row>
    <row r="197" ht="15.75" hidden="1" customHeight="1">
      <c r="A197" s="280"/>
      <c r="B197" s="281" t="s">
        <v>86</v>
      </c>
      <c r="C197" s="282" t="s">
        <v>59</v>
      </c>
      <c r="D197" s="283" t="s">
        <v>159</v>
      </c>
      <c r="E197" s="284" t="s">
        <v>416</v>
      </c>
      <c r="F197" s="285">
        <v>151587.61805233496</v>
      </c>
      <c r="G197" s="285">
        <v>157463.02031909855</v>
      </c>
      <c r="H197" s="285">
        <v>162899.73667432103</v>
      </c>
      <c r="I197" s="285">
        <v>167893.7989827947</v>
      </c>
      <c r="J197" s="285">
        <v>173582.38486970402</v>
      </c>
      <c r="K197" s="285">
        <v>179961.76885559145</v>
      </c>
      <c r="L197" s="285">
        <v>187028.3325150066</v>
      </c>
      <c r="M197" s="285">
        <v>194208.09508185097</v>
      </c>
      <c r="N197" s="285">
        <v>200927.14002243054</v>
      </c>
      <c r="O197" s="285">
        <v>208323.18736890063</v>
      </c>
      <c r="P197" s="285">
        <v>215822.5418325158</v>
      </c>
      <c r="Q197" s="285">
        <v>222851.60090467034</v>
      </c>
      <c r="R197" s="285">
        <f t="shared" si="1"/>
        <v>2222549.225</v>
      </c>
      <c r="S197" s="162"/>
    </row>
    <row r="198" ht="15.75" hidden="1" customHeight="1">
      <c r="A198" s="280"/>
      <c r="B198" s="281" t="s">
        <v>86</v>
      </c>
      <c r="C198" s="282" t="s">
        <v>59</v>
      </c>
      <c r="D198" s="283" t="s">
        <v>159</v>
      </c>
      <c r="E198" s="284" t="s">
        <v>417</v>
      </c>
      <c r="F198" s="285">
        <v>7429603.776561884</v>
      </c>
      <c r="G198" s="285">
        <v>7717568.6607049685</v>
      </c>
      <c r="H198" s="285">
        <v>7984032.695722072</v>
      </c>
      <c r="I198" s="285">
        <v>8228801.395594454</v>
      </c>
      <c r="J198" s="285">
        <v>8507610.045876741</v>
      </c>
      <c r="K198" s="285">
        <v>8820276.053580115</v>
      </c>
      <c r="L198" s="285">
        <v>9166622.07264072</v>
      </c>
      <c r="M198" s="285">
        <v>9518516.190160453</v>
      </c>
      <c r="N198" s="285">
        <v>9847829.64139619</v>
      </c>
      <c r="O198" s="285">
        <v>1.0210324296322381E7</v>
      </c>
      <c r="P198" s="285">
        <v>1.0577882233840836E7</v>
      </c>
      <c r="Q198" s="285">
        <v>1.0922390080188327E7</v>
      </c>
      <c r="R198" s="285">
        <f t="shared" si="1"/>
        <v>108931457.1</v>
      </c>
      <c r="S198" s="162"/>
    </row>
    <row r="199" ht="15.75" hidden="1" customHeight="1">
      <c r="A199" s="280"/>
      <c r="B199" s="281" t="s">
        <v>86</v>
      </c>
      <c r="C199" s="282" t="s">
        <v>59</v>
      </c>
      <c r="D199" s="283" t="s">
        <v>159</v>
      </c>
      <c r="E199" s="284" t="s">
        <v>418</v>
      </c>
      <c r="F199" s="285">
        <v>882964.9916010087</v>
      </c>
      <c r="G199" s="285">
        <v>917187.9352673864</v>
      </c>
      <c r="H199" s="285">
        <v>948855.6286621646</v>
      </c>
      <c r="I199" s="285">
        <v>977944.9582585566</v>
      </c>
      <c r="J199" s="285">
        <v>1011079.7370379317</v>
      </c>
      <c r="K199" s="285">
        <v>1048238.264890609</v>
      </c>
      <c r="L199" s="285">
        <v>1089399.465273277</v>
      </c>
      <c r="M199" s="285">
        <v>1131220.024735741</v>
      </c>
      <c r="N199" s="285">
        <v>1170357.0039676293</v>
      </c>
      <c r="O199" s="285">
        <v>1213437.3753532527</v>
      </c>
      <c r="P199" s="285">
        <v>1257119.4882860705</v>
      </c>
      <c r="Q199" s="285">
        <v>1298062.2325837293</v>
      </c>
      <c r="R199" s="285">
        <f t="shared" si="1"/>
        <v>12945867.11</v>
      </c>
      <c r="S199" s="162"/>
    </row>
    <row r="200" ht="15.75" hidden="1" customHeight="1">
      <c r="A200" s="280"/>
      <c r="B200" s="281" t="s">
        <v>86</v>
      </c>
      <c r="C200" s="282" t="s">
        <v>59</v>
      </c>
      <c r="D200" s="283" t="s">
        <v>159</v>
      </c>
      <c r="E200" s="284" t="s">
        <v>419</v>
      </c>
      <c r="F200" s="285">
        <v>243788.65165776882</v>
      </c>
      <c r="G200" s="285">
        <v>253237.68459967288</v>
      </c>
      <c r="H200" s="285">
        <v>261981.2071031259</v>
      </c>
      <c r="I200" s="285">
        <v>270012.8374705702</v>
      </c>
      <c r="J200" s="285">
        <v>279161.4256008372</v>
      </c>
      <c r="K200" s="285">
        <v>289420.9800440617</v>
      </c>
      <c r="L200" s="285">
        <v>300785.6815184779</v>
      </c>
      <c r="M200" s="285">
        <v>312332.43354138796</v>
      </c>
      <c r="N200" s="285">
        <v>323138.2429309538</v>
      </c>
      <c r="O200" s="285">
        <v>335032.83190437814</v>
      </c>
      <c r="P200" s="285">
        <v>347093.56309389527</v>
      </c>
      <c r="Q200" s="285">
        <v>358397.94834409264</v>
      </c>
      <c r="R200" s="285">
        <f t="shared" si="1"/>
        <v>3574383.488</v>
      </c>
      <c r="S200" s="162"/>
    </row>
    <row r="201" ht="15.75" hidden="1" customHeight="1">
      <c r="A201" s="280"/>
      <c r="B201" s="281" t="s">
        <v>86</v>
      </c>
      <c r="C201" s="282" t="s">
        <v>59</v>
      </c>
      <c r="D201" s="283" t="s">
        <v>159</v>
      </c>
      <c r="E201" s="284" t="s">
        <v>420</v>
      </c>
      <c r="F201" s="285">
        <v>1128590.3732235627</v>
      </c>
      <c r="G201" s="285">
        <v>1172333.5398639669</v>
      </c>
      <c r="H201" s="285">
        <v>1212810.6304026733</v>
      </c>
      <c r="I201" s="285">
        <v>1249992.1015349403</v>
      </c>
      <c r="J201" s="285">
        <v>1292344.3948931275</v>
      </c>
      <c r="K201" s="285">
        <v>1339839.7737774597</v>
      </c>
      <c r="L201" s="285">
        <v>1392451.298519764</v>
      </c>
      <c r="M201" s="285">
        <v>1445905.6044788032</v>
      </c>
      <c r="N201" s="285">
        <v>1495929.8052323011</v>
      </c>
      <c r="O201" s="285">
        <v>1550994.3807060712</v>
      </c>
      <c r="P201" s="285">
        <v>1606828.0916764827</v>
      </c>
      <c r="Q201" s="285">
        <v>1659160.3896806282</v>
      </c>
      <c r="R201" s="285">
        <f t="shared" si="1"/>
        <v>16547180.38</v>
      </c>
      <c r="S201" s="162"/>
    </row>
    <row r="202" ht="15.75" hidden="1" customHeight="1">
      <c r="A202" s="280"/>
      <c r="B202" s="281" t="s">
        <v>86</v>
      </c>
      <c r="C202" s="282" t="s">
        <v>59</v>
      </c>
      <c r="D202" s="283" t="s">
        <v>159</v>
      </c>
      <c r="E202" s="284" t="s">
        <v>421</v>
      </c>
      <c r="F202" s="285">
        <v>1377632.0350092568</v>
      </c>
      <c r="G202" s="285">
        <v>1431027.836627203</v>
      </c>
      <c r="H202" s="285">
        <v>1480436.8497936178</v>
      </c>
      <c r="I202" s="285">
        <v>1525823.0119972506</v>
      </c>
      <c r="J202" s="285">
        <v>1577521.0217186133</v>
      </c>
      <c r="K202" s="285">
        <v>1635497.0217079355</v>
      </c>
      <c r="L202" s="285">
        <v>1699718.127624921</v>
      </c>
      <c r="M202" s="285">
        <v>1764967.98802203</v>
      </c>
      <c r="N202" s="285">
        <v>1826030.8351974078</v>
      </c>
      <c r="O202" s="285">
        <v>1893246.2970395794</v>
      </c>
      <c r="P202" s="285">
        <v>1961400.6165262742</v>
      </c>
      <c r="Q202" s="285">
        <v>2025280.8798234346</v>
      </c>
      <c r="R202" s="285">
        <f t="shared" si="1"/>
        <v>20198582.52</v>
      </c>
      <c r="S202" s="162"/>
    </row>
    <row r="203" ht="15.75" hidden="1" customHeight="1">
      <c r="A203" s="280"/>
      <c r="B203" s="281" t="s">
        <v>86</v>
      </c>
      <c r="C203" s="282" t="s">
        <v>59</v>
      </c>
      <c r="D203" s="283" t="s">
        <v>159</v>
      </c>
      <c r="E203" s="284" t="s">
        <v>422</v>
      </c>
      <c r="F203" s="285">
        <v>1493994.4010402537</v>
      </c>
      <c r="G203" s="285">
        <v>1551900.30525054</v>
      </c>
      <c r="H203" s="285">
        <v>1605482.6749658696</v>
      </c>
      <c r="I203" s="285">
        <v>1654702.4016372783</v>
      </c>
      <c r="J203" s="285">
        <v>1710767.1091250957</v>
      </c>
      <c r="K203" s="285">
        <v>1773640.0804103308</v>
      </c>
      <c r="L203" s="285">
        <v>1843285.653560744</v>
      </c>
      <c r="M203" s="285">
        <v>1914046.8754433955</v>
      </c>
      <c r="N203" s="285">
        <v>1980267.425977398</v>
      </c>
      <c r="O203" s="285">
        <v>2053160.2747959609</v>
      </c>
      <c r="P203" s="285">
        <v>2127071.282330819</v>
      </c>
      <c r="Q203" s="285">
        <v>2196347.2234222246</v>
      </c>
      <c r="R203" s="285">
        <f t="shared" si="1"/>
        <v>21904665.71</v>
      </c>
      <c r="S203" s="162"/>
    </row>
    <row r="204" ht="15.75" hidden="1" customHeight="1">
      <c r="A204" s="280"/>
      <c r="B204" s="281" t="s">
        <v>86</v>
      </c>
      <c r="C204" s="282" t="s">
        <v>59</v>
      </c>
      <c r="D204" s="283" t="s">
        <v>159</v>
      </c>
      <c r="E204" s="284" t="s">
        <v>423</v>
      </c>
      <c r="F204" s="285">
        <v>174583.99530073564</v>
      </c>
      <c r="G204" s="285">
        <v>181350.71685035748</v>
      </c>
      <c r="H204" s="285">
        <v>187612.202285691</v>
      </c>
      <c r="I204" s="285">
        <v>193363.8814913972</v>
      </c>
      <c r="J204" s="285">
        <v>199915.4459562807</v>
      </c>
      <c r="K204" s="285">
        <v>207262.6050324873</v>
      </c>
      <c r="L204" s="285">
        <v>215401.1913666413</v>
      </c>
      <c r="M204" s="285">
        <v>223670.14928243624</v>
      </c>
      <c r="N204" s="285">
        <v>231408.497080253</v>
      </c>
      <c r="O204" s="285">
        <v>239926.55094092095</v>
      </c>
      <c r="P204" s="285">
        <v>248563.58397340993</v>
      </c>
      <c r="Q204" s="285">
        <v>256658.9761419045</v>
      </c>
      <c r="R204" s="285">
        <f t="shared" si="1"/>
        <v>2559717.796</v>
      </c>
      <c r="S204" s="162"/>
    </row>
    <row r="205" ht="15.75" hidden="1" customHeight="1">
      <c r="A205" s="280"/>
      <c r="B205" s="281" t="s">
        <v>86</v>
      </c>
      <c r="C205" s="282" t="s">
        <v>59</v>
      </c>
      <c r="D205" s="283" t="s">
        <v>159</v>
      </c>
      <c r="E205" s="284" t="s">
        <v>424</v>
      </c>
      <c r="F205" s="285">
        <v>1488482.2310439248</v>
      </c>
      <c r="G205" s="285">
        <v>1546174.4884108389</v>
      </c>
      <c r="H205" s="285">
        <v>1599559.1631880405</v>
      </c>
      <c r="I205" s="285">
        <v>1648597.29111959</v>
      </c>
      <c r="J205" s="285">
        <v>1704455.144955043</v>
      </c>
      <c r="K205" s="285">
        <v>1767096.1431447582</v>
      </c>
      <c r="L205" s="285">
        <v>1836484.7553330488</v>
      </c>
      <c r="M205" s="285">
        <v>1906984.900009592</v>
      </c>
      <c r="N205" s="285">
        <v>1972961.1263804385</v>
      </c>
      <c r="O205" s="285">
        <v>2045585.0332445172</v>
      </c>
      <c r="P205" s="285">
        <v>2119223.3422753857</v>
      </c>
      <c r="Q205" s="285">
        <v>2188243.686181363</v>
      </c>
      <c r="R205" s="285">
        <f t="shared" si="1"/>
        <v>21823847.31</v>
      </c>
      <c r="S205" s="162"/>
    </row>
    <row r="206" ht="15.75" hidden="1" customHeight="1">
      <c r="A206" s="280"/>
      <c r="B206" s="281" t="s">
        <v>86</v>
      </c>
      <c r="C206" s="282" t="s">
        <v>59</v>
      </c>
      <c r="D206" s="283" t="s">
        <v>159</v>
      </c>
      <c r="E206" s="284" t="s">
        <v>425</v>
      </c>
      <c r="F206" s="285">
        <v>1422060.5891859694</v>
      </c>
      <c r="G206" s="285">
        <v>1477178.4023459717</v>
      </c>
      <c r="H206" s="285">
        <v>1528180.853355364</v>
      </c>
      <c r="I206" s="285">
        <v>1575030.7166889748</v>
      </c>
      <c r="J206" s="285">
        <v>1628395.9842610296</v>
      </c>
      <c r="K206" s="285">
        <v>1688241.7069273926</v>
      </c>
      <c r="L206" s="285">
        <v>1754533.939829678</v>
      </c>
      <c r="M206" s="285">
        <v>1821888.1044851125</v>
      </c>
      <c r="N206" s="285">
        <v>1884920.2249823736</v>
      </c>
      <c r="O206" s="285">
        <v>1954303.3816168252</v>
      </c>
      <c r="P206" s="285">
        <v>2024655.67400103</v>
      </c>
      <c r="Q206" s="285">
        <v>2090596.0721285345</v>
      </c>
      <c r="R206" s="285">
        <f t="shared" si="1"/>
        <v>20849985.65</v>
      </c>
      <c r="S206" s="162"/>
    </row>
    <row r="207" ht="15.75" hidden="1" customHeight="1">
      <c r="B207" s="283" t="s">
        <v>87</v>
      </c>
      <c r="C207" s="282" t="s">
        <v>70</v>
      </c>
      <c r="D207" s="283" t="s">
        <v>116</v>
      </c>
      <c r="E207" s="284" t="s">
        <v>383</v>
      </c>
      <c r="F207" s="285">
        <v>263536.8921219117</v>
      </c>
      <c r="G207" s="285">
        <v>263536.8921219117</v>
      </c>
      <c r="H207" s="285">
        <v>263536.8921219117</v>
      </c>
      <c r="I207" s="285">
        <v>495449.357189194</v>
      </c>
      <c r="J207" s="285">
        <v>316244.2705462941</v>
      </c>
      <c r="K207" s="285">
        <v>2644859.9378769035</v>
      </c>
      <c r="L207" s="285">
        <v>1138823.5541228557</v>
      </c>
      <c r="M207" s="285">
        <v>1.269004607723047E7</v>
      </c>
      <c r="N207" s="285">
        <v>1.0034953426841024E7</v>
      </c>
      <c r="O207" s="285">
        <v>1.1136153270371854E7</v>
      </c>
      <c r="P207" s="285">
        <v>4269297.652374972</v>
      </c>
      <c r="Q207" s="285">
        <v>3557748.0436458196</v>
      </c>
      <c r="R207" s="285">
        <v>4.707418626656512E7</v>
      </c>
      <c r="S207" s="162"/>
    </row>
    <row r="208" ht="15.75" hidden="1" customHeight="1">
      <c r="B208" s="283" t="s">
        <v>87</v>
      </c>
      <c r="C208" s="282" t="s">
        <v>70</v>
      </c>
      <c r="D208" s="283" t="s">
        <v>116</v>
      </c>
      <c r="E208" s="284" t="s">
        <v>384</v>
      </c>
      <c r="F208" s="285">
        <v>172757.7442355509</v>
      </c>
      <c r="G208" s="285">
        <v>172757.7442355509</v>
      </c>
      <c r="H208" s="285">
        <v>172757.7442355509</v>
      </c>
      <c r="I208" s="285">
        <v>324784.5591628357</v>
      </c>
      <c r="J208" s="285">
        <v>207309.29308266114</v>
      </c>
      <c r="K208" s="285">
        <v>1733799.1391172009</v>
      </c>
      <c r="L208" s="285">
        <v>746539.0773507549</v>
      </c>
      <c r="M208" s="285">
        <v>8318773.5762376</v>
      </c>
      <c r="N208" s="285">
        <v>6578266.532519854</v>
      </c>
      <c r="O208" s="285">
        <v>7300141.938233157</v>
      </c>
      <c r="P208" s="285">
        <v>2798675.4566159267</v>
      </c>
      <c r="Q208" s="285">
        <v>2332229.5471799453</v>
      </c>
      <c r="R208" s="285">
        <v>3.0858792352206588E7</v>
      </c>
      <c r="S208" s="162"/>
    </row>
    <row r="209" ht="15.75" hidden="1" customHeight="1">
      <c r="B209" s="283" t="s">
        <v>87</v>
      </c>
      <c r="C209" s="282" t="s">
        <v>70</v>
      </c>
      <c r="D209" s="283" t="s">
        <v>116</v>
      </c>
      <c r="E209" s="284" t="s">
        <v>385</v>
      </c>
      <c r="F209" s="285">
        <v>330629.30239788914</v>
      </c>
      <c r="G209" s="285">
        <v>330629.30239788914</v>
      </c>
      <c r="H209" s="285">
        <v>330629.30239788914</v>
      </c>
      <c r="I209" s="285">
        <v>621583.0885080317</v>
      </c>
      <c r="J209" s="285">
        <v>396755.16287746705</v>
      </c>
      <c r="K209" s="285">
        <v>3318200.3064521137</v>
      </c>
      <c r="L209" s="285">
        <v>1428750.3894511405</v>
      </c>
      <c r="M209" s="285">
        <v>1.5920735226591565E7</v>
      </c>
      <c r="N209" s="285">
        <v>1.2589697117536483E7</v>
      </c>
      <c r="O209" s="285">
        <v>1.3971245382508952E7</v>
      </c>
      <c r="P209" s="285">
        <v>5356194.698845807</v>
      </c>
      <c r="Q209" s="285">
        <v>4463495.582371518</v>
      </c>
      <c r="R209" s="285">
        <v>5.905854486233674E7</v>
      </c>
      <c r="S209" s="162"/>
    </row>
    <row r="210" ht="15.75" hidden="1" customHeight="1">
      <c r="B210" s="283" t="s">
        <v>87</v>
      </c>
      <c r="C210" s="282" t="s">
        <v>70</v>
      </c>
      <c r="D210" s="283" t="s">
        <v>116</v>
      </c>
      <c r="E210" s="284" t="s">
        <v>386</v>
      </c>
      <c r="F210" s="285">
        <v>146707.61004116587</v>
      </c>
      <c r="G210" s="285">
        <v>146707.61004116587</v>
      </c>
      <c r="H210" s="285">
        <v>146707.61004116587</v>
      </c>
      <c r="I210" s="285">
        <v>275810.3068773919</v>
      </c>
      <c r="J210" s="285">
        <v>176049.1320493991</v>
      </c>
      <c r="K210" s="285">
        <v>1472359.6277368602</v>
      </c>
      <c r="L210" s="285">
        <v>633968.4760593682</v>
      </c>
      <c r="M210" s="285">
        <v>7064386.000429586</v>
      </c>
      <c r="N210" s="285">
        <v>5586329.95279164</v>
      </c>
      <c r="O210" s="285">
        <v>6199353.791394772</v>
      </c>
      <c r="P210" s="285">
        <v>2376663.282666889</v>
      </c>
      <c r="Q210" s="285">
        <v>1980552.7355557461</v>
      </c>
      <c r="R210" s="285">
        <v>2.620559613568515E7</v>
      </c>
      <c r="S210" s="162"/>
    </row>
    <row r="211" ht="15.75" hidden="1" customHeight="1">
      <c r="B211" s="283" t="s">
        <v>87</v>
      </c>
      <c r="C211" s="282" t="s">
        <v>70</v>
      </c>
      <c r="D211" s="283" t="s">
        <v>116</v>
      </c>
      <c r="E211" s="284" t="s">
        <v>387</v>
      </c>
      <c r="F211" s="285">
        <v>90473.4074102282</v>
      </c>
      <c r="G211" s="285">
        <v>90473.4074102282</v>
      </c>
      <c r="H211" s="285">
        <v>90473.4074102282</v>
      </c>
      <c r="I211" s="285">
        <v>170090.00593122904</v>
      </c>
      <c r="J211" s="285">
        <v>108568.08889227388</v>
      </c>
      <c r="K211" s="285">
        <v>907992.3830620006</v>
      </c>
      <c r="L211" s="285">
        <v>390963.27861701505</v>
      </c>
      <c r="M211" s="285">
        <v>4356550.2330835955</v>
      </c>
      <c r="N211" s="285">
        <v>3445044.913519214</v>
      </c>
      <c r="O211" s="285">
        <v>3823091.8020654903</v>
      </c>
      <c r="P211" s="285">
        <v>1465669.2000456979</v>
      </c>
      <c r="Q211" s="285">
        <v>1221391.000038085</v>
      </c>
      <c r="R211" s="285">
        <v>1.6160781127485286E7</v>
      </c>
      <c r="S211" s="162"/>
    </row>
    <row r="212" ht="15.75" hidden="1" customHeight="1">
      <c r="B212" s="283" t="s">
        <v>87</v>
      </c>
      <c r="C212" s="282" t="s">
        <v>70</v>
      </c>
      <c r="D212" s="283" t="s">
        <v>116</v>
      </c>
      <c r="E212" s="284" t="s">
        <v>388</v>
      </c>
      <c r="F212" s="285">
        <v>122352.08389833498</v>
      </c>
      <c r="G212" s="285">
        <v>122352.08389833498</v>
      </c>
      <c r="H212" s="285">
        <v>122352.08389833498</v>
      </c>
      <c r="I212" s="285">
        <v>230021.9177288698</v>
      </c>
      <c r="J212" s="285">
        <v>146822.50067800202</v>
      </c>
      <c r="K212" s="285">
        <v>1227927.2264801592</v>
      </c>
      <c r="L212" s="285">
        <v>528720.7947150809</v>
      </c>
      <c r="M212" s="285">
        <v>5891598.591049577</v>
      </c>
      <c r="N212" s="285">
        <v>4658920.630470061</v>
      </c>
      <c r="O212" s="285">
        <v>5170173.892052085</v>
      </c>
      <c r="P212" s="285">
        <v>1982103.759153028</v>
      </c>
      <c r="Q212" s="285">
        <v>1651753.132627528</v>
      </c>
      <c r="R212" s="285">
        <v>2.1855098696649395E7</v>
      </c>
      <c r="S212" s="162"/>
    </row>
    <row r="213" ht="15.75" hidden="1" customHeight="1">
      <c r="B213" s="283" t="s">
        <v>87</v>
      </c>
      <c r="C213" s="282" t="s">
        <v>70</v>
      </c>
      <c r="D213" s="283" t="s">
        <v>116</v>
      </c>
      <c r="E213" s="284" t="s">
        <v>389</v>
      </c>
      <c r="F213" s="285">
        <v>56822.38667659877</v>
      </c>
      <c r="G213" s="285">
        <v>56822.38667659877</v>
      </c>
      <c r="H213" s="285">
        <v>56822.38667659877</v>
      </c>
      <c r="I213" s="285">
        <v>106826.0869520057</v>
      </c>
      <c r="J213" s="285">
        <v>68186.86401191854</v>
      </c>
      <c r="K213" s="285">
        <v>570270.2679895147</v>
      </c>
      <c r="L213" s="285">
        <v>245546.92069014904</v>
      </c>
      <c r="M213" s="285">
        <v>2736158.4912774777</v>
      </c>
      <c r="N213" s="285">
        <v>2163681.901651335</v>
      </c>
      <c r="O213" s="285">
        <v>2401116.603159361</v>
      </c>
      <c r="P213" s="285">
        <v>920522.6641609007</v>
      </c>
      <c r="Q213" s="285">
        <v>767102.220134086</v>
      </c>
      <c r="R213" s="285">
        <v>1.0149879180056546E7</v>
      </c>
      <c r="S213" s="162"/>
    </row>
    <row r="214" ht="15.75" hidden="1" customHeight="1">
      <c r="B214" s="283" t="s">
        <v>87</v>
      </c>
      <c r="C214" s="282" t="s">
        <v>70</v>
      </c>
      <c r="D214" s="283" t="s">
        <v>131</v>
      </c>
      <c r="E214" s="284" t="s">
        <v>390</v>
      </c>
      <c r="F214" s="285">
        <v>99343.61227733364</v>
      </c>
      <c r="G214" s="285">
        <v>99343.61227733364</v>
      </c>
      <c r="H214" s="285">
        <v>99343.61227733364</v>
      </c>
      <c r="I214" s="285">
        <v>186765.99108138727</v>
      </c>
      <c r="J214" s="285">
        <v>119212.3347328004</v>
      </c>
      <c r="K214" s="285">
        <v>997013.883258319</v>
      </c>
      <c r="L214" s="285">
        <v>429294.14816328674</v>
      </c>
      <c r="M214" s="285">
        <v>4783675.663499502</v>
      </c>
      <c r="N214" s="285">
        <v>3782804.4279888803</v>
      </c>
      <c r="O214" s="285">
        <v>4197915.835787453</v>
      </c>
      <c r="P214" s="285">
        <v>1609366.5188928063</v>
      </c>
      <c r="Q214" s="285">
        <v>1341138.7657440088</v>
      </c>
      <c r="R214" s="285">
        <v>1.7745218405980445E7</v>
      </c>
      <c r="S214" s="162"/>
    </row>
    <row r="215" ht="15.75" hidden="1" customHeight="1">
      <c r="B215" s="283" t="s">
        <v>87</v>
      </c>
      <c r="C215" s="282" t="s">
        <v>70</v>
      </c>
      <c r="D215" s="283" t="s">
        <v>131</v>
      </c>
      <c r="E215" s="284" t="s">
        <v>391</v>
      </c>
      <c r="F215" s="285">
        <v>79374.50171340983</v>
      </c>
      <c r="G215" s="285">
        <v>79374.50171340983</v>
      </c>
      <c r="H215" s="285">
        <v>79374.50171340983</v>
      </c>
      <c r="I215" s="285">
        <v>149224.0632212105</v>
      </c>
      <c r="J215" s="285">
        <v>95249.40205609181</v>
      </c>
      <c r="K215" s="285">
        <v>796603.6101451177</v>
      </c>
      <c r="L215" s="285">
        <v>343001.5107948537</v>
      </c>
      <c r="M215" s="285">
        <v>3822106.559693435</v>
      </c>
      <c r="N215" s="285">
        <v>3022420.9656548286</v>
      </c>
      <c r="O215" s="285">
        <v>3354090.616015243</v>
      </c>
      <c r="P215" s="285">
        <v>1285866.9277572401</v>
      </c>
      <c r="Q215" s="285">
        <v>1071555.7731310364</v>
      </c>
      <c r="R215" s="285">
        <v>1.4178242933609288E7</v>
      </c>
      <c r="S215" s="162"/>
    </row>
    <row r="216" ht="15.75" hidden="1" customHeight="1">
      <c r="B216" s="283" t="s">
        <v>87</v>
      </c>
      <c r="C216" s="282" t="s">
        <v>70</v>
      </c>
      <c r="D216" s="283" t="s">
        <v>131</v>
      </c>
      <c r="E216" s="284" t="s">
        <v>392</v>
      </c>
      <c r="F216" s="285">
        <v>159104.8115301795</v>
      </c>
      <c r="G216" s="285">
        <v>159104.8115301795</v>
      </c>
      <c r="H216" s="285">
        <v>159104.8115301795</v>
      </c>
      <c r="I216" s="285">
        <v>299117.04567673744</v>
      </c>
      <c r="J216" s="285">
        <v>190925.77383621543</v>
      </c>
      <c r="K216" s="285">
        <v>1596778.1153955515</v>
      </c>
      <c r="L216" s="285">
        <v>687540.5772829213</v>
      </c>
      <c r="M216" s="285">
        <v>7661346.28503185</v>
      </c>
      <c r="N216" s="285">
        <v>6058390.386394484</v>
      </c>
      <c r="O216" s="285">
        <v>6723216.446045312</v>
      </c>
      <c r="P216" s="285">
        <v>2577497.9467889094</v>
      </c>
      <c r="Q216" s="285">
        <v>2147914.9556574305</v>
      </c>
      <c r="R216" s="285">
        <v>2.842004196669995E7</v>
      </c>
      <c r="S216" s="162"/>
    </row>
    <row r="217" ht="15.75" hidden="1" customHeight="1">
      <c r="B217" s="283" t="s">
        <v>87</v>
      </c>
      <c r="C217" s="282" t="s">
        <v>70</v>
      </c>
      <c r="D217" s="283" t="s">
        <v>131</v>
      </c>
      <c r="E217" s="284" t="s">
        <v>393</v>
      </c>
      <c r="F217" s="285">
        <v>524683.4781836333</v>
      </c>
      <c r="G217" s="285">
        <v>524683.4781836333</v>
      </c>
      <c r="H217" s="285">
        <v>524683.4781836333</v>
      </c>
      <c r="I217" s="285">
        <v>986404.9389852306</v>
      </c>
      <c r="J217" s="285">
        <v>629620.1738203601</v>
      </c>
      <c r="K217" s="285">
        <v>5265730.7306782985</v>
      </c>
      <c r="L217" s="285">
        <v>2267317.864317131</v>
      </c>
      <c r="M217" s="285">
        <v>2.5264992162963495E7</v>
      </c>
      <c r="N217" s="285">
        <v>1.9978888818989556E7</v>
      </c>
      <c r="O217" s="285">
        <v>2.2171300512953635E7</v>
      </c>
      <c r="P217" s="285">
        <v>8499872.346574865</v>
      </c>
      <c r="Q217" s="285">
        <v>7083226.955479072</v>
      </c>
      <c r="R217" s="285">
        <v>9.372140493931256E7</v>
      </c>
      <c r="S217" s="162"/>
    </row>
    <row r="218" ht="15.75" hidden="1" customHeight="1">
      <c r="B218" s="283" t="s">
        <v>87</v>
      </c>
      <c r="C218" s="282" t="s">
        <v>70</v>
      </c>
      <c r="D218" s="283" t="s">
        <v>131</v>
      </c>
      <c r="E218" s="284" t="s">
        <v>394</v>
      </c>
      <c r="F218" s="285">
        <v>176177.48241482847</v>
      </c>
      <c r="G218" s="285">
        <v>176177.48241482847</v>
      </c>
      <c r="H218" s="285">
        <v>176177.48241482847</v>
      </c>
      <c r="I218" s="285">
        <v>331213.66693987756</v>
      </c>
      <c r="J218" s="285">
        <v>211412.9788977942</v>
      </c>
      <c r="K218" s="285">
        <v>1768119.679348112</v>
      </c>
      <c r="L218" s="285">
        <v>761316.8124759492</v>
      </c>
      <c r="M218" s="285">
        <v>8483443.63331265</v>
      </c>
      <c r="N218" s="285">
        <v>6708483.266445537</v>
      </c>
      <c r="O218" s="285">
        <v>7444648.190099254</v>
      </c>
      <c r="P218" s="285">
        <v>2854075.2151202234</v>
      </c>
      <c r="Q218" s="285">
        <v>2378396.0126001923</v>
      </c>
      <c r="R218" s="285">
        <v>3.1469641902484074E7</v>
      </c>
      <c r="S218" s="162"/>
    </row>
    <row r="219" ht="15.75" hidden="1" customHeight="1">
      <c r="B219" s="283" t="s">
        <v>87</v>
      </c>
      <c r="C219" s="282" t="s">
        <v>70</v>
      </c>
      <c r="D219" s="283" t="s">
        <v>131</v>
      </c>
      <c r="E219" s="284" t="s">
        <v>395</v>
      </c>
      <c r="F219" s="285">
        <v>51515.87735509203</v>
      </c>
      <c r="G219" s="285">
        <v>51515.87735509203</v>
      </c>
      <c r="H219" s="285">
        <v>51515.87735509203</v>
      </c>
      <c r="I219" s="285">
        <v>96849.84942757303</v>
      </c>
      <c r="J219" s="285">
        <v>61819.052826110455</v>
      </c>
      <c r="K219" s="285">
        <v>517014.0661673768</v>
      </c>
      <c r="L219" s="285">
        <v>222615.870100432</v>
      </c>
      <c r="M219" s="285">
        <v>2480635.0719300937</v>
      </c>
      <c r="N219" s="285">
        <v>1961620.727325183</v>
      </c>
      <c r="O219" s="285">
        <v>2176881.9593523787</v>
      </c>
      <c r="P219" s="285">
        <v>834557.2131524915</v>
      </c>
      <c r="Q219" s="285">
        <v>695464.3442937448</v>
      </c>
      <c r="R219" s="285">
        <v>9202005.78664066</v>
      </c>
      <c r="S219" s="162"/>
    </row>
    <row r="220" ht="15.75" hidden="1" customHeight="1">
      <c r="B220" s="283" t="s">
        <v>87</v>
      </c>
      <c r="C220" s="282" t="s">
        <v>70</v>
      </c>
      <c r="D220" s="283" t="s">
        <v>131</v>
      </c>
      <c r="E220" s="284" t="s">
        <v>396</v>
      </c>
      <c r="F220" s="285">
        <v>161749.36176872626</v>
      </c>
      <c r="G220" s="285">
        <v>161749.36176872626</v>
      </c>
      <c r="H220" s="285">
        <v>161749.36176872626</v>
      </c>
      <c r="I220" s="285">
        <v>304088.8001252054</v>
      </c>
      <c r="J220" s="285">
        <v>194099.23412247156</v>
      </c>
      <c r="K220" s="285">
        <v>1623318.8586035254</v>
      </c>
      <c r="L220" s="285">
        <v>698968.4881058397</v>
      </c>
      <c r="M220" s="285">
        <v>7788688.8521787105</v>
      </c>
      <c r="N220" s="285">
        <v>6159089.5267125</v>
      </c>
      <c r="O220" s="285">
        <v>6834965.94931422</v>
      </c>
      <c r="P220" s="285">
        <v>2620339.660653367</v>
      </c>
      <c r="Q220" s="285">
        <v>2183616.383877812</v>
      </c>
      <c r="R220" s="285">
        <v>2.889242383899983E7</v>
      </c>
      <c r="S220" s="162"/>
    </row>
    <row r="221" ht="15.75" hidden="1" customHeight="1">
      <c r="B221" s="283" t="s">
        <v>87</v>
      </c>
      <c r="C221" s="282" t="s">
        <v>70</v>
      </c>
      <c r="D221" s="283" t="s">
        <v>145</v>
      </c>
      <c r="E221" s="284" t="s">
        <v>397</v>
      </c>
      <c r="F221" s="285">
        <v>37965.58568233006</v>
      </c>
      <c r="G221" s="285">
        <v>37965.58568233006</v>
      </c>
      <c r="H221" s="285">
        <v>37965.58568233006</v>
      </c>
      <c r="I221" s="285">
        <v>71375.30108278051</v>
      </c>
      <c r="J221" s="285">
        <v>45558.702818796075</v>
      </c>
      <c r="K221" s="285">
        <v>381023.1492855905</v>
      </c>
      <c r="L221" s="285">
        <v>164060.91334303954</v>
      </c>
      <c r="M221" s="285">
        <v>1828150.236494923</v>
      </c>
      <c r="N221" s="285">
        <v>1445652.9447447627</v>
      </c>
      <c r="O221" s="285">
        <v>1604293.7205250207</v>
      </c>
      <c r="P221" s="285">
        <v>615042.4880537473</v>
      </c>
      <c r="Q221" s="285">
        <v>512535.4067114575</v>
      </c>
      <c r="R221" s="285">
        <v>6781589.620107108</v>
      </c>
      <c r="S221" s="162"/>
    </row>
    <row r="222" ht="15.75" hidden="1" customHeight="1">
      <c r="B222" s="283" t="s">
        <v>87</v>
      </c>
      <c r="C222" s="282" t="s">
        <v>70</v>
      </c>
      <c r="D222" s="283" t="s">
        <v>145</v>
      </c>
      <c r="E222" s="284" t="s">
        <v>398</v>
      </c>
      <c r="F222" s="285">
        <v>207227.13090996468</v>
      </c>
      <c r="G222" s="285">
        <v>207227.13090996468</v>
      </c>
      <c r="H222" s="285">
        <v>207227.13090996468</v>
      </c>
      <c r="I222" s="285">
        <v>389587.00611073367</v>
      </c>
      <c r="J222" s="285">
        <v>248672.5570919577</v>
      </c>
      <c r="K222" s="285">
        <v>2079734.3862254936</v>
      </c>
      <c r="L222" s="285">
        <v>895491.8449307558</v>
      </c>
      <c r="M222" s="285">
        <v>9978571.950689994</v>
      </c>
      <c r="N222" s="285">
        <v>7890791.269168508</v>
      </c>
      <c r="O222" s="285">
        <v>8756698.437975189</v>
      </c>
      <c r="P222" s="285">
        <v>3357079.52074143</v>
      </c>
      <c r="Q222" s="285">
        <v>2797566.2672845325</v>
      </c>
      <c r="R222" s="285">
        <v>3.7015874632948495E7</v>
      </c>
      <c r="S222" s="162"/>
    </row>
    <row r="223" ht="15.75" hidden="1" customHeight="1">
      <c r="B223" s="283" t="s">
        <v>87</v>
      </c>
      <c r="C223" s="282" t="s">
        <v>70</v>
      </c>
      <c r="D223" s="283" t="s">
        <v>145</v>
      </c>
      <c r="E223" s="284" t="s">
        <v>399</v>
      </c>
      <c r="F223" s="285">
        <v>200859.85249660016</v>
      </c>
      <c r="G223" s="285">
        <v>200859.85249660016</v>
      </c>
      <c r="H223" s="285">
        <v>200859.85249660016</v>
      </c>
      <c r="I223" s="285">
        <v>377616.52269360836</v>
      </c>
      <c r="J223" s="285">
        <v>241031.82299592026</v>
      </c>
      <c r="K223" s="285">
        <v>2015832.2909506285</v>
      </c>
      <c r="L223" s="285">
        <v>867976.8864958544</v>
      </c>
      <c r="M223" s="285">
        <v>9671969.501971837</v>
      </c>
      <c r="N223" s="285">
        <v>7648338.146877435</v>
      </c>
      <c r="O223" s="285">
        <v>8487639.37851889</v>
      </c>
      <c r="P223" s="285">
        <v>3253929.610444925</v>
      </c>
      <c r="Q223" s="285">
        <v>2711608.0087041114</v>
      </c>
      <c r="R223" s="285">
        <v>3.587852172714301E7</v>
      </c>
      <c r="S223" s="162"/>
    </row>
    <row r="224" ht="15.75" hidden="1" customHeight="1">
      <c r="B224" s="283" t="s">
        <v>87</v>
      </c>
      <c r="C224" s="282" t="s">
        <v>70</v>
      </c>
      <c r="D224" s="283" t="s">
        <v>145</v>
      </c>
      <c r="E224" s="284" t="s">
        <v>400</v>
      </c>
      <c r="F224" s="285">
        <v>87952.47960115071</v>
      </c>
      <c r="G224" s="285">
        <v>87952.47960115071</v>
      </c>
      <c r="H224" s="285">
        <v>87952.47960115071</v>
      </c>
      <c r="I224" s="285">
        <v>165350.66165016335</v>
      </c>
      <c r="J224" s="285">
        <v>105542.97552138088</v>
      </c>
      <c r="K224" s="285">
        <v>882692.316286437</v>
      </c>
      <c r="L224" s="285">
        <v>380069.5781407542</v>
      </c>
      <c r="M224" s="285">
        <v>4235160.43525686</v>
      </c>
      <c r="N224" s="285">
        <v>3349053.0660293438</v>
      </c>
      <c r="O224" s="285">
        <v>3716566.153078012</v>
      </c>
      <c r="P224" s="285">
        <v>1424830.1695386425</v>
      </c>
      <c r="Q224" s="285">
        <v>1187358.4746155387</v>
      </c>
      <c r="R224" s="285">
        <v>1.5710481268920586E7</v>
      </c>
      <c r="S224" s="162"/>
    </row>
    <row r="225" ht="15.75" hidden="1" customHeight="1">
      <c r="B225" s="283" t="s">
        <v>87</v>
      </c>
      <c r="C225" s="282" t="s">
        <v>70</v>
      </c>
      <c r="D225" s="283" t="s">
        <v>145</v>
      </c>
      <c r="E225" s="284" t="s">
        <v>401</v>
      </c>
      <c r="F225" s="285">
        <v>22699.25053118196</v>
      </c>
      <c r="G225" s="285">
        <v>22699.25053118196</v>
      </c>
      <c r="H225" s="285">
        <v>22699.25053118196</v>
      </c>
      <c r="I225" s="285">
        <v>42674.59099862209</v>
      </c>
      <c r="J225" s="285">
        <v>27239.10063741836</v>
      </c>
      <c r="K225" s="285">
        <v>227809.9960364619</v>
      </c>
      <c r="L225" s="285">
        <v>98090.40759988698</v>
      </c>
      <c r="M225" s="285">
        <v>1093033.05825601</v>
      </c>
      <c r="N225" s="285">
        <v>864341.686928728</v>
      </c>
      <c r="O225" s="285">
        <v>959191.447552153</v>
      </c>
      <c r="P225" s="285">
        <v>367727.858605148</v>
      </c>
      <c r="Q225" s="285">
        <v>306439.8821709575</v>
      </c>
      <c r="R225" s="285">
        <v>4054645.7803789317</v>
      </c>
      <c r="S225" s="162"/>
    </row>
    <row r="226" ht="15.75" hidden="1" customHeight="1">
      <c r="B226" s="283" t="s">
        <v>87</v>
      </c>
      <c r="C226" s="282" t="s">
        <v>70</v>
      </c>
      <c r="D226" s="283" t="s">
        <v>145</v>
      </c>
      <c r="E226" s="284" t="s">
        <v>402</v>
      </c>
      <c r="F226" s="285">
        <v>709971.0057281948</v>
      </c>
      <c r="G226" s="285">
        <v>709971.0057281948</v>
      </c>
      <c r="H226" s="285">
        <v>709971.0057281948</v>
      </c>
      <c r="I226" s="285">
        <v>1334745.4907690065</v>
      </c>
      <c r="J226" s="285">
        <v>851965.206873834</v>
      </c>
      <c r="K226" s="285">
        <v>7125278.950455337</v>
      </c>
      <c r="L226" s="285">
        <v>3068001.9695061743</v>
      </c>
      <c r="M226" s="285">
        <v>3.418711021309549E7</v>
      </c>
      <c r="N226" s="285">
        <v>2.7034264233464986E7</v>
      </c>
      <c r="O226" s="285">
        <v>3.0000907552828588E7</v>
      </c>
      <c r="P226" s="285">
        <v>1.1501530292796765E7</v>
      </c>
      <c r="Q226" s="285">
        <v>9584608.577330664</v>
      </c>
      <c r="R226" s="285">
        <v>1.2681832550430544E8</v>
      </c>
      <c r="S226" s="162"/>
    </row>
    <row r="227" ht="15.75" hidden="1" customHeight="1">
      <c r="B227" s="283" t="s">
        <v>87</v>
      </c>
      <c r="C227" s="282" t="s">
        <v>70</v>
      </c>
      <c r="D227" s="283" t="s">
        <v>145</v>
      </c>
      <c r="E227" s="284" t="s">
        <v>403</v>
      </c>
      <c r="F227" s="285">
        <v>399753.0473052534</v>
      </c>
      <c r="G227" s="285">
        <v>399753.0473052534</v>
      </c>
      <c r="H227" s="285">
        <v>399753.0473052534</v>
      </c>
      <c r="I227" s="285">
        <v>751535.7289338765</v>
      </c>
      <c r="J227" s="285">
        <v>479703.6567663042</v>
      </c>
      <c r="K227" s="285">
        <v>4011927.1778190914</v>
      </c>
      <c r="L227" s="285">
        <v>1727455.243317561</v>
      </c>
      <c r="M227" s="285">
        <v>1.924923887874587E7</v>
      </c>
      <c r="N227" s="285">
        <v>1.5221789934785604E7</v>
      </c>
      <c r="O227" s="285">
        <v>1.689217463728061E7</v>
      </c>
      <c r="P227" s="285">
        <v>6475999.366345109</v>
      </c>
      <c r="Q227" s="285">
        <v>5396666.138620939</v>
      </c>
      <c r="R227" s="285">
        <v>7.140574990453073E7</v>
      </c>
      <c r="S227" s="162"/>
    </row>
    <row r="228" ht="15.75" hidden="1" customHeight="1">
      <c r="B228" s="283" t="s">
        <v>87</v>
      </c>
      <c r="C228" s="282" t="s">
        <v>70</v>
      </c>
      <c r="D228" s="283" t="s">
        <v>145</v>
      </c>
      <c r="E228" s="284" t="s">
        <v>404</v>
      </c>
      <c r="F228" s="285">
        <v>84160.68770885054</v>
      </c>
      <c r="G228" s="285">
        <v>84160.68770885054</v>
      </c>
      <c r="H228" s="285">
        <v>84160.68770885054</v>
      </c>
      <c r="I228" s="285">
        <v>158222.09289263905</v>
      </c>
      <c r="J228" s="285">
        <v>100992.82525062068</v>
      </c>
      <c r="K228" s="285">
        <v>844637.8397842557</v>
      </c>
      <c r="L228" s="285">
        <v>363684.08507177647</v>
      </c>
      <c r="M228" s="285">
        <v>4052574.9405235504</v>
      </c>
      <c r="N228" s="285">
        <v>3204669.276962333</v>
      </c>
      <c r="O228" s="285">
        <v>3556338.2041862328</v>
      </c>
      <c r="P228" s="285">
        <v>1363403.1408833798</v>
      </c>
      <c r="Q228" s="285">
        <v>1136169.2840694862</v>
      </c>
      <c r="R228" s="285">
        <v>1.5033173752750825E7</v>
      </c>
      <c r="S228" s="162"/>
    </row>
    <row r="229" ht="15.75" hidden="1" customHeight="1">
      <c r="B229" s="283" t="s">
        <v>87</v>
      </c>
      <c r="C229" s="282" t="s">
        <v>70</v>
      </c>
      <c r="D229" s="283" t="s">
        <v>145</v>
      </c>
      <c r="E229" s="284" t="s">
        <v>405</v>
      </c>
      <c r="F229" s="285">
        <v>111571.79846125301</v>
      </c>
      <c r="G229" s="285">
        <v>111571.79846125301</v>
      </c>
      <c r="H229" s="285">
        <v>111571.79846125301</v>
      </c>
      <c r="I229" s="285">
        <v>209754.9811071557</v>
      </c>
      <c r="J229" s="285">
        <v>133886.15815350367</v>
      </c>
      <c r="K229" s="285">
        <v>1119736.1309494958</v>
      </c>
      <c r="L229" s="285">
        <v>482135.8825342189</v>
      </c>
      <c r="M229" s="285">
        <v>5372497.383545839</v>
      </c>
      <c r="N229" s="285">
        <v>4248429.0995950345</v>
      </c>
      <c r="O229" s="285">
        <v>4714636.490972896</v>
      </c>
      <c r="P229" s="285">
        <v>1807463.1350723002</v>
      </c>
      <c r="Q229" s="285">
        <v>1506219.2792269208</v>
      </c>
      <c r="R229" s="285">
        <v>1.9929473936541125E7</v>
      </c>
      <c r="S229" s="162"/>
    </row>
    <row r="230" ht="15.75" hidden="1" customHeight="1">
      <c r="B230" s="283" t="s">
        <v>87</v>
      </c>
      <c r="C230" s="282" t="s">
        <v>70</v>
      </c>
      <c r="D230" s="283" t="s">
        <v>145</v>
      </c>
      <c r="E230" s="284" t="s">
        <v>406</v>
      </c>
      <c r="F230" s="285">
        <v>111149.07494128915</v>
      </c>
      <c r="G230" s="285">
        <v>111149.07494128915</v>
      </c>
      <c r="H230" s="285">
        <v>111149.07494128915</v>
      </c>
      <c r="I230" s="285">
        <v>208960.26088962363</v>
      </c>
      <c r="J230" s="285">
        <v>133378.889929547</v>
      </c>
      <c r="K230" s="285">
        <v>1115493.6717865732</v>
      </c>
      <c r="L230" s="285">
        <v>480309.1648494938</v>
      </c>
      <c r="M230" s="285">
        <v>5352142.051496962</v>
      </c>
      <c r="N230" s="285">
        <v>4232332.6403816305</v>
      </c>
      <c r="O230" s="285">
        <v>4696773.663983455</v>
      </c>
      <c r="P230" s="285">
        <v>1800615.0140488853</v>
      </c>
      <c r="Q230" s="285">
        <v>1500512.5117074086</v>
      </c>
      <c r="R230" s="285">
        <v>1.9853965093897447E7</v>
      </c>
      <c r="S230" s="162"/>
    </row>
    <row r="231" ht="15.75" hidden="1" customHeight="1">
      <c r="B231" s="283" t="s">
        <v>87</v>
      </c>
      <c r="C231" s="282" t="s">
        <v>70</v>
      </c>
      <c r="D231" s="283" t="s">
        <v>145</v>
      </c>
      <c r="E231" s="284" t="s">
        <v>407</v>
      </c>
      <c r="F231" s="285">
        <v>302013.2769750083</v>
      </c>
      <c r="G231" s="285">
        <v>302013.2769750083</v>
      </c>
      <c r="H231" s="285">
        <v>302013.2769750083</v>
      </c>
      <c r="I231" s="285">
        <v>567784.9607130156</v>
      </c>
      <c r="J231" s="285">
        <v>362415.93237001006</v>
      </c>
      <c r="K231" s="285">
        <v>3031009.4747896055</v>
      </c>
      <c r="L231" s="285">
        <v>1305091.7869892137</v>
      </c>
      <c r="M231" s="285">
        <v>1.4542792737250948E7</v>
      </c>
      <c r="N231" s="285">
        <v>1.15000565739762E7</v>
      </c>
      <c r="O231" s="285">
        <v>1.2762031588826353E7</v>
      </c>
      <c r="P231" s="285">
        <v>4892615.086995138</v>
      </c>
      <c r="Q231" s="285">
        <v>4077179.2391626257</v>
      </c>
      <c r="R231" s="285">
        <v>5.3947017211998135E7</v>
      </c>
      <c r="S231" s="162"/>
    </row>
    <row r="232" ht="15.75" hidden="1" customHeight="1">
      <c r="B232" s="283" t="s">
        <v>87</v>
      </c>
      <c r="C232" s="282" t="s">
        <v>70</v>
      </c>
      <c r="D232" s="283" t="s">
        <v>145</v>
      </c>
      <c r="E232" s="284" t="s">
        <v>408</v>
      </c>
      <c r="F232" s="285">
        <v>101239.40277692651</v>
      </c>
      <c r="G232" s="285">
        <v>101239.40277692651</v>
      </c>
      <c r="H232" s="285">
        <v>101239.40277692651</v>
      </c>
      <c r="I232" s="285">
        <v>190330.07722062184</v>
      </c>
      <c r="J232" s="285">
        <v>121487.28333231184</v>
      </c>
      <c r="K232" s="285">
        <v>1016040.0632462854</v>
      </c>
      <c r="L232" s="285">
        <v>437486.43903093477</v>
      </c>
      <c r="M232" s="285">
        <v>4874963.333316449</v>
      </c>
      <c r="N232" s="285">
        <v>3854992.3073301204</v>
      </c>
      <c r="O232" s="285">
        <v>4278025.354428261</v>
      </c>
      <c r="P232" s="285">
        <v>1640078.3249862106</v>
      </c>
      <c r="Q232" s="285">
        <v>1366731.9374885124</v>
      </c>
      <c r="R232" s="285">
        <v>1.8083853328710485E7</v>
      </c>
      <c r="S232" s="162"/>
    </row>
    <row r="233" ht="15.75" hidden="1" customHeight="1">
      <c r="B233" s="283" t="s">
        <v>87</v>
      </c>
      <c r="C233" s="282" t="s">
        <v>70</v>
      </c>
      <c r="D233" s="283" t="s">
        <v>145</v>
      </c>
      <c r="E233" s="284" t="s">
        <v>409</v>
      </c>
      <c r="F233" s="285">
        <v>176573.40938647257</v>
      </c>
      <c r="G233" s="285">
        <v>176573.40938647257</v>
      </c>
      <c r="H233" s="285">
        <v>176573.40938647257</v>
      </c>
      <c r="I233" s="285">
        <v>331958.0096465685</v>
      </c>
      <c r="J233" s="285">
        <v>211888.09126376716</v>
      </c>
      <c r="K233" s="285">
        <v>1772093.2079770449</v>
      </c>
      <c r="L233" s="285">
        <v>763027.7340755416</v>
      </c>
      <c r="M233" s="285">
        <v>8502508.63583631</v>
      </c>
      <c r="N233" s="285">
        <v>6723559.367134471</v>
      </c>
      <c r="O233" s="285">
        <v>7461378.688074707</v>
      </c>
      <c r="P233" s="285">
        <v>2860489.2320608576</v>
      </c>
      <c r="Q233" s="285">
        <v>2383741.026717388</v>
      </c>
      <c r="R233" s="285">
        <v>3.1540364220946074E7</v>
      </c>
      <c r="S233" s="162"/>
    </row>
    <row r="234" ht="15.75" hidden="1" customHeight="1">
      <c r="B234" s="283" t="s">
        <v>87</v>
      </c>
      <c r="C234" s="282" t="s">
        <v>70</v>
      </c>
      <c r="D234" s="283" t="s">
        <v>145</v>
      </c>
      <c r="E234" s="284" t="s">
        <v>410</v>
      </c>
      <c r="F234" s="285">
        <v>172191.23827876966</v>
      </c>
      <c r="G234" s="285">
        <v>172191.23827876966</v>
      </c>
      <c r="H234" s="285">
        <v>172191.23827876966</v>
      </c>
      <c r="I234" s="285">
        <v>323719.527964087</v>
      </c>
      <c r="J234" s="285">
        <v>206629.48593452366</v>
      </c>
      <c r="K234" s="285">
        <v>1728113.6774059571</v>
      </c>
      <c r="L234" s="285">
        <v>744091.0317585843</v>
      </c>
      <c r="M234" s="285">
        <v>8291494.713545185</v>
      </c>
      <c r="N234" s="285">
        <v>6556695.128051375</v>
      </c>
      <c r="O234" s="285">
        <v>7276203.365107781</v>
      </c>
      <c r="P234" s="285">
        <v>2789498.0601160703</v>
      </c>
      <c r="Q234" s="285">
        <v>2324581.716763398</v>
      </c>
      <c r="R234" s="285">
        <v>3.0757600421483275E7</v>
      </c>
      <c r="S234" s="162"/>
    </row>
    <row r="235" ht="15.75" hidden="1" customHeight="1">
      <c r="B235" s="283" t="s">
        <v>87</v>
      </c>
      <c r="C235" s="282" t="s">
        <v>70</v>
      </c>
      <c r="D235" s="283" t="s">
        <v>145</v>
      </c>
      <c r="E235" s="284" t="s">
        <v>411</v>
      </c>
      <c r="F235" s="285">
        <v>88456.28795016238</v>
      </c>
      <c r="G235" s="285">
        <v>88456.28795016238</v>
      </c>
      <c r="H235" s="285">
        <v>88456.28795016238</v>
      </c>
      <c r="I235" s="285">
        <v>166297.8213463053</v>
      </c>
      <c r="J235" s="285">
        <v>106147.54554019489</v>
      </c>
      <c r="K235" s="285">
        <v>887748.5439285709</v>
      </c>
      <c r="L235" s="285">
        <v>382246.68818405253</v>
      </c>
      <c r="M235" s="285">
        <v>4259420.230959748</v>
      </c>
      <c r="N235" s="285">
        <v>3368237.0720244017</v>
      </c>
      <c r="O235" s="285">
        <v>3737855.343173233</v>
      </c>
      <c r="P235" s="285">
        <v>1432991.8647926317</v>
      </c>
      <c r="Q235" s="285">
        <v>1194159.8873271963</v>
      </c>
      <c r="R235" s="285">
        <v>1.5800473861126821E7</v>
      </c>
      <c r="S235" s="162"/>
    </row>
    <row r="236" ht="15.75" hidden="1" customHeight="1">
      <c r="B236" s="283" t="s">
        <v>87</v>
      </c>
      <c r="C236" s="282" t="s">
        <v>70</v>
      </c>
      <c r="D236" s="283" t="s">
        <v>145</v>
      </c>
      <c r="E236" s="284" t="s">
        <v>412</v>
      </c>
      <c r="F236" s="285">
        <v>90382.5994624064</v>
      </c>
      <c r="G236" s="285">
        <v>90382.5994624064</v>
      </c>
      <c r="H236" s="285">
        <v>90382.5994624064</v>
      </c>
      <c r="I236" s="285">
        <v>169919.28698932406</v>
      </c>
      <c r="J236" s="285">
        <v>108459.11935488772</v>
      </c>
      <c r="K236" s="285">
        <v>907081.0332266857</v>
      </c>
      <c r="L236" s="285">
        <v>390570.869686909</v>
      </c>
      <c r="M236" s="285">
        <v>4352177.573784326</v>
      </c>
      <c r="N236" s="285">
        <v>3441587.1299814265</v>
      </c>
      <c r="O236" s="285">
        <v>3819254.5737481597</v>
      </c>
      <c r="P236" s="285">
        <v>1464198.1112909848</v>
      </c>
      <c r="Q236" s="285">
        <v>1220165.0927424906</v>
      </c>
      <c r="R236" s="285">
        <v>1.6144560589192413E7</v>
      </c>
      <c r="S236" s="162"/>
    </row>
    <row r="237" ht="15.75" hidden="1" customHeight="1">
      <c r="B237" s="283" t="s">
        <v>87</v>
      </c>
      <c r="C237" s="282" t="s">
        <v>70</v>
      </c>
      <c r="D237" s="283" t="s">
        <v>145</v>
      </c>
      <c r="E237" s="284" t="s">
        <v>413</v>
      </c>
      <c r="F237" s="285">
        <v>62824.37348606353</v>
      </c>
      <c r="G237" s="285">
        <v>62824.37348606353</v>
      </c>
      <c r="H237" s="285">
        <v>62824.37348606353</v>
      </c>
      <c r="I237" s="285">
        <v>118109.82215379945</v>
      </c>
      <c r="J237" s="285">
        <v>75389.24818327626</v>
      </c>
      <c r="K237" s="285">
        <v>630506.2916149109</v>
      </c>
      <c r="L237" s="285">
        <v>271483.3423240173</v>
      </c>
      <c r="M237" s="285">
        <v>3025171.117000495</v>
      </c>
      <c r="N237" s="285">
        <v>2392225.456280608</v>
      </c>
      <c r="O237" s="285">
        <v>2654739.708823179</v>
      </c>
      <c r="P237" s="285">
        <v>1017754.8504742299</v>
      </c>
      <c r="Q237" s="285">
        <v>848129.0420618606</v>
      </c>
      <c r="R237" s="285">
        <v>1.1221981999374565E7</v>
      </c>
      <c r="S237" s="162"/>
    </row>
    <row r="238" ht="15.75" hidden="1" customHeight="1">
      <c r="B238" s="283" t="s">
        <v>87</v>
      </c>
      <c r="C238" s="282" t="s">
        <v>70</v>
      </c>
      <c r="D238" s="283" t="s">
        <v>61</v>
      </c>
      <c r="E238" s="284" t="s">
        <v>62</v>
      </c>
      <c r="F238" s="285">
        <v>240783.99000793422</v>
      </c>
      <c r="G238" s="285">
        <v>240783.99000793422</v>
      </c>
      <c r="H238" s="285">
        <v>240783.99000793422</v>
      </c>
      <c r="I238" s="285">
        <v>452673.9012149164</v>
      </c>
      <c r="J238" s="285">
        <v>288940.78800952114</v>
      </c>
      <c r="K238" s="285">
        <v>2416511.493804582</v>
      </c>
      <c r="L238" s="285">
        <v>1040501.3016161264</v>
      </c>
      <c r="M238" s="285">
        <v>1.1594429543650344E7</v>
      </c>
      <c r="N238" s="285">
        <v>9168568.795828475</v>
      </c>
      <c r="O238" s="285">
        <v>1.0174694693370014E7</v>
      </c>
      <c r="P238" s="285">
        <v>3900700.6381285368</v>
      </c>
      <c r="Q238" s="285">
        <v>3250583.865107123</v>
      </c>
      <c r="R238" s="285">
        <v>4.300995699075344E7</v>
      </c>
      <c r="S238" s="286">
        <f t="shared" ref="S238:S245" si="6">SUM(F238:K238)</f>
        <v>3880478.153</v>
      </c>
    </row>
    <row r="239" ht="15.75" hidden="1" customHeight="1">
      <c r="B239" s="283" t="s">
        <v>87</v>
      </c>
      <c r="C239" s="282" t="s">
        <v>70</v>
      </c>
      <c r="D239" s="283" t="s">
        <v>61</v>
      </c>
      <c r="E239" s="284" t="s">
        <v>63</v>
      </c>
      <c r="F239" s="285">
        <v>472810.9640716736</v>
      </c>
      <c r="G239" s="285">
        <v>472810.9640716736</v>
      </c>
      <c r="H239" s="285">
        <v>472810.9640716736</v>
      </c>
      <c r="I239" s="285">
        <v>888884.6124547465</v>
      </c>
      <c r="J239" s="285">
        <v>567373.1568860085</v>
      </c>
      <c r="K239" s="285">
        <v>4745137.453027403</v>
      </c>
      <c r="L239" s="285">
        <v>2043160.8576581073</v>
      </c>
      <c r="M239" s="285">
        <v>2.276718402338035E7</v>
      </c>
      <c r="N239" s="285">
        <v>1.8003688083124958E7</v>
      </c>
      <c r="O239" s="285">
        <v>1.997934832356876E7</v>
      </c>
      <c r="P239" s="285">
        <v>7659537.617961117</v>
      </c>
      <c r="Q239" s="285">
        <v>6382948.014967615</v>
      </c>
      <c r="R239" s="285">
        <v>8.445569503524409E7</v>
      </c>
      <c r="S239" s="286">
        <f t="shared" si="6"/>
        <v>7619828.115</v>
      </c>
    </row>
    <row r="240" ht="15.75" hidden="1" customHeight="1">
      <c r="B240" s="283" t="s">
        <v>87</v>
      </c>
      <c r="C240" s="282" t="s">
        <v>70</v>
      </c>
      <c r="D240" s="283" t="s">
        <v>61</v>
      </c>
      <c r="E240" s="284" t="s">
        <v>64</v>
      </c>
      <c r="F240" s="285">
        <v>66043.0446013248</v>
      </c>
      <c r="G240" s="285">
        <v>66043.0446013248</v>
      </c>
      <c r="H240" s="285">
        <v>66043.0446013248</v>
      </c>
      <c r="I240" s="285">
        <v>124160.92385049064</v>
      </c>
      <c r="J240" s="285">
        <v>79251.65352158977</v>
      </c>
      <c r="K240" s="285">
        <v>662808.9199771595</v>
      </c>
      <c r="L240" s="285">
        <v>285392.2051383316</v>
      </c>
      <c r="M240" s="285">
        <v>3180159.2267533466</v>
      </c>
      <c r="N240" s="285">
        <v>2514785.9618625883</v>
      </c>
      <c r="O240" s="285">
        <v>2790749.565271994</v>
      </c>
      <c r="P240" s="285">
        <v>1069897.3225414625</v>
      </c>
      <c r="Q240" s="285">
        <v>891581.1021178878</v>
      </c>
      <c r="R240" s="285">
        <v>1.1796916014838826E7</v>
      </c>
      <c r="S240" s="286">
        <f t="shared" si="6"/>
        <v>1064350.631</v>
      </c>
    </row>
    <row r="241" ht="15.75" hidden="1" customHeight="1">
      <c r="B241" s="283" t="s">
        <v>87</v>
      </c>
      <c r="C241" s="282" t="s">
        <v>70</v>
      </c>
      <c r="D241" s="283" t="s">
        <v>61</v>
      </c>
      <c r="E241" s="284" t="s">
        <v>65</v>
      </c>
      <c r="F241" s="285">
        <v>110106.9655664652</v>
      </c>
      <c r="G241" s="285">
        <v>110106.9655664652</v>
      </c>
      <c r="H241" s="285">
        <v>110106.9655664652</v>
      </c>
      <c r="I241" s="285">
        <v>207001.0952649546</v>
      </c>
      <c r="J241" s="285">
        <v>132128.35867975827</v>
      </c>
      <c r="K241" s="285">
        <v>1105035.0475151646</v>
      </c>
      <c r="L241" s="285">
        <v>475805.891351555</v>
      </c>
      <c r="M241" s="285">
        <v>5301961.540231343</v>
      </c>
      <c r="N241" s="285">
        <v>4192651.2168138246</v>
      </c>
      <c r="O241" s="285">
        <v>4652737.743133472</v>
      </c>
      <c r="P241" s="285">
        <v>1783732.8421767375</v>
      </c>
      <c r="Q241" s="285">
        <v>1486444.0351472853</v>
      </c>
      <c r="R241" s="285">
        <v>1.9667818667013492E7</v>
      </c>
      <c r="S241" s="286">
        <f t="shared" si="6"/>
        <v>1774485.398</v>
      </c>
    </row>
    <row r="242" ht="15.75" hidden="1" customHeight="1">
      <c r="B242" s="283" t="s">
        <v>87</v>
      </c>
      <c r="C242" s="282" t="s">
        <v>70</v>
      </c>
      <c r="D242" s="283" t="s">
        <v>61</v>
      </c>
      <c r="E242" s="284" t="s">
        <v>66</v>
      </c>
      <c r="F242" s="285">
        <v>97042.44266082213</v>
      </c>
      <c r="G242" s="285">
        <v>97042.44266082213</v>
      </c>
      <c r="H242" s="285">
        <v>97042.44266082213</v>
      </c>
      <c r="I242" s="285">
        <v>182439.79220234562</v>
      </c>
      <c r="J242" s="285">
        <v>116450.93119298658</v>
      </c>
      <c r="K242" s="285">
        <v>973919.312779149</v>
      </c>
      <c r="L242" s="285">
        <v>419350.0900839235</v>
      </c>
      <c r="M242" s="285">
        <v>4672867.843653372</v>
      </c>
      <c r="N242" s="285">
        <v>3695180.5293270093</v>
      </c>
      <c r="O242" s="285">
        <v>4100676.4043580936</v>
      </c>
      <c r="P242" s="285">
        <v>1572087.5711053195</v>
      </c>
      <c r="Q242" s="285">
        <v>1310072.975921103</v>
      </c>
      <c r="R242" s="285">
        <v>1.7334172778605767E7</v>
      </c>
      <c r="S242" s="286">
        <f t="shared" si="6"/>
        <v>1563937.364</v>
      </c>
    </row>
    <row r="243" ht="15.75" hidden="1" customHeight="1">
      <c r="B243" s="283" t="s">
        <v>87</v>
      </c>
      <c r="C243" s="282" t="s">
        <v>70</v>
      </c>
      <c r="D243" s="283" t="s">
        <v>61</v>
      </c>
      <c r="E243" s="284" t="s">
        <v>67</v>
      </c>
      <c r="F243" s="285">
        <v>141487.1690625896</v>
      </c>
      <c r="G243" s="285">
        <v>141487.1690625896</v>
      </c>
      <c r="H243" s="285">
        <v>141487.1690625896</v>
      </c>
      <c r="I243" s="285">
        <v>265995.87783766846</v>
      </c>
      <c r="J243" s="285">
        <v>169784.60287510755</v>
      </c>
      <c r="K243" s="285">
        <v>1419967.2090090106</v>
      </c>
      <c r="L243" s="285">
        <v>611409.3531166851</v>
      </c>
      <c r="M243" s="285">
        <v>6813007.015012435</v>
      </c>
      <c r="N243" s="285">
        <v>5387546.08740648</v>
      </c>
      <c r="O243" s="285">
        <v>5978756.096672539</v>
      </c>
      <c r="P243" s="285">
        <v>2292092.138813953</v>
      </c>
      <c r="Q243" s="285">
        <v>1910076.782344966</v>
      </c>
      <c r="R243" s="285">
        <v>2.5273096670276616E7</v>
      </c>
      <c r="S243" s="286">
        <f t="shared" si="6"/>
        <v>2280209.197</v>
      </c>
    </row>
    <row r="244" ht="15.75" hidden="1" customHeight="1">
      <c r="B244" s="283" t="s">
        <v>87</v>
      </c>
      <c r="C244" s="282" t="s">
        <v>70</v>
      </c>
      <c r="D244" s="283" t="s">
        <v>61</v>
      </c>
      <c r="E244" s="284" t="s">
        <v>68</v>
      </c>
      <c r="F244" s="285">
        <v>131303.7564676258</v>
      </c>
      <c r="G244" s="285">
        <v>131303.7564676258</v>
      </c>
      <c r="H244" s="285">
        <v>131303.7564676258</v>
      </c>
      <c r="I244" s="285">
        <v>246851.06215913652</v>
      </c>
      <c r="J244" s="285">
        <v>157564.50776115098</v>
      </c>
      <c r="K244" s="285">
        <v>1317766.3376758564</v>
      </c>
      <c r="L244" s="285">
        <v>567403.7111319138</v>
      </c>
      <c r="M244" s="285">
        <v>6322646.92154302</v>
      </c>
      <c r="N244" s="285">
        <v>4999782.270758391</v>
      </c>
      <c r="O244" s="285">
        <v>5548440.467768136</v>
      </c>
      <c r="P244" s="285">
        <v>2127120.854775539</v>
      </c>
      <c r="Q244" s="285">
        <v>1772600.7123129542</v>
      </c>
      <c r="R244" s="285">
        <v>2.3454088115288977E7</v>
      </c>
      <c r="S244" s="286">
        <f t="shared" si="6"/>
        <v>2116093.177</v>
      </c>
    </row>
    <row r="245" ht="15.75" hidden="1" customHeight="1">
      <c r="B245" s="283" t="s">
        <v>87</v>
      </c>
      <c r="C245" s="282" t="s">
        <v>70</v>
      </c>
      <c r="D245" s="283" t="s">
        <v>61</v>
      </c>
      <c r="E245" s="284" t="s">
        <v>83</v>
      </c>
      <c r="F245" s="285">
        <v>181472.2983738521</v>
      </c>
      <c r="G245" s="285">
        <v>181472.2983738521</v>
      </c>
      <c r="H245" s="285">
        <v>181472.2983738521</v>
      </c>
      <c r="I245" s="285">
        <v>341167.92094284197</v>
      </c>
      <c r="J245" s="285">
        <v>217766.75804862258</v>
      </c>
      <c r="K245" s="285">
        <v>1821258.5264207057</v>
      </c>
      <c r="L245" s="285">
        <v>784197.3324681645</v>
      </c>
      <c r="M245" s="285">
        <v>8738403.984212525</v>
      </c>
      <c r="N245" s="285">
        <v>6910099.181108132</v>
      </c>
      <c r="O245" s="285">
        <v>7668388.713042134</v>
      </c>
      <c r="P245" s="285">
        <v>2939851.233656406</v>
      </c>
      <c r="Q245" s="285">
        <v>2449876.0280470117</v>
      </c>
      <c r="R245" s="285">
        <v>3.2415426573068097E7</v>
      </c>
      <c r="S245" s="286">
        <f t="shared" si="6"/>
        <v>2924610.101</v>
      </c>
    </row>
    <row r="246" ht="15.75" hidden="1" customHeight="1">
      <c r="B246" s="283" t="s">
        <v>87</v>
      </c>
      <c r="C246" s="282" t="s">
        <v>70</v>
      </c>
      <c r="D246" s="283" t="s">
        <v>159</v>
      </c>
      <c r="E246" s="284" t="s">
        <v>414</v>
      </c>
      <c r="F246" s="285">
        <v>615627.6324801204</v>
      </c>
      <c r="G246" s="285">
        <v>615627.6324801204</v>
      </c>
      <c r="H246" s="285">
        <v>615627.6324801204</v>
      </c>
      <c r="I246" s="285">
        <v>1157379.9490626263</v>
      </c>
      <c r="J246" s="285">
        <v>738753.1589761446</v>
      </c>
      <c r="K246" s="285">
        <v>6178447.536079508</v>
      </c>
      <c r="L246" s="285">
        <v>2660315.3842799603</v>
      </c>
      <c r="M246" s="285">
        <v>2.9644210188890968E7</v>
      </c>
      <c r="N246" s="285">
        <v>2.3441858824671023E7</v>
      </c>
      <c r="O246" s="285">
        <v>2.6014284442587E7</v>
      </c>
      <c r="P246" s="285">
        <v>9973167.646177957</v>
      </c>
      <c r="Q246" s="285">
        <v>8310973.038481653</v>
      </c>
      <c r="R246" s="285">
        <v>1.099662730666472E8</v>
      </c>
      <c r="S246" s="162"/>
    </row>
    <row r="247" ht="15.75" hidden="1" customHeight="1">
      <c r="B247" s="283" t="s">
        <v>87</v>
      </c>
      <c r="C247" s="282" t="s">
        <v>70</v>
      </c>
      <c r="D247" s="283" t="s">
        <v>159</v>
      </c>
      <c r="E247" s="284" t="s">
        <v>415</v>
      </c>
      <c r="F247" s="285">
        <v>160084.40222785738</v>
      </c>
      <c r="G247" s="285">
        <v>160084.40222785738</v>
      </c>
      <c r="H247" s="285">
        <v>160084.40222785738</v>
      </c>
      <c r="I247" s="285">
        <v>300958.67618837196</v>
      </c>
      <c r="J247" s="285">
        <v>192101.2826734289</v>
      </c>
      <c r="K247" s="285">
        <v>1606609.3013480925</v>
      </c>
      <c r="L247" s="285">
        <v>691773.6884459655</v>
      </c>
      <c r="M247" s="285">
        <v>7708516.3453231</v>
      </c>
      <c r="N247" s="285">
        <v>6095691.224806197</v>
      </c>
      <c r="O247" s="285">
        <v>6764610.544851506</v>
      </c>
      <c r="P247" s="285">
        <v>2593367.3160912916</v>
      </c>
      <c r="Q247" s="285">
        <v>2161139.4300760822</v>
      </c>
      <c r="R247" s="285">
        <v>2.859502101648761E7</v>
      </c>
      <c r="S247" s="162"/>
    </row>
    <row r="248" ht="15.75" hidden="1" customHeight="1">
      <c r="B248" s="283" t="s">
        <v>87</v>
      </c>
      <c r="C248" s="282" t="s">
        <v>70</v>
      </c>
      <c r="D248" s="283" t="s">
        <v>159</v>
      </c>
      <c r="E248" s="284" t="s">
        <v>416</v>
      </c>
      <c r="F248" s="285">
        <v>73856.93229284267</v>
      </c>
      <c r="G248" s="285">
        <v>73856.93229284267</v>
      </c>
      <c r="H248" s="285">
        <v>73856.93229284267</v>
      </c>
      <c r="I248" s="285">
        <v>138851.03271054424</v>
      </c>
      <c r="J248" s="285">
        <v>88628.31875141122</v>
      </c>
      <c r="K248" s="285">
        <v>741229.206214749</v>
      </c>
      <c r="L248" s="285">
        <v>319158.4049319253</v>
      </c>
      <c r="M248" s="285">
        <v>3556420.0001474386</v>
      </c>
      <c r="N248" s="285">
        <v>2812323.048361563</v>
      </c>
      <c r="O248" s="285">
        <v>3120937.305855811</v>
      </c>
      <c r="P248" s="285">
        <v>1196482.3031440522</v>
      </c>
      <c r="Q248" s="285">
        <v>997068.5859533794</v>
      </c>
      <c r="R248" s="285">
        <v>1.3192669002949402E7</v>
      </c>
      <c r="S248" s="162"/>
    </row>
    <row r="249" ht="15.75" hidden="1" customHeight="1">
      <c r="B249" s="283" t="s">
        <v>87</v>
      </c>
      <c r="C249" s="282" t="s">
        <v>70</v>
      </c>
      <c r="D249" s="283" t="s">
        <v>159</v>
      </c>
      <c r="E249" s="284" t="s">
        <v>417</v>
      </c>
      <c r="F249" s="285">
        <v>391044.8096186873</v>
      </c>
      <c r="G249" s="285">
        <v>391044.8096186873</v>
      </c>
      <c r="H249" s="285">
        <v>391044.8096186873</v>
      </c>
      <c r="I249" s="285">
        <v>735164.2420831323</v>
      </c>
      <c r="J249" s="285">
        <v>469253.7715424249</v>
      </c>
      <c r="K249" s="285">
        <v>3924531.182513607</v>
      </c>
      <c r="L249" s="285">
        <v>1689824.2835209563</v>
      </c>
      <c r="M249" s="285">
        <v>1.8829912625771474E7</v>
      </c>
      <c r="N249" s="285">
        <v>1.4890197803942204E7</v>
      </c>
      <c r="O249" s="285">
        <v>1.652419477377229E7</v>
      </c>
      <c r="P249" s="285">
        <v>6334925.91582274</v>
      </c>
      <c r="Q249" s="285">
        <v>5279104.929852297</v>
      </c>
      <c r="R249" s="285">
        <v>6.985024395767719E7</v>
      </c>
      <c r="S249" s="162"/>
    </row>
    <row r="250" ht="15.75" hidden="1" customHeight="1">
      <c r="B250" s="283" t="s">
        <v>87</v>
      </c>
      <c r="C250" s="282" t="s">
        <v>70</v>
      </c>
      <c r="D250" s="283" t="s">
        <v>159</v>
      </c>
      <c r="E250" s="284" t="s">
        <v>418</v>
      </c>
      <c r="F250" s="285">
        <v>185007.51531391215</v>
      </c>
      <c r="G250" s="285">
        <v>185007.51531391215</v>
      </c>
      <c r="H250" s="285">
        <v>185007.51531391215</v>
      </c>
      <c r="I250" s="285">
        <v>347814.1287901549</v>
      </c>
      <c r="J250" s="285">
        <v>222009.01837669464</v>
      </c>
      <c r="K250" s="285">
        <v>1856738.0131111052</v>
      </c>
      <c r="L250" s="285">
        <v>799474.0866556279</v>
      </c>
      <c r="M250" s="285">
        <v>8908634.669947466</v>
      </c>
      <c r="N250" s="285">
        <v>7044713.113380169</v>
      </c>
      <c r="O250" s="285">
        <v>7817774.696050206</v>
      </c>
      <c r="P250" s="285">
        <v>2997121.748085379</v>
      </c>
      <c r="Q250" s="285">
        <v>2497601.4567378224</v>
      </c>
      <c r="R250" s="285">
        <v>3.3046903477076367E7</v>
      </c>
      <c r="S250" s="162"/>
    </row>
    <row r="251" ht="15.75" hidden="1" customHeight="1">
      <c r="B251" s="283" t="s">
        <v>87</v>
      </c>
      <c r="C251" s="282" t="s">
        <v>70</v>
      </c>
      <c r="D251" s="283" t="s">
        <v>159</v>
      </c>
      <c r="E251" s="284" t="s">
        <v>419</v>
      </c>
      <c r="F251" s="285">
        <v>198748.69077483646</v>
      </c>
      <c r="G251" s="285">
        <v>198748.69077483646</v>
      </c>
      <c r="H251" s="285">
        <v>198748.69077483646</v>
      </c>
      <c r="I251" s="285">
        <v>373647.5386566926</v>
      </c>
      <c r="J251" s="285">
        <v>238498.42892980383</v>
      </c>
      <c r="K251" s="285">
        <v>1994644.6423625555</v>
      </c>
      <c r="L251" s="285">
        <v>858853.9106728153</v>
      </c>
      <c r="M251" s="285">
        <v>9570311.09919583</v>
      </c>
      <c r="N251" s="285">
        <v>7567949.365694466</v>
      </c>
      <c r="O251" s="285">
        <v>8398429.02044414</v>
      </c>
      <c r="P251" s="285">
        <v>3219728.790552353</v>
      </c>
      <c r="Q251" s="285">
        <v>2683107.3254603017</v>
      </c>
      <c r="R251" s="285">
        <v>3.550141619429347E7</v>
      </c>
      <c r="S251" s="162"/>
    </row>
    <row r="252" ht="15.75" hidden="1" customHeight="1">
      <c r="B252" s="283" t="s">
        <v>87</v>
      </c>
      <c r="C252" s="282" t="s">
        <v>70</v>
      </c>
      <c r="D252" s="283" t="s">
        <v>159</v>
      </c>
      <c r="E252" s="284" t="s">
        <v>420</v>
      </c>
      <c r="F252" s="285">
        <v>131341.0481202541</v>
      </c>
      <c r="G252" s="285">
        <v>131341.0481202541</v>
      </c>
      <c r="H252" s="285">
        <v>131341.0481202541</v>
      </c>
      <c r="I252" s="285">
        <v>246921.17046607775</v>
      </c>
      <c r="J252" s="285">
        <v>157609.25774430495</v>
      </c>
      <c r="K252" s="285">
        <v>1318140.5972235794</v>
      </c>
      <c r="L252" s="285">
        <v>567564.8597743044</v>
      </c>
      <c r="M252" s="285">
        <v>6324442.619998516</v>
      </c>
      <c r="N252" s="285">
        <v>5001202.261691432</v>
      </c>
      <c r="O252" s="285">
        <v>5550016.283419716</v>
      </c>
      <c r="P252" s="285">
        <v>2127724.979548118</v>
      </c>
      <c r="Q252" s="285">
        <v>1773104.1496234364</v>
      </c>
      <c r="R252" s="285">
        <v>2.3460749323850248E7</v>
      </c>
      <c r="S252" s="162"/>
    </row>
    <row r="253" ht="15.75" hidden="1" customHeight="1">
      <c r="B253" s="283" t="s">
        <v>87</v>
      </c>
      <c r="C253" s="282" t="s">
        <v>70</v>
      </c>
      <c r="D253" s="283" t="s">
        <v>159</v>
      </c>
      <c r="E253" s="284" t="s">
        <v>421</v>
      </c>
      <c r="F253" s="285">
        <v>114560.96531114263</v>
      </c>
      <c r="G253" s="285">
        <v>114560.96531114263</v>
      </c>
      <c r="H253" s="285">
        <v>114560.96531114263</v>
      </c>
      <c r="I253" s="285">
        <v>215374.61478494818</v>
      </c>
      <c r="J253" s="285">
        <v>137473.1583733712</v>
      </c>
      <c r="K253" s="285">
        <v>1149735.451292264</v>
      </c>
      <c r="L253" s="285">
        <v>495052.9871887079</v>
      </c>
      <c r="M253" s="285">
        <v>5516434.214371338</v>
      </c>
      <c r="N253" s="285">
        <v>4362250.545549642</v>
      </c>
      <c r="O253" s="285">
        <v>4840948.294694427</v>
      </c>
      <c r="P253" s="285">
        <v>1855887.6380405119</v>
      </c>
      <c r="Q253" s="285">
        <v>1546573.031700431</v>
      </c>
      <c r="R253" s="285">
        <v>2.0463412831929073E7</v>
      </c>
      <c r="S253" s="162"/>
    </row>
    <row r="254" ht="15.75" hidden="1" customHeight="1">
      <c r="B254" s="283" t="s">
        <v>87</v>
      </c>
      <c r="C254" s="282" t="s">
        <v>70</v>
      </c>
      <c r="D254" s="283" t="s">
        <v>159</v>
      </c>
      <c r="E254" s="284" t="s">
        <v>422</v>
      </c>
      <c r="F254" s="285">
        <v>305412.08136942436</v>
      </c>
      <c r="G254" s="285">
        <v>305412.08136942436</v>
      </c>
      <c r="H254" s="285">
        <v>305412.08136942436</v>
      </c>
      <c r="I254" s="285">
        <v>574174.7129745178</v>
      </c>
      <c r="J254" s="285">
        <v>366494.4976433093</v>
      </c>
      <c r="K254" s="285">
        <v>3065119.923262651</v>
      </c>
      <c r="L254" s="285">
        <v>1319779.0608242059</v>
      </c>
      <c r="M254" s="285">
        <v>1.4706454773428718E7</v>
      </c>
      <c r="N254" s="285">
        <v>1.1629476191587573E7</v>
      </c>
      <c r="O254" s="285">
        <v>1.2905653251689104E7</v>
      </c>
      <c r="P254" s="285">
        <v>4947675.718184678</v>
      </c>
      <c r="Q254" s="285">
        <v>4123063.0984872426</v>
      </c>
      <c r="R254" s="285">
        <v>5.4554127472190276E7</v>
      </c>
      <c r="S254" s="162"/>
    </row>
    <row r="255" ht="15.75" hidden="1" customHeight="1">
      <c r="B255" s="283" t="s">
        <v>87</v>
      </c>
      <c r="C255" s="282" t="s">
        <v>70</v>
      </c>
      <c r="D255" s="283" t="s">
        <v>159</v>
      </c>
      <c r="E255" s="284" t="s">
        <v>423</v>
      </c>
      <c r="F255" s="285">
        <v>147317.41410007435</v>
      </c>
      <c r="G255" s="285">
        <v>147317.41410007435</v>
      </c>
      <c r="H255" s="285">
        <v>147317.41410007435</v>
      </c>
      <c r="I255" s="285">
        <v>276956.73850813985</v>
      </c>
      <c r="J255" s="285">
        <v>176780.8969200893</v>
      </c>
      <c r="K255" s="285">
        <v>1478479.6298070662</v>
      </c>
      <c r="L255" s="285">
        <v>636603.6260002101</v>
      </c>
      <c r="M255" s="285">
        <v>7093749.789094328</v>
      </c>
      <c r="N255" s="285">
        <v>5609550.061678005</v>
      </c>
      <c r="O255" s="285">
        <v>6225121.99185514</v>
      </c>
      <c r="P255" s="285">
        <v>2386542.1084212065</v>
      </c>
      <c r="Q255" s="285">
        <v>1988785.0903510107</v>
      </c>
      <c r="R255" s="285">
        <v>2.631452217493542E7</v>
      </c>
      <c r="S255" s="162"/>
    </row>
    <row r="256" ht="15.75" hidden="1" customHeight="1">
      <c r="B256" s="283" t="s">
        <v>87</v>
      </c>
      <c r="C256" s="282" t="s">
        <v>70</v>
      </c>
      <c r="D256" s="283" t="s">
        <v>159</v>
      </c>
      <c r="E256" s="284" t="s">
        <v>424</v>
      </c>
      <c r="F256" s="285">
        <v>297490.1551283626</v>
      </c>
      <c r="G256" s="285">
        <v>297490.1551283626</v>
      </c>
      <c r="H256" s="285">
        <v>297490.1551283626</v>
      </c>
      <c r="I256" s="285">
        <v>559281.4916413217</v>
      </c>
      <c r="J256" s="285">
        <v>356988.18615403515</v>
      </c>
      <c r="K256" s="285">
        <v>2985615.3606296987</v>
      </c>
      <c r="L256" s="285">
        <v>1285545.993397837</v>
      </c>
      <c r="M256" s="285">
        <v>1.4324991638570959E7</v>
      </c>
      <c r="N256" s="285">
        <v>1.132782521498294E7</v>
      </c>
      <c r="O256" s="285">
        <v>1.2570900177435521E7</v>
      </c>
      <c r="P256" s="285">
        <v>4819340.513079477</v>
      </c>
      <c r="Q256" s="285">
        <v>4016117.0942329085</v>
      </c>
      <c r="R256" s="285">
        <v>5.31390761355098E7</v>
      </c>
      <c r="S256" s="162"/>
    </row>
    <row r="257" ht="15.75" hidden="1" customHeight="1">
      <c r="B257" s="283" t="s">
        <v>87</v>
      </c>
      <c r="C257" s="282" t="s">
        <v>70</v>
      </c>
      <c r="D257" s="283" t="s">
        <v>159</v>
      </c>
      <c r="E257" s="284" t="s">
        <v>425</v>
      </c>
      <c r="F257" s="285">
        <v>99051.60245445024</v>
      </c>
      <c r="G257" s="285">
        <v>99051.60245445024</v>
      </c>
      <c r="H257" s="285">
        <v>99051.60245445024</v>
      </c>
      <c r="I257" s="285">
        <v>186217.01261436648</v>
      </c>
      <c r="J257" s="285">
        <v>118861.92294534032</v>
      </c>
      <c r="K257" s="285">
        <v>994083.268588804</v>
      </c>
      <c r="L257" s="285">
        <v>428032.2843625213</v>
      </c>
      <c r="M257" s="285">
        <v>4769614.565345245</v>
      </c>
      <c r="N257" s="285">
        <v>3771685.282774633</v>
      </c>
      <c r="O257" s="285">
        <v>4185576.515406535</v>
      </c>
      <c r="P257" s="285">
        <v>1604635.959762095</v>
      </c>
      <c r="Q257" s="285">
        <v>1337196.633135083</v>
      </c>
      <c r="R257" s="285">
        <v>1.769305825229797E7</v>
      </c>
      <c r="S257" s="162"/>
    </row>
    <row r="258" ht="15.75" hidden="1" customHeight="1">
      <c r="B258" s="283" t="s">
        <v>84</v>
      </c>
      <c r="C258" s="282" t="s">
        <v>70</v>
      </c>
      <c r="D258" s="283" t="s">
        <v>116</v>
      </c>
      <c r="E258" s="284" t="s">
        <v>383</v>
      </c>
      <c r="F258" s="285">
        <v>4133776.7550521623</v>
      </c>
      <c r="G258" s="285">
        <v>4133776.7550521623</v>
      </c>
      <c r="H258" s="285">
        <v>4133776.7550521623</v>
      </c>
      <c r="I258" s="285">
        <v>8267553.510104325</v>
      </c>
      <c r="J258" s="285">
        <v>8267553.510104325</v>
      </c>
      <c r="K258" s="285">
        <v>8267553.510104325</v>
      </c>
      <c r="L258" s="285">
        <v>8267553.510104325</v>
      </c>
      <c r="M258" s="285">
        <v>8267553.510104325</v>
      </c>
      <c r="N258" s="285">
        <v>8267553.510104325</v>
      </c>
      <c r="O258" s="285">
        <v>8267553.510104325</v>
      </c>
      <c r="P258" s="285">
        <v>8267553.510104325</v>
      </c>
      <c r="Q258" s="285">
        <v>8267553.510104325</v>
      </c>
      <c r="R258" s="285">
        <v>8.680931185609543E7</v>
      </c>
      <c r="S258" s="162"/>
    </row>
    <row r="259" ht="15.75" hidden="1" customHeight="1">
      <c r="B259" s="283" t="s">
        <v>84</v>
      </c>
      <c r="C259" s="282" t="s">
        <v>70</v>
      </c>
      <c r="D259" s="283" t="s">
        <v>116</v>
      </c>
      <c r="E259" s="284" t="s">
        <v>384</v>
      </c>
      <c r="F259" s="285">
        <v>2709836.72011206</v>
      </c>
      <c r="G259" s="285">
        <v>2709836.72011206</v>
      </c>
      <c r="H259" s="285">
        <v>2709836.72011206</v>
      </c>
      <c r="I259" s="285">
        <v>5419673.44022412</v>
      </c>
      <c r="J259" s="285">
        <v>5419673.44022412</v>
      </c>
      <c r="K259" s="285">
        <v>5419673.44022412</v>
      </c>
      <c r="L259" s="285">
        <v>5419673.44022412</v>
      </c>
      <c r="M259" s="285">
        <v>5419673.44022412</v>
      </c>
      <c r="N259" s="285">
        <v>5419673.44022412</v>
      </c>
      <c r="O259" s="285">
        <v>5419673.44022412</v>
      </c>
      <c r="P259" s="285">
        <v>5419673.44022412</v>
      </c>
      <c r="Q259" s="285">
        <v>5419673.44022412</v>
      </c>
      <c r="R259" s="285">
        <v>5.690657112235325E7</v>
      </c>
      <c r="S259" s="162"/>
    </row>
    <row r="260" ht="15.75" hidden="1" customHeight="1">
      <c r="B260" s="283" t="s">
        <v>84</v>
      </c>
      <c r="C260" s="282" t="s">
        <v>70</v>
      </c>
      <c r="D260" s="283" t="s">
        <v>116</v>
      </c>
      <c r="E260" s="284" t="s">
        <v>385</v>
      </c>
      <c r="F260" s="285">
        <v>5186172.2804230815</v>
      </c>
      <c r="G260" s="285">
        <v>5186172.2804230815</v>
      </c>
      <c r="H260" s="285">
        <v>5186172.2804230815</v>
      </c>
      <c r="I260" s="285">
        <v>1.0372344560846163E7</v>
      </c>
      <c r="J260" s="285">
        <v>1.0372344560846163E7</v>
      </c>
      <c r="K260" s="285">
        <v>1.0372344560846163E7</v>
      </c>
      <c r="L260" s="285">
        <v>1.0372344560846163E7</v>
      </c>
      <c r="M260" s="285">
        <v>1.0372344560846163E7</v>
      </c>
      <c r="N260" s="285">
        <v>1.0372344560846163E7</v>
      </c>
      <c r="O260" s="285">
        <v>1.0372344560846163E7</v>
      </c>
      <c r="P260" s="285">
        <v>1.0372344560846163E7</v>
      </c>
      <c r="Q260" s="285">
        <v>1.0372344560846163E7</v>
      </c>
      <c r="R260" s="285">
        <v>1.0890961788888472E8</v>
      </c>
      <c r="S260" s="162"/>
    </row>
    <row r="261" ht="15.75" hidden="1" customHeight="1">
      <c r="B261" s="283" t="s">
        <v>84</v>
      </c>
      <c r="C261" s="282" t="s">
        <v>70</v>
      </c>
      <c r="D261" s="283" t="s">
        <v>116</v>
      </c>
      <c r="E261" s="284" t="s">
        <v>386</v>
      </c>
      <c r="F261" s="285">
        <v>2301220.536124722</v>
      </c>
      <c r="G261" s="285">
        <v>2301220.536124722</v>
      </c>
      <c r="H261" s="285">
        <v>2301220.536124722</v>
      </c>
      <c r="I261" s="285">
        <v>4602441.072249444</v>
      </c>
      <c r="J261" s="285">
        <v>4602441.072249444</v>
      </c>
      <c r="K261" s="285">
        <v>4602441.072249444</v>
      </c>
      <c r="L261" s="285">
        <v>4602441.072249444</v>
      </c>
      <c r="M261" s="285">
        <v>4602441.072249444</v>
      </c>
      <c r="N261" s="285">
        <v>4602441.072249444</v>
      </c>
      <c r="O261" s="285">
        <v>4602441.072249444</v>
      </c>
      <c r="P261" s="285">
        <v>4602441.072249444</v>
      </c>
      <c r="Q261" s="285">
        <v>4602441.072249444</v>
      </c>
      <c r="R261" s="285">
        <v>4.832563125861915E7</v>
      </c>
      <c r="S261" s="162"/>
    </row>
    <row r="262" ht="15.75" hidden="1" customHeight="1">
      <c r="B262" s="283" t="s">
        <v>84</v>
      </c>
      <c r="C262" s="282" t="s">
        <v>70</v>
      </c>
      <c r="D262" s="283" t="s">
        <v>116</v>
      </c>
      <c r="E262" s="284" t="s">
        <v>387</v>
      </c>
      <c r="F262" s="285">
        <v>1419144.2628448207</v>
      </c>
      <c r="G262" s="285">
        <v>1419144.2628448207</v>
      </c>
      <c r="H262" s="285">
        <v>1419144.2628448207</v>
      </c>
      <c r="I262" s="285">
        <v>2838288.5256896415</v>
      </c>
      <c r="J262" s="285">
        <v>2838288.5256896415</v>
      </c>
      <c r="K262" s="285">
        <v>2838288.5256896415</v>
      </c>
      <c r="L262" s="285">
        <v>2838288.5256896415</v>
      </c>
      <c r="M262" s="285">
        <v>2838288.5256896415</v>
      </c>
      <c r="N262" s="285">
        <v>2838288.5256896415</v>
      </c>
      <c r="O262" s="285">
        <v>2838288.5256896415</v>
      </c>
      <c r="P262" s="285">
        <v>2838288.5256896415</v>
      </c>
      <c r="Q262" s="285">
        <v>2838288.5256896415</v>
      </c>
      <c r="R262" s="285">
        <v>2.980202951974124E7</v>
      </c>
      <c r="S262" s="162"/>
    </row>
    <row r="263" ht="15.75" hidden="1" customHeight="1">
      <c r="B263" s="283" t="s">
        <v>84</v>
      </c>
      <c r="C263" s="282" t="s">
        <v>70</v>
      </c>
      <c r="D263" s="283" t="s">
        <v>116</v>
      </c>
      <c r="E263" s="284" t="s">
        <v>388</v>
      </c>
      <c r="F263" s="285">
        <v>1919185.5693477555</v>
      </c>
      <c r="G263" s="285">
        <v>1919185.5693477555</v>
      </c>
      <c r="H263" s="285">
        <v>1919185.5693477555</v>
      </c>
      <c r="I263" s="285">
        <v>3838371.138695511</v>
      </c>
      <c r="J263" s="285">
        <v>3838371.138695511</v>
      </c>
      <c r="K263" s="285">
        <v>3838371.138695511</v>
      </c>
      <c r="L263" s="285">
        <v>3838371.138695511</v>
      </c>
      <c r="M263" s="285">
        <v>3838371.138695511</v>
      </c>
      <c r="N263" s="285">
        <v>3838371.138695511</v>
      </c>
      <c r="O263" s="285">
        <v>3838371.138695511</v>
      </c>
      <c r="P263" s="285">
        <v>3838371.138695511</v>
      </c>
      <c r="Q263" s="285">
        <v>3838371.138695511</v>
      </c>
      <c r="R263" s="285">
        <v>4.030289695630287E7</v>
      </c>
      <c r="S263" s="162"/>
    </row>
    <row r="264" ht="15.75" hidden="1" customHeight="1">
      <c r="B264" s="283" t="s">
        <v>84</v>
      </c>
      <c r="C264" s="282" t="s">
        <v>70</v>
      </c>
      <c r="D264" s="283" t="s">
        <v>116</v>
      </c>
      <c r="E264" s="284" t="s">
        <v>389</v>
      </c>
      <c r="F264" s="285">
        <v>891302.3877569654</v>
      </c>
      <c r="G264" s="285">
        <v>891302.3877569654</v>
      </c>
      <c r="H264" s="285">
        <v>891302.3877569654</v>
      </c>
      <c r="I264" s="285">
        <v>1782604.7755139307</v>
      </c>
      <c r="J264" s="285">
        <v>1782604.7755139307</v>
      </c>
      <c r="K264" s="285">
        <v>1782604.7755139307</v>
      </c>
      <c r="L264" s="285">
        <v>1782604.7755139307</v>
      </c>
      <c r="M264" s="285">
        <v>1782604.7755139307</v>
      </c>
      <c r="N264" s="285">
        <v>1782604.7755139307</v>
      </c>
      <c r="O264" s="285">
        <v>1782604.7755139307</v>
      </c>
      <c r="P264" s="285">
        <v>1782604.7755139307</v>
      </c>
      <c r="Q264" s="285">
        <v>1782604.7755139307</v>
      </c>
      <c r="R264" s="285">
        <v>1.8717350142896272E7</v>
      </c>
      <c r="S264" s="162"/>
    </row>
    <row r="265" ht="15.75" hidden="1" customHeight="1">
      <c r="B265" s="283" t="s">
        <v>84</v>
      </c>
      <c r="C265" s="282" t="s">
        <v>70</v>
      </c>
      <c r="D265" s="283" t="s">
        <v>131</v>
      </c>
      <c r="E265" s="284" t="s">
        <v>390</v>
      </c>
      <c r="F265" s="285">
        <v>1558280.1781125348</v>
      </c>
      <c r="G265" s="285">
        <v>1558280.1781125348</v>
      </c>
      <c r="H265" s="285">
        <v>1558280.1781125348</v>
      </c>
      <c r="I265" s="285">
        <v>3116560.3562250696</v>
      </c>
      <c r="J265" s="285">
        <v>3116560.3562250696</v>
      </c>
      <c r="K265" s="285">
        <v>3116560.3562250696</v>
      </c>
      <c r="L265" s="285">
        <v>3116560.3562250696</v>
      </c>
      <c r="M265" s="285">
        <v>3116560.3562250696</v>
      </c>
      <c r="N265" s="285">
        <v>3116560.3562250696</v>
      </c>
      <c r="O265" s="285">
        <v>3116560.3562250696</v>
      </c>
      <c r="P265" s="285">
        <v>3116560.3562250696</v>
      </c>
      <c r="Q265" s="285">
        <v>3116560.3562250696</v>
      </c>
      <c r="R265" s="285">
        <v>3.272388374036323E7</v>
      </c>
      <c r="S265" s="162"/>
    </row>
    <row r="266" ht="15.75" hidden="1" customHeight="1">
      <c r="B266" s="283" t="s">
        <v>84</v>
      </c>
      <c r="C266" s="282" t="s">
        <v>70</v>
      </c>
      <c r="D266" s="283" t="s">
        <v>131</v>
      </c>
      <c r="E266" s="284" t="s">
        <v>391</v>
      </c>
      <c r="F266" s="285">
        <v>1245049.478594274</v>
      </c>
      <c r="G266" s="285">
        <v>1245049.478594274</v>
      </c>
      <c r="H266" s="285">
        <v>1245049.478594274</v>
      </c>
      <c r="I266" s="285">
        <v>2490098.957188548</v>
      </c>
      <c r="J266" s="285">
        <v>2490098.957188548</v>
      </c>
      <c r="K266" s="285">
        <v>2490098.957188548</v>
      </c>
      <c r="L266" s="285">
        <v>2490098.957188548</v>
      </c>
      <c r="M266" s="285">
        <v>2490098.957188548</v>
      </c>
      <c r="N266" s="285">
        <v>2490098.957188548</v>
      </c>
      <c r="O266" s="285">
        <v>2490098.957188548</v>
      </c>
      <c r="P266" s="285">
        <v>2490098.957188548</v>
      </c>
      <c r="Q266" s="285">
        <v>2490098.957188548</v>
      </c>
      <c r="R266" s="285">
        <v>2.614603905047975E7</v>
      </c>
      <c r="S266" s="162"/>
    </row>
    <row r="267" ht="15.75" hidden="1" customHeight="1">
      <c r="B267" s="283" t="s">
        <v>84</v>
      </c>
      <c r="C267" s="282" t="s">
        <v>70</v>
      </c>
      <c r="D267" s="283" t="s">
        <v>131</v>
      </c>
      <c r="E267" s="284" t="s">
        <v>392</v>
      </c>
      <c r="F267" s="285">
        <v>2495680.0781279556</v>
      </c>
      <c r="G267" s="285">
        <v>2495680.0781279556</v>
      </c>
      <c r="H267" s="285">
        <v>2495680.0781279556</v>
      </c>
      <c r="I267" s="285">
        <v>4991360.156255911</v>
      </c>
      <c r="J267" s="285">
        <v>4991360.156255911</v>
      </c>
      <c r="K267" s="285">
        <v>4991360.156255911</v>
      </c>
      <c r="L267" s="285">
        <v>4991360.156255911</v>
      </c>
      <c r="M267" s="285">
        <v>4991360.156255911</v>
      </c>
      <c r="N267" s="285">
        <v>4991360.156255911</v>
      </c>
      <c r="O267" s="285">
        <v>4991360.156255911</v>
      </c>
      <c r="P267" s="285">
        <v>4991360.156255911</v>
      </c>
      <c r="Q267" s="285">
        <v>4991360.156255911</v>
      </c>
      <c r="R267" s="285">
        <v>5.240928164068706E7</v>
      </c>
      <c r="S267" s="162"/>
    </row>
    <row r="268" ht="15.75" hidden="1" customHeight="1">
      <c r="B268" s="283" t="s">
        <v>84</v>
      </c>
      <c r="C268" s="282" t="s">
        <v>70</v>
      </c>
      <c r="D268" s="283" t="s">
        <v>131</v>
      </c>
      <c r="E268" s="284" t="s">
        <v>393</v>
      </c>
      <c r="F268" s="285">
        <v>8230059.740068882</v>
      </c>
      <c r="G268" s="285">
        <v>8230059.740068882</v>
      </c>
      <c r="H268" s="285">
        <v>8230059.740068882</v>
      </c>
      <c r="I268" s="285">
        <v>1.6460119480137764E7</v>
      </c>
      <c r="J268" s="285">
        <v>1.6460119480137764E7</v>
      </c>
      <c r="K268" s="285">
        <v>1.6460119480137764E7</v>
      </c>
      <c r="L268" s="285">
        <v>1.6460119480137764E7</v>
      </c>
      <c r="M268" s="285">
        <v>1.6460119480137764E7</v>
      </c>
      <c r="N268" s="285">
        <v>1.6460119480137764E7</v>
      </c>
      <c r="O268" s="285">
        <v>1.6460119480137764E7</v>
      </c>
      <c r="P268" s="285">
        <v>1.6460119480137764E7</v>
      </c>
      <c r="Q268" s="285">
        <v>1.6460119480137764E7</v>
      </c>
      <c r="R268" s="285">
        <v>1.728312545414465E8</v>
      </c>
      <c r="S268" s="162"/>
    </row>
    <row r="269" ht="15.75" hidden="1" customHeight="1">
      <c r="B269" s="283" t="s">
        <v>84</v>
      </c>
      <c r="C269" s="282" t="s">
        <v>70</v>
      </c>
      <c r="D269" s="283" t="s">
        <v>131</v>
      </c>
      <c r="E269" s="284" t="s">
        <v>394</v>
      </c>
      <c r="F269" s="285">
        <v>2763477.9165306725</v>
      </c>
      <c r="G269" s="285">
        <v>2763477.9165306725</v>
      </c>
      <c r="H269" s="285">
        <v>2763477.9165306725</v>
      </c>
      <c r="I269" s="285">
        <v>5526955.833061345</v>
      </c>
      <c r="J269" s="285">
        <v>5526955.833061345</v>
      </c>
      <c r="K269" s="285">
        <v>5526955.833061345</v>
      </c>
      <c r="L269" s="285">
        <v>5526955.833061345</v>
      </c>
      <c r="M269" s="285">
        <v>5526955.833061345</v>
      </c>
      <c r="N269" s="285">
        <v>5526955.833061345</v>
      </c>
      <c r="O269" s="285">
        <v>5526955.833061345</v>
      </c>
      <c r="P269" s="285">
        <v>5526955.833061345</v>
      </c>
      <c r="Q269" s="285">
        <v>5526955.833061345</v>
      </c>
      <c r="R269" s="285">
        <v>5.803303624714412E7</v>
      </c>
      <c r="S269" s="162"/>
    </row>
    <row r="270" ht="15.75" hidden="1" customHeight="1">
      <c r="B270" s="283" t="s">
        <v>84</v>
      </c>
      <c r="C270" s="282" t="s">
        <v>70</v>
      </c>
      <c r="D270" s="283" t="s">
        <v>131</v>
      </c>
      <c r="E270" s="284" t="s">
        <v>395</v>
      </c>
      <c r="F270" s="285">
        <v>808065.7497777763</v>
      </c>
      <c r="G270" s="285">
        <v>808065.7497777763</v>
      </c>
      <c r="H270" s="285">
        <v>808065.7497777763</v>
      </c>
      <c r="I270" s="285">
        <v>1616131.4995555526</v>
      </c>
      <c r="J270" s="285">
        <v>1616131.4995555526</v>
      </c>
      <c r="K270" s="285">
        <v>1616131.4995555526</v>
      </c>
      <c r="L270" s="285">
        <v>1616131.4995555526</v>
      </c>
      <c r="M270" s="285">
        <v>1616131.4995555526</v>
      </c>
      <c r="N270" s="285">
        <v>1616131.4995555526</v>
      </c>
      <c r="O270" s="285">
        <v>1616131.4995555526</v>
      </c>
      <c r="P270" s="285">
        <v>1616131.4995555526</v>
      </c>
      <c r="Q270" s="285">
        <v>1616131.4995555526</v>
      </c>
      <c r="R270" s="285">
        <v>1.6969380745333303E7</v>
      </c>
      <c r="S270" s="162"/>
    </row>
    <row r="271" ht="15.75" hidden="1" customHeight="1">
      <c r="B271" s="283" t="s">
        <v>84</v>
      </c>
      <c r="C271" s="282" t="s">
        <v>70</v>
      </c>
      <c r="D271" s="283" t="s">
        <v>131</v>
      </c>
      <c r="E271" s="284" t="s">
        <v>396</v>
      </c>
      <c r="F271" s="285">
        <v>2537161.861629505</v>
      </c>
      <c r="G271" s="285">
        <v>2537161.861629505</v>
      </c>
      <c r="H271" s="285">
        <v>2537161.861629505</v>
      </c>
      <c r="I271" s="285">
        <v>5074323.72325901</v>
      </c>
      <c r="J271" s="285">
        <v>5074323.72325901</v>
      </c>
      <c r="K271" s="285">
        <v>5074323.72325901</v>
      </c>
      <c r="L271" s="285">
        <v>5074323.72325901</v>
      </c>
      <c r="M271" s="285">
        <v>5074323.72325901</v>
      </c>
      <c r="N271" s="285">
        <v>5074323.72325901</v>
      </c>
      <c r="O271" s="285">
        <v>5074323.72325901</v>
      </c>
      <c r="P271" s="285">
        <v>5074323.72325901</v>
      </c>
      <c r="Q271" s="285">
        <v>5074323.72325901</v>
      </c>
      <c r="R271" s="285">
        <v>5.32803990942196E7</v>
      </c>
      <c r="S271" s="162"/>
    </row>
    <row r="272" ht="15.75" hidden="1" customHeight="1">
      <c r="B272" s="283" t="s">
        <v>84</v>
      </c>
      <c r="C272" s="282" t="s">
        <v>70</v>
      </c>
      <c r="D272" s="283" t="s">
        <v>145</v>
      </c>
      <c r="E272" s="284" t="s">
        <v>397</v>
      </c>
      <c r="F272" s="285">
        <v>595519.1105196627</v>
      </c>
      <c r="G272" s="285">
        <v>595519.1105196627</v>
      </c>
      <c r="H272" s="285">
        <v>595519.1105196627</v>
      </c>
      <c r="I272" s="285">
        <v>1191038.2210393255</v>
      </c>
      <c r="J272" s="285">
        <v>1191038.2210393255</v>
      </c>
      <c r="K272" s="285">
        <v>1191038.2210393255</v>
      </c>
      <c r="L272" s="285">
        <v>1191038.2210393255</v>
      </c>
      <c r="M272" s="285">
        <v>1191038.2210393255</v>
      </c>
      <c r="N272" s="285">
        <v>1191038.2210393255</v>
      </c>
      <c r="O272" s="285">
        <v>1191038.2210393255</v>
      </c>
      <c r="P272" s="285">
        <v>1191038.2210393255</v>
      </c>
      <c r="Q272" s="285">
        <v>1191038.2210393255</v>
      </c>
      <c r="R272" s="285">
        <v>1.2505901320912914E7</v>
      </c>
      <c r="S272" s="162"/>
    </row>
    <row r="273" ht="15.75" hidden="1" customHeight="1">
      <c r="B273" s="283" t="s">
        <v>84</v>
      </c>
      <c r="C273" s="282" t="s">
        <v>70</v>
      </c>
      <c r="D273" s="283" t="s">
        <v>145</v>
      </c>
      <c r="E273" s="284" t="s">
        <v>398</v>
      </c>
      <c r="F273" s="285">
        <v>3250515.2879145574</v>
      </c>
      <c r="G273" s="285">
        <v>3250515.2879145574</v>
      </c>
      <c r="H273" s="285">
        <v>3250515.2879145574</v>
      </c>
      <c r="I273" s="285">
        <v>6501030.575829115</v>
      </c>
      <c r="J273" s="285">
        <v>6501030.575829115</v>
      </c>
      <c r="K273" s="285">
        <v>6501030.575829115</v>
      </c>
      <c r="L273" s="285">
        <v>6501030.575829115</v>
      </c>
      <c r="M273" s="285">
        <v>6501030.575829115</v>
      </c>
      <c r="N273" s="285">
        <v>6501030.575829115</v>
      </c>
      <c r="O273" s="285">
        <v>6501030.575829115</v>
      </c>
      <c r="P273" s="285">
        <v>6501030.575829115</v>
      </c>
      <c r="Q273" s="285">
        <v>6501030.575829115</v>
      </c>
      <c r="R273" s="285">
        <v>6.826082104620571E7</v>
      </c>
      <c r="S273" s="162"/>
    </row>
    <row r="274" ht="15.75" hidden="1" customHeight="1">
      <c r="B274" s="283" t="s">
        <v>84</v>
      </c>
      <c r="C274" s="282" t="s">
        <v>70</v>
      </c>
      <c r="D274" s="283" t="s">
        <v>145</v>
      </c>
      <c r="E274" s="284" t="s">
        <v>399</v>
      </c>
      <c r="F274" s="285">
        <v>3150639.67928085</v>
      </c>
      <c r="G274" s="285">
        <v>3150639.67928085</v>
      </c>
      <c r="H274" s="285">
        <v>3150639.67928085</v>
      </c>
      <c r="I274" s="285">
        <v>6301279.3585617</v>
      </c>
      <c r="J274" s="285">
        <v>6301279.3585617</v>
      </c>
      <c r="K274" s="285">
        <v>6301279.3585617</v>
      </c>
      <c r="L274" s="285">
        <v>6301279.3585617</v>
      </c>
      <c r="M274" s="285">
        <v>6301279.3585617</v>
      </c>
      <c r="N274" s="285">
        <v>6301279.3585617</v>
      </c>
      <c r="O274" s="285">
        <v>6301279.3585617</v>
      </c>
      <c r="P274" s="285">
        <v>6301279.3585617</v>
      </c>
      <c r="Q274" s="285">
        <v>6301279.3585617</v>
      </c>
      <c r="R274" s="285">
        <v>6.616343326489786E7</v>
      </c>
      <c r="S274" s="162"/>
    </row>
    <row r="275" ht="15.75" hidden="1" customHeight="1">
      <c r="B275" s="283" t="s">
        <v>84</v>
      </c>
      <c r="C275" s="282" t="s">
        <v>70</v>
      </c>
      <c r="D275" s="283" t="s">
        <v>145</v>
      </c>
      <c r="E275" s="284" t="s">
        <v>400</v>
      </c>
      <c r="F275" s="285">
        <v>1379601.5912498762</v>
      </c>
      <c r="G275" s="285">
        <v>1379601.5912498762</v>
      </c>
      <c r="H275" s="285">
        <v>1379601.5912498762</v>
      </c>
      <c r="I275" s="285">
        <v>2759203.1824997524</v>
      </c>
      <c r="J275" s="285">
        <v>2759203.1824997524</v>
      </c>
      <c r="K275" s="285">
        <v>2759203.1824997524</v>
      </c>
      <c r="L275" s="285">
        <v>2759203.1824997524</v>
      </c>
      <c r="M275" s="285">
        <v>2759203.1824997524</v>
      </c>
      <c r="N275" s="285">
        <v>2759203.1824997524</v>
      </c>
      <c r="O275" s="285">
        <v>2759203.1824997524</v>
      </c>
      <c r="P275" s="285">
        <v>2759203.1824997524</v>
      </c>
      <c r="Q275" s="285">
        <v>2759203.1824997524</v>
      </c>
      <c r="R275" s="285">
        <v>2.8971633416247394E7</v>
      </c>
      <c r="S275" s="162"/>
    </row>
    <row r="276" ht="15.75" hidden="1" customHeight="1">
      <c r="B276" s="283" t="s">
        <v>84</v>
      </c>
      <c r="C276" s="282" t="s">
        <v>70</v>
      </c>
      <c r="D276" s="283" t="s">
        <v>145</v>
      </c>
      <c r="E276" s="284" t="s">
        <v>401</v>
      </c>
      <c r="F276" s="285">
        <v>356055.0230648473</v>
      </c>
      <c r="G276" s="285">
        <v>356055.0230648473</v>
      </c>
      <c r="H276" s="285">
        <v>356055.0230648473</v>
      </c>
      <c r="I276" s="285">
        <v>712110.0461296946</v>
      </c>
      <c r="J276" s="285">
        <v>712110.0461296946</v>
      </c>
      <c r="K276" s="285">
        <v>712110.0461296946</v>
      </c>
      <c r="L276" s="285">
        <v>712110.0461296946</v>
      </c>
      <c r="M276" s="285">
        <v>712110.0461296946</v>
      </c>
      <c r="N276" s="285">
        <v>712110.0461296946</v>
      </c>
      <c r="O276" s="285">
        <v>712110.0461296946</v>
      </c>
      <c r="P276" s="285">
        <v>712110.0461296946</v>
      </c>
      <c r="Q276" s="285">
        <v>712110.0461296946</v>
      </c>
      <c r="R276" s="285">
        <v>7477155.484361792</v>
      </c>
      <c r="S276" s="162"/>
    </row>
    <row r="277" ht="15.75" hidden="1" customHeight="1">
      <c r="B277" s="283" t="s">
        <v>84</v>
      </c>
      <c r="C277" s="282" t="s">
        <v>70</v>
      </c>
      <c r="D277" s="283" t="s">
        <v>145</v>
      </c>
      <c r="E277" s="284" t="s">
        <v>402</v>
      </c>
      <c r="F277" s="285">
        <v>1.1136435648951024E7</v>
      </c>
      <c r="G277" s="285">
        <v>1.1136435648951024E7</v>
      </c>
      <c r="H277" s="285">
        <v>1.1136435648951024E7</v>
      </c>
      <c r="I277" s="285">
        <v>2.2272871297902048E7</v>
      </c>
      <c r="J277" s="285">
        <v>2.2272871297902048E7</v>
      </c>
      <c r="K277" s="285">
        <v>2.2272871297902048E7</v>
      </c>
      <c r="L277" s="285">
        <v>2.2272871297902048E7</v>
      </c>
      <c r="M277" s="285">
        <v>2.2272871297902048E7</v>
      </c>
      <c r="N277" s="285">
        <v>2.2272871297902048E7</v>
      </c>
      <c r="O277" s="285">
        <v>2.2272871297902048E7</v>
      </c>
      <c r="P277" s="285">
        <v>2.2272871297902048E7</v>
      </c>
      <c r="Q277" s="285">
        <v>2.2272871297902048E7</v>
      </c>
      <c r="R277" s="285">
        <v>2.338651486279715E8</v>
      </c>
      <c r="S277" s="162"/>
    </row>
    <row r="278" ht="15.75" hidden="1" customHeight="1">
      <c r="B278" s="283" t="s">
        <v>84</v>
      </c>
      <c r="C278" s="282" t="s">
        <v>70</v>
      </c>
      <c r="D278" s="283" t="s">
        <v>145</v>
      </c>
      <c r="E278" s="284" t="s">
        <v>403</v>
      </c>
      <c r="F278" s="285">
        <v>6270430.835722557</v>
      </c>
      <c r="G278" s="285">
        <v>6270430.835722557</v>
      </c>
      <c r="H278" s="285">
        <v>6270430.835722557</v>
      </c>
      <c r="I278" s="285">
        <v>1.2540861671445115E7</v>
      </c>
      <c r="J278" s="285">
        <v>1.2540861671445115E7</v>
      </c>
      <c r="K278" s="285">
        <v>1.2540861671445115E7</v>
      </c>
      <c r="L278" s="285">
        <v>1.2540861671445115E7</v>
      </c>
      <c r="M278" s="285">
        <v>1.2540861671445115E7</v>
      </c>
      <c r="N278" s="285">
        <v>1.2540861671445115E7</v>
      </c>
      <c r="O278" s="285">
        <v>1.2540861671445115E7</v>
      </c>
      <c r="P278" s="285">
        <v>1.2540861671445115E7</v>
      </c>
      <c r="Q278" s="285">
        <v>1.2540861671445115E7</v>
      </c>
      <c r="R278" s="285">
        <v>1.3167904755017371E8</v>
      </c>
      <c r="S278" s="162"/>
    </row>
    <row r="279" ht="15.75" hidden="1" customHeight="1">
      <c r="B279" s="283" t="s">
        <v>84</v>
      </c>
      <c r="C279" s="282" t="s">
        <v>70</v>
      </c>
      <c r="D279" s="283" t="s">
        <v>145</v>
      </c>
      <c r="E279" s="284" t="s">
        <v>404</v>
      </c>
      <c r="F279" s="285">
        <v>1320124.449138271</v>
      </c>
      <c r="G279" s="285">
        <v>1320124.449138271</v>
      </c>
      <c r="H279" s="285">
        <v>1320124.449138271</v>
      </c>
      <c r="I279" s="285">
        <v>2640248.898276542</v>
      </c>
      <c r="J279" s="285">
        <v>2640248.898276542</v>
      </c>
      <c r="K279" s="285">
        <v>2640248.898276542</v>
      </c>
      <c r="L279" s="285">
        <v>2640248.898276542</v>
      </c>
      <c r="M279" s="285">
        <v>2640248.898276542</v>
      </c>
      <c r="N279" s="285">
        <v>2640248.898276542</v>
      </c>
      <c r="O279" s="285">
        <v>2640248.898276542</v>
      </c>
      <c r="P279" s="285">
        <v>2640248.898276542</v>
      </c>
      <c r="Q279" s="285">
        <v>2640248.898276542</v>
      </c>
      <c r="R279" s="285">
        <v>2.7722613431903686E7</v>
      </c>
      <c r="S279" s="162"/>
    </row>
    <row r="280" ht="15.75" hidden="1" customHeight="1">
      <c r="B280" s="283" t="s">
        <v>84</v>
      </c>
      <c r="C280" s="282" t="s">
        <v>70</v>
      </c>
      <c r="D280" s="283" t="s">
        <v>145</v>
      </c>
      <c r="E280" s="284" t="s">
        <v>405</v>
      </c>
      <c r="F280" s="285">
        <v>1750088.586402302</v>
      </c>
      <c r="G280" s="285">
        <v>1750088.586402302</v>
      </c>
      <c r="H280" s="285">
        <v>1750088.586402302</v>
      </c>
      <c r="I280" s="285">
        <v>3500177.172804604</v>
      </c>
      <c r="J280" s="285">
        <v>3500177.172804604</v>
      </c>
      <c r="K280" s="285">
        <v>3500177.172804604</v>
      </c>
      <c r="L280" s="285">
        <v>3500177.172804604</v>
      </c>
      <c r="M280" s="285">
        <v>3500177.172804604</v>
      </c>
      <c r="N280" s="285">
        <v>3500177.172804604</v>
      </c>
      <c r="O280" s="285">
        <v>3500177.172804604</v>
      </c>
      <c r="P280" s="285">
        <v>3500177.172804604</v>
      </c>
      <c r="Q280" s="285">
        <v>3500177.172804604</v>
      </c>
      <c r="R280" s="285">
        <v>3.675186031444834E7</v>
      </c>
      <c r="S280" s="162"/>
    </row>
    <row r="281" ht="15.75" hidden="1" customHeight="1">
      <c r="B281" s="283" t="s">
        <v>84</v>
      </c>
      <c r="C281" s="282" t="s">
        <v>70</v>
      </c>
      <c r="D281" s="283" t="s">
        <v>145</v>
      </c>
      <c r="E281" s="284" t="s">
        <v>406</v>
      </c>
      <c r="F281" s="285">
        <v>1743457.8462179936</v>
      </c>
      <c r="G281" s="285">
        <v>1743457.8462179936</v>
      </c>
      <c r="H281" s="285">
        <v>1743457.8462179936</v>
      </c>
      <c r="I281" s="285">
        <v>3486915.6924359873</v>
      </c>
      <c r="J281" s="285">
        <v>3486915.6924359873</v>
      </c>
      <c r="K281" s="285">
        <v>3486915.6924359873</v>
      </c>
      <c r="L281" s="285">
        <v>3486915.6924359873</v>
      </c>
      <c r="M281" s="285">
        <v>3486915.6924359873</v>
      </c>
      <c r="N281" s="285">
        <v>3486915.6924359873</v>
      </c>
      <c r="O281" s="285">
        <v>3486915.6924359873</v>
      </c>
      <c r="P281" s="285">
        <v>3486915.6924359873</v>
      </c>
      <c r="Q281" s="285">
        <v>3486915.6924359873</v>
      </c>
      <c r="R281" s="285">
        <v>3.661261477057786E7</v>
      </c>
      <c r="S281" s="162"/>
    </row>
    <row r="282" ht="15.75" hidden="1" customHeight="1">
      <c r="B282" s="283" t="s">
        <v>84</v>
      </c>
      <c r="C282" s="282" t="s">
        <v>70</v>
      </c>
      <c r="D282" s="283" t="s">
        <v>145</v>
      </c>
      <c r="E282" s="284" t="s">
        <v>407</v>
      </c>
      <c r="F282" s="285">
        <v>4737308.139381437</v>
      </c>
      <c r="G282" s="285">
        <v>4737308.139381437</v>
      </c>
      <c r="H282" s="285">
        <v>4737308.139381437</v>
      </c>
      <c r="I282" s="285">
        <v>9474616.278762873</v>
      </c>
      <c r="J282" s="285">
        <v>9474616.278762873</v>
      </c>
      <c r="K282" s="285">
        <v>9474616.278762873</v>
      </c>
      <c r="L282" s="285">
        <v>9474616.278762873</v>
      </c>
      <c r="M282" s="285">
        <v>9474616.278762873</v>
      </c>
      <c r="N282" s="285">
        <v>9474616.278762873</v>
      </c>
      <c r="O282" s="285">
        <v>9474616.278762873</v>
      </c>
      <c r="P282" s="285">
        <v>9474616.278762873</v>
      </c>
      <c r="Q282" s="285">
        <v>9474616.278762873</v>
      </c>
      <c r="R282" s="285">
        <v>9.94834709270102E7</v>
      </c>
      <c r="S282" s="162"/>
    </row>
    <row r="283" ht="15.75" hidden="1" customHeight="1">
      <c r="B283" s="283" t="s">
        <v>84</v>
      </c>
      <c r="C283" s="282" t="s">
        <v>70</v>
      </c>
      <c r="D283" s="283" t="s">
        <v>145</v>
      </c>
      <c r="E283" s="284" t="s">
        <v>408</v>
      </c>
      <c r="F283" s="285">
        <v>1588017.0951588224</v>
      </c>
      <c r="G283" s="285">
        <v>1588017.0951588224</v>
      </c>
      <c r="H283" s="285">
        <v>1588017.0951588224</v>
      </c>
      <c r="I283" s="285">
        <v>3176034.1903176447</v>
      </c>
      <c r="J283" s="285">
        <v>3176034.1903176447</v>
      </c>
      <c r="K283" s="285">
        <v>3176034.1903176447</v>
      </c>
      <c r="L283" s="285">
        <v>3176034.1903176447</v>
      </c>
      <c r="M283" s="285">
        <v>3176034.1903176447</v>
      </c>
      <c r="N283" s="285">
        <v>3176034.1903176447</v>
      </c>
      <c r="O283" s="285">
        <v>3176034.1903176447</v>
      </c>
      <c r="P283" s="285">
        <v>3176034.1903176447</v>
      </c>
      <c r="Q283" s="285">
        <v>3176034.1903176447</v>
      </c>
      <c r="R283" s="285">
        <v>3.3348358998335276E7</v>
      </c>
      <c r="S283" s="162"/>
    </row>
    <row r="284" ht="15.75" hidden="1" customHeight="1">
      <c r="B284" s="283" t="s">
        <v>84</v>
      </c>
      <c r="C284" s="282" t="s">
        <v>70</v>
      </c>
      <c r="D284" s="283" t="s">
        <v>145</v>
      </c>
      <c r="E284" s="284" t="s">
        <v>409</v>
      </c>
      <c r="F284" s="285">
        <v>2769688.3324572723</v>
      </c>
      <c r="G284" s="285">
        <v>2769688.3324572723</v>
      </c>
      <c r="H284" s="285">
        <v>2769688.3324572723</v>
      </c>
      <c r="I284" s="285">
        <v>5539376.664914545</v>
      </c>
      <c r="J284" s="285">
        <v>5539376.664914545</v>
      </c>
      <c r="K284" s="285">
        <v>5539376.664914545</v>
      </c>
      <c r="L284" s="285">
        <v>5539376.664914545</v>
      </c>
      <c r="M284" s="285">
        <v>5539376.664914545</v>
      </c>
      <c r="N284" s="285">
        <v>5539376.664914545</v>
      </c>
      <c r="O284" s="285">
        <v>5539376.664914545</v>
      </c>
      <c r="P284" s="285">
        <v>5539376.664914545</v>
      </c>
      <c r="Q284" s="285">
        <v>5539376.664914545</v>
      </c>
      <c r="R284" s="285">
        <v>5.816345498160273E7</v>
      </c>
      <c r="S284" s="162"/>
    </row>
    <row r="285" ht="15.75" hidden="1" customHeight="1">
      <c r="B285" s="283" t="s">
        <v>84</v>
      </c>
      <c r="C285" s="282" t="s">
        <v>70</v>
      </c>
      <c r="D285" s="283" t="s">
        <v>145</v>
      </c>
      <c r="E285" s="284" t="s">
        <v>410</v>
      </c>
      <c r="F285" s="285">
        <v>2700950.6429602606</v>
      </c>
      <c r="G285" s="285">
        <v>2700950.6429602606</v>
      </c>
      <c r="H285" s="285">
        <v>2700950.6429602606</v>
      </c>
      <c r="I285" s="285">
        <v>5401901.285920521</v>
      </c>
      <c r="J285" s="285">
        <v>5401901.285920521</v>
      </c>
      <c r="K285" s="285">
        <v>5401901.285920521</v>
      </c>
      <c r="L285" s="285">
        <v>5401901.285920521</v>
      </c>
      <c r="M285" s="285">
        <v>5401901.285920521</v>
      </c>
      <c r="N285" s="285">
        <v>5401901.285920521</v>
      </c>
      <c r="O285" s="285">
        <v>5401901.285920521</v>
      </c>
      <c r="P285" s="285">
        <v>5401901.285920521</v>
      </c>
      <c r="Q285" s="285">
        <v>5401901.285920521</v>
      </c>
      <c r="R285" s="285">
        <v>5.671996350216549E7</v>
      </c>
      <c r="S285" s="162"/>
    </row>
    <row r="286" ht="15.75" hidden="1" customHeight="1">
      <c r="B286" s="283" t="s">
        <v>84</v>
      </c>
      <c r="C286" s="282" t="s">
        <v>70</v>
      </c>
      <c r="D286" s="283" t="s">
        <v>145</v>
      </c>
      <c r="E286" s="284" t="s">
        <v>411</v>
      </c>
      <c r="F286" s="285">
        <v>1387504.2086989058</v>
      </c>
      <c r="G286" s="285">
        <v>1387504.2086989058</v>
      </c>
      <c r="H286" s="285">
        <v>1387504.2086989058</v>
      </c>
      <c r="I286" s="285">
        <v>2775008.4173978115</v>
      </c>
      <c r="J286" s="285">
        <v>2775008.4173978115</v>
      </c>
      <c r="K286" s="285">
        <v>2775008.4173978115</v>
      </c>
      <c r="L286" s="285">
        <v>2775008.4173978115</v>
      </c>
      <c r="M286" s="285">
        <v>2775008.4173978115</v>
      </c>
      <c r="N286" s="285">
        <v>2775008.4173978115</v>
      </c>
      <c r="O286" s="285">
        <v>2775008.4173978115</v>
      </c>
      <c r="P286" s="285">
        <v>2775008.4173978115</v>
      </c>
      <c r="Q286" s="285">
        <v>2775008.4173978115</v>
      </c>
      <c r="R286" s="285">
        <v>2.9137588382677022E7</v>
      </c>
      <c r="S286" s="162"/>
    </row>
    <row r="287" ht="15.75" hidden="1" customHeight="1">
      <c r="B287" s="283" t="s">
        <v>84</v>
      </c>
      <c r="C287" s="282" t="s">
        <v>70</v>
      </c>
      <c r="D287" s="283" t="s">
        <v>145</v>
      </c>
      <c r="E287" s="284" t="s">
        <v>412</v>
      </c>
      <c r="F287" s="285">
        <v>1417719.871060971</v>
      </c>
      <c r="G287" s="285">
        <v>1417719.871060971</v>
      </c>
      <c r="H287" s="285">
        <v>1417719.871060971</v>
      </c>
      <c r="I287" s="285">
        <v>2835439.742121942</v>
      </c>
      <c r="J287" s="285">
        <v>2835439.742121942</v>
      </c>
      <c r="K287" s="285">
        <v>2835439.742121942</v>
      </c>
      <c r="L287" s="285">
        <v>2835439.742121942</v>
      </c>
      <c r="M287" s="285">
        <v>2835439.742121942</v>
      </c>
      <c r="N287" s="285">
        <v>2835439.742121942</v>
      </c>
      <c r="O287" s="285">
        <v>2835439.742121942</v>
      </c>
      <c r="P287" s="285">
        <v>2835439.742121942</v>
      </c>
      <c r="Q287" s="285">
        <v>2835439.742121942</v>
      </c>
      <c r="R287" s="285">
        <v>2.977211729228039E7</v>
      </c>
      <c r="S287" s="162"/>
    </row>
    <row r="288" ht="15.75" hidden="1" customHeight="1">
      <c r="B288" s="283" t="s">
        <v>84</v>
      </c>
      <c r="C288" s="282" t="s">
        <v>70</v>
      </c>
      <c r="D288" s="283" t="s">
        <v>145</v>
      </c>
      <c r="E288" s="284" t="s">
        <v>413</v>
      </c>
      <c r="F288" s="285">
        <v>985448.1195265336</v>
      </c>
      <c r="G288" s="285">
        <v>985448.1195265336</v>
      </c>
      <c r="H288" s="285">
        <v>985448.1195265336</v>
      </c>
      <c r="I288" s="285">
        <v>1970896.2390530673</v>
      </c>
      <c r="J288" s="285">
        <v>1970896.2390530673</v>
      </c>
      <c r="K288" s="285">
        <v>1970896.2390530673</v>
      </c>
      <c r="L288" s="285">
        <v>1970896.2390530673</v>
      </c>
      <c r="M288" s="285">
        <v>1970896.2390530673</v>
      </c>
      <c r="N288" s="285">
        <v>1970896.2390530673</v>
      </c>
      <c r="O288" s="285">
        <v>1970896.2390530673</v>
      </c>
      <c r="P288" s="285">
        <v>1970896.2390530673</v>
      </c>
      <c r="Q288" s="285">
        <v>1970896.2390530673</v>
      </c>
      <c r="R288" s="285">
        <v>2.0694410510057203E7</v>
      </c>
      <c r="S288" s="162"/>
    </row>
    <row r="289" ht="15.75" hidden="1" customHeight="1">
      <c r="B289" s="283" t="s">
        <v>84</v>
      </c>
      <c r="C289" s="282" t="s">
        <v>70</v>
      </c>
      <c r="D289" s="283" t="s">
        <v>61</v>
      </c>
      <c r="E289" s="284" t="s">
        <v>62</v>
      </c>
      <c r="F289" s="285">
        <v>3776880.1660720226</v>
      </c>
      <c r="G289" s="285">
        <v>3776880.1660720226</v>
      </c>
      <c r="H289" s="285">
        <v>3776880.1660720226</v>
      </c>
      <c r="I289" s="285">
        <v>7553760.332144045</v>
      </c>
      <c r="J289" s="285">
        <v>7553760.332144045</v>
      </c>
      <c r="K289" s="285">
        <v>7553760.332144045</v>
      </c>
      <c r="L289" s="285">
        <v>7553760.332144045</v>
      </c>
      <c r="M289" s="285">
        <v>7553760.332144045</v>
      </c>
      <c r="N289" s="285">
        <v>7553760.332144045</v>
      </c>
      <c r="O289" s="285">
        <v>7553760.332144045</v>
      </c>
      <c r="P289" s="285">
        <v>7553760.332144045</v>
      </c>
      <c r="Q289" s="285">
        <v>7553760.332144045</v>
      </c>
      <c r="R289" s="285">
        <v>7.931448348751248E7</v>
      </c>
      <c r="S289" s="286">
        <f t="shared" ref="S289:S296" si="7">SUM(F289:K289)</f>
        <v>33991921.49</v>
      </c>
    </row>
    <row r="290" ht="15.75" hidden="1" customHeight="1">
      <c r="B290" s="283" t="s">
        <v>84</v>
      </c>
      <c r="C290" s="282" t="s">
        <v>70</v>
      </c>
      <c r="D290" s="283" t="s">
        <v>61</v>
      </c>
      <c r="E290" s="284" t="s">
        <v>63</v>
      </c>
      <c r="F290" s="285">
        <v>7416399.871290664</v>
      </c>
      <c r="G290" s="285">
        <v>7416399.871290664</v>
      </c>
      <c r="H290" s="285">
        <v>7416399.871290664</v>
      </c>
      <c r="I290" s="285">
        <v>1.4832799742581328E7</v>
      </c>
      <c r="J290" s="285">
        <v>1.4832799742581328E7</v>
      </c>
      <c r="K290" s="285">
        <v>1.4832799742581328E7</v>
      </c>
      <c r="L290" s="285">
        <v>1.4832799742581328E7</v>
      </c>
      <c r="M290" s="285">
        <v>1.4832799742581328E7</v>
      </c>
      <c r="N290" s="285">
        <v>1.4832799742581328E7</v>
      </c>
      <c r="O290" s="285">
        <v>1.4832799742581328E7</v>
      </c>
      <c r="P290" s="285">
        <v>1.4832799742581328E7</v>
      </c>
      <c r="Q290" s="285">
        <v>1.4832799742581328E7</v>
      </c>
      <c r="R290" s="285">
        <v>1.5574439729710394E8</v>
      </c>
      <c r="S290" s="286">
        <f t="shared" si="7"/>
        <v>66747598.84</v>
      </c>
    </row>
    <row r="291" ht="15.75" hidden="1" customHeight="1">
      <c r="B291" s="283" t="s">
        <v>84</v>
      </c>
      <c r="C291" s="282" t="s">
        <v>70</v>
      </c>
      <c r="D291" s="283" t="s">
        <v>61</v>
      </c>
      <c r="E291" s="284" t="s">
        <v>64</v>
      </c>
      <c r="F291" s="285">
        <v>1035935.4259954505</v>
      </c>
      <c r="G291" s="285">
        <v>1035935.4259954505</v>
      </c>
      <c r="H291" s="285">
        <v>1035935.4259954505</v>
      </c>
      <c r="I291" s="285">
        <v>2071870.851990901</v>
      </c>
      <c r="J291" s="285">
        <v>2071870.851990901</v>
      </c>
      <c r="K291" s="285">
        <v>2071870.851990901</v>
      </c>
      <c r="L291" s="285">
        <v>2071870.851990901</v>
      </c>
      <c r="M291" s="285">
        <v>2071870.851990901</v>
      </c>
      <c r="N291" s="285">
        <v>2071870.851990901</v>
      </c>
      <c r="O291" s="285">
        <v>2071870.851990901</v>
      </c>
      <c r="P291" s="285">
        <v>2071870.851990901</v>
      </c>
      <c r="Q291" s="285">
        <v>2071870.851990901</v>
      </c>
      <c r="R291" s="285">
        <v>2.175464394590446E7</v>
      </c>
      <c r="S291" s="286">
        <f t="shared" si="7"/>
        <v>9323418.834</v>
      </c>
    </row>
    <row r="292" ht="15.75" hidden="1" customHeight="1">
      <c r="B292" s="283" t="s">
        <v>84</v>
      </c>
      <c r="C292" s="282" t="s">
        <v>70</v>
      </c>
      <c r="D292" s="283" t="s">
        <v>61</v>
      </c>
      <c r="E292" s="284" t="s">
        <v>65</v>
      </c>
      <c r="F292" s="285">
        <v>1727111.5674287742</v>
      </c>
      <c r="G292" s="285">
        <v>1727111.5674287742</v>
      </c>
      <c r="H292" s="285">
        <v>1727111.5674287742</v>
      </c>
      <c r="I292" s="285">
        <v>3454223.1348575484</v>
      </c>
      <c r="J292" s="285">
        <v>3454223.1348575484</v>
      </c>
      <c r="K292" s="285">
        <v>3454223.1348575484</v>
      </c>
      <c r="L292" s="285">
        <v>3454223.1348575484</v>
      </c>
      <c r="M292" s="285">
        <v>3454223.1348575484</v>
      </c>
      <c r="N292" s="285">
        <v>3454223.1348575484</v>
      </c>
      <c r="O292" s="285">
        <v>3454223.1348575484</v>
      </c>
      <c r="P292" s="285">
        <v>3454223.1348575484</v>
      </c>
      <c r="Q292" s="285">
        <v>3454223.1348575484</v>
      </c>
      <c r="R292" s="285">
        <v>3.626934291600427E7</v>
      </c>
      <c r="S292" s="286">
        <f t="shared" si="7"/>
        <v>15544004.11</v>
      </c>
    </row>
    <row r="293" ht="15.75" hidden="1" customHeight="1">
      <c r="B293" s="283" t="s">
        <v>84</v>
      </c>
      <c r="C293" s="282" t="s">
        <v>70</v>
      </c>
      <c r="D293" s="283" t="s">
        <v>61</v>
      </c>
      <c r="E293" s="284" t="s">
        <v>66</v>
      </c>
      <c r="F293" s="285">
        <v>1522184.5810461205</v>
      </c>
      <c r="G293" s="285">
        <v>1522184.5810461205</v>
      </c>
      <c r="H293" s="285">
        <v>1522184.5810461205</v>
      </c>
      <c r="I293" s="285">
        <v>3044369.162092241</v>
      </c>
      <c r="J293" s="285">
        <v>3044369.162092241</v>
      </c>
      <c r="K293" s="285">
        <v>3044369.162092241</v>
      </c>
      <c r="L293" s="285">
        <v>3044369.162092241</v>
      </c>
      <c r="M293" s="285">
        <v>3044369.162092241</v>
      </c>
      <c r="N293" s="285">
        <v>3044369.162092241</v>
      </c>
      <c r="O293" s="285">
        <v>3044369.162092241</v>
      </c>
      <c r="P293" s="285">
        <v>3044369.162092241</v>
      </c>
      <c r="Q293" s="285">
        <v>3044369.162092241</v>
      </c>
      <c r="R293" s="285">
        <v>3.1965876201968536E7</v>
      </c>
      <c r="S293" s="286">
        <f t="shared" si="7"/>
        <v>13699661.23</v>
      </c>
    </row>
    <row r="294" ht="15.75" hidden="1" customHeight="1">
      <c r="B294" s="283" t="s">
        <v>84</v>
      </c>
      <c r="C294" s="282" t="s">
        <v>70</v>
      </c>
      <c r="D294" s="283" t="s">
        <v>61</v>
      </c>
      <c r="E294" s="284" t="s">
        <v>67</v>
      </c>
      <c r="F294" s="285">
        <v>2219333.9456189135</v>
      </c>
      <c r="G294" s="285">
        <v>2219333.9456189135</v>
      </c>
      <c r="H294" s="285">
        <v>2219333.9456189135</v>
      </c>
      <c r="I294" s="285">
        <v>4438667.891237827</v>
      </c>
      <c r="J294" s="285">
        <v>4438667.891237827</v>
      </c>
      <c r="K294" s="285">
        <v>4438667.891237827</v>
      </c>
      <c r="L294" s="285">
        <v>4438667.891237827</v>
      </c>
      <c r="M294" s="285">
        <v>4438667.891237827</v>
      </c>
      <c r="N294" s="285">
        <v>4438667.891237827</v>
      </c>
      <c r="O294" s="285">
        <v>4438667.891237827</v>
      </c>
      <c r="P294" s="285">
        <v>4438667.891237827</v>
      </c>
      <c r="Q294" s="285">
        <v>4438667.891237827</v>
      </c>
      <c r="R294" s="285">
        <v>4.660601285799717E7</v>
      </c>
      <c r="S294" s="286">
        <f t="shared" si="7"/>
        <v>19974005.51</v>
      </c>
    </row>
    <row r="295" ht="15.75" hidden="1" customHeight="1">
      <c r="B295" s="283" t="s">
        <v>84</v>
      </c>
      <c r="C295" s="282" t="s">
        <v>70</v>
      </c>
      <c r="D295" s="283" t="s">
        <v>61</v>
      </c>
      <c r="E295" s="284" t="s">
        <v>68</v>
      </c>
      <c r="F295" s="285">
        <v>2059599.3675367937</v>
      </c>
      <c r="G295" s="285">
        <v>2059599.3675367937</v>
      </c>
      <c r="H295" s="285">
        <v>2059599.3675367937</v>
      </c>
      <c r="I295" s="285">
        <v>4119198.7350735874</v>
      </c>
      <c r="J295" s="285">
        <v>4119198.7350735874</v>
      </c>
      <c r="K295" s="285">
        <v>4119198.7350735874</v>
      </c>
      <c r="L295" s="285">
        <v>4119198.7350735874</v>
      </c>
      <c r="M295" s="285">
        <v>4119198.7350735874</v>
      </c>
      <c r="N295" s="285">
        <v>4119198.7350735874</v>
      </c>
      <c r="O295" s="285">
        <v>4119198.7350735874</v>
      </c>
      <c r="P295" s="285">
        <v>4119198.7350735874</v>
      </c>
      <c r="Q295" s="285">
        <v>4119198.7350735874</v>
      </c>
      <c r="R295" s="285">
        <v>4.325158671827267E7</v>
      </c>
      <c r="S295" s="286">
        <f t="shared" si="7"/>
        <v>18536394.31</v>
      </c>
    </row>
    <row r="296" ht="15.75" hidden="1" customHeight="1">
      <c r="B296" s="283" t="s">
        <v>84</v>
      </c>
      <c r="C296" s="282" t="s">
        <v>70</v>
      </c>
      <c r="D296" s="283" t="s">
        <v>61</v>
      </c>
      <c r="E296" s="284" t="s">
        <v>83</v>
      </c>
      <c r="F296" s="285">
        <v>2846531.135218422</v>
      </c>
      <c r="G296" s="285">
        <v>2846531.135218422</v>
      </c>
      <c r="H296" s="285">
        <v>2846531.135218422</v>
      </c>
      <c r="I296" s="285">
        <v>5693062.270436844</v>
      </c>
      <c r="J296" s="285">
        <v>5693062.270436844</v>
      </c>
      <c r="K296" s="285">
        <v>5693062.270436844</v>
      </c>
      <c r="L296" s="285">
        <v>5693062.270436844</v>
      </c>
      <c r="M296" s="285">
        <v>5693062.270436844</v>
      </c>
      <c r="N296" s="285">
        <v>5693062.270436844</v>
      </c>
      <c r="O296" s="285">
        <v>5693062.270436844</v>
      </c>
      <c r="P296" s="285">
        <v>5693062.270436844</v>
      </c>
      <c r="Q296" s="285">
        <v>5693062.270436844</v>
      </c>
      <c r="R296" s="285">
        <v>5.977715383958687E7</v>
      </c>
      <c r="S296" s="286">
        <f t="shared" si="7"/>
        <v>25618780.22</v>
      </c>
    </row>
    <row r="297" ht="15.75" hidden="1" customHeight="1">
      <c r="B297" s="283" t="s">
        <v>84</v>
      </c>
      <c r="C297" s="282" t="s">
        <v>70</v>
      </c>
      <c r="D297" s="283" t="s">
        <v>159</v>
      </c>
      <c r="E297" s="284" t="s">
        <v>414</v>
      </c>
      <c r="F297" s="285">
        <v>9656588.026153341</v>
      </c>
      <c r="G297" s="285">
        <v>9656588.026153341</v>
      </c>
      <c r="H297" s="285">
        <v>9656588.026153341</v>
      </c>
      <c r="I297" s="285">
        <v>1.9313176052306682E7</v>
      </c>
      <c r="J297" s="285">
        <v>1.9313176052306682E7</v>
      </c>
      <c r="K297" s="285">
        <v>1.9313176052306682E7</v>
      </c>
      <c r="L297" s="285">
        <v>1.9313176052306682E7</v>
      </c>
      <c r="M297" s="285">
        <v>1.9313176052306682E7</v>
      </c>
      <c r="N297" s="285">
        <v>1.9313176052306682E7</v>
      </c>
      <c r="O297" s="285">
        <v>1.9313176052306682E7</v>
      </c>
      <c r="P297" s="285">
        <v>1.9313176052306682E7</v>
      </c>
      <c r="Q297" s="285">
        <v>1.9313176052306682E7</v>
      </c>
      <c r="R297" s="285">
        <v>2.0278834854922017E8</v>
      </c>
      <c r="S297" s="162"/>
    </row>
    <row r="298" ht="15.75" hidden="1" customHeight="1">
      <c r="B298" s="283" t="s">
        <v>84</v>
      </c>
      <c r="C298" s="282" t="s">
        <v>70</v>
      </c>
      <c r="D298" s="283" t="s">
        <v>159</v>
      </c>
      <c r="E298" s="284" t="s">
        <v>415</v>
      </c>
      <c r="F298" s="285">
        <v>2511045.7038774355</v>
      </c>
      <c r="G298" s="285">
        <v>2511045.7038774355</v>
      </c>
      <c r="H298" s="285">
        <v>2511045.7038774355</v>
      </c>
      <c r="I298" s="285">
        <v>5022091.407754871</v>
      </c>
      <c r="J298" s="285">
        <v>5022091.407754871</v>
      </c>
      <c r="K298" s="285">
        <v>5022091.407754871</v>
      </c>
      <c r="L298" s="285">
        <v>5022091.407754871</v>
      </c>
      <c r="M298" s="285">
        <v>5022091.407754871</v>
      </c>
      <c r="N298" s="285">
        <v>5022091.407754871</v>
      </c>
      <c r="O298" s="285">
        <v>5022091.407754871</v>
      </c>
      <c r="P298" s="285">
        <v>5022091.407754871</v>
      </c>
      <c r="Q298" s="285">
        <v>5022091.407754871</v>
      </c>
      <c r="R298" s="285">
        <v>5.273195978142614E7</v>
      </c>
      <c r="S298" s="162"/>
    </row>
    <row r="299" ht="15.75" hidden="1" customHeight="1">
      <c r="B299" s="283" t="s">
        <v>84</v>
      </c>
      <c r="C299" s="282" t="s">
        <v>70</v>
      </c>
      <c r="D299" s="283" t="s">
        <v>159</v>
      </c>
      <c r="E299" s="284" t="s">
        <v>416</v>
      </c>
      <c r="F299" s="285">
        <v>1158502.2023041067</v>
      </c>
      <c r="G299" s="285">
        <v>1158502.2023041067</v>
      </c>
      <c r="H299" s="285">
        <v>1158502.2023041067</v>
      </c>
      <c r="I299" s="285">
        <v>2317004.4046082133</v>
      </c>
      <c r="J299" s="285">
        <v>2317004.4046082133</v>
      </c>
      <c r="K299" s="285">
        <v>2317004.4046082133</v>
      </c>
      <c r="L299" s="285">
        <v>2317004.4046082133</v>
      </c>
      <c r="M299" s="285">
        <v>2317004.4046082133</v>
      </c>
      <c r="N299" s="285">
        <v>2317004.4046082133</v>
      </c>
      <c r="O299" s="285">
        <v>2317004.4046082133</v>
      </c>
      <c r="P299" s="285">
        <v>2317004.4046082133</v>
      </c>
      <c r="Q299" s="285">
        <v>2317004.4046082133</v>
      </c>
      <c r="R299" s="285">
        <v>2.4328546248386234E7</v>
      </c>
      <c r="S299" s="162"/>
    </row>
    <row r="300" ht="15.75" hidden="1" customHeight="1">
      <c r="B300" s="283" t="s">
        <v>84</v>
      </c>
      <c r="C300" s="282" t="s">
        <v>70</v>
      </c>
      <c r="D300" s="283" t="s">
        <v>159</v>
      </c>
      <c r="E300" s="284" t="s">
        <v>417</v>
      </c>
      <c r="F300" s="285">
        <v>6133835.498969692</v>
      </c>
      <c r="G300" s="285">
        <v>6133835.498969692</v>
      </c>
      <c r="H300" s="285">
        <v>6133835.498969692</v>
      </c>
      <c r="I300" s="285">
        <v>1.2267670997939384E7</v>
      </c>
      <c r="J300" s="285">
        <v>1.2267670997939384E7</v>
      </c>
      <c r="K300" s="285">
        <v>1.2267670997939384E7</v>
      </c>
      <c r="L300" s="285">
        <v>1.2267670997939384E7</v>
      </c>
      <c r="M300" s="285">
        <v>1.2267670997939384E7</v>
      </c>
      <c r="N300" s="285">
        <v>1.2267670997939384E7</v>
      </c>
      <c r="O300" s="285">
        <v>1.2267670997939384E7</v>
      </c>
      <c r="P300" s="285">
        <v>1.2267670997939384E7</v>
      </c>
      <c r="Q300" s="285">
        <v>1.2267670997939384E7</v>
      </c>
      <c r="R300" s="285">
        <v>1.288105454783635E8</v>
      </c>
      <c r="S300" s="162"/>
    </row>
    <row r="301" ht="15.75" hidden="1" customHeight="1">
      <c r="B301" s="283" t="s">
        <v>84</v>
      </c>
      <c r="C301" s="282" t="s">
        <v>70</v>
      </c>
      <c r="D301" s="283" t="s">
        <v>159</v>
      </c>
      <c r="E301" s="284" t="s">
        <v>418</v>
      </c>
      <c r="F301" s="285">
        <v>2901983.703901393</v>
      </c>
      <c r="G301" s="285">
        <v>2901983.703901393</v>
      </c>
      <c r="H301" s="285">
        <v>2901983.703901393</v>
      </c>
      <c r="I301" s="285">
        <v>5803967.407802786</v>
      </c>
      <c r="J301" s="285">
        <v>5803967.407802786</v>
      </c>
      <c r="K301" s="285">
        <v>5803967.407802786</v>
      </c>
      <c r="L301" s="285">
        <v>5803967.407802786</v>
      </c>
      <c r="M301" s="285">
        <v>5803967.407802786</v>
      </c>
      <c r="N301" s="285">
        <v>5803967.407802786</v>
      </c>
      <c r="O301" s="285">
        <v>5803967.407802786</v>
      </c>
      <c r="P301" s="285">
        <v>5803967.407802786</v>
      </c>
      <c r="Q301" s="285">
        <v>5803967.407802786</v>
      </c>
      <c r="R301" s="285">
        <v>6.094165778192924E7</v>
      </c>
      <c r="S301" s="162"/>
    </row>
    <row r="302" ht="15.75" hidden="1" customHeight="1">
      <c r="B302" s="283" t="s">
        <v>84</v>
      </c>
      <c r="C302" s="282" t="s">
        <v>70</v>
      </c>
      <c r="D302" s="283" t="s">
        <v>159</v>
      </c>
      <c r="E302" s="284" t="s">
        <v>419</v>
      </c>
      <c r="F302" s="285">
        <v>3117524.500676006</v>
      </c>
      <c r="G302" s="285">
        <v>3117524.500676006</v>
      </c>
      <c r="H302" s="285">
        <v>3117524.500676006</v>
      </c>
      <c r="I302" s="285">
        <v>6235049.001352012</v>
      </c>
      <c r="J302" s="285">
        <v>6235049.001352012</v>
      </c>
      <c r="K302" s="285">
        <v>6235049.001352012</v>
      </c>
      <c r="L302" s="285">
        <v>6235049.001352012</v>
      </c>
      <c r="M302" s="285">
        <v>6235049.001352012</v>
      </c>
      <c r="N302" s="285">
        <v>6235049.001352012</v>
      </c>
      <c r="O302" s="285">
        <v>6235049.001352012</v>
      </c>
      <c r="P302" s="285">
        <v>6235049.001352012</v>
      </c>
      <c r="Q302" s="285">
        <v>6235049.001352012</v>
      </c>
      <c r="R302" s="285">
        <v>6.546801451419613E7</v>
      </c>
      <c r="S302" s="162"/>
    </row>
    <row r="303" ht="15.75" hidden="1" customHeight="1">
      <c r="B303" s="283" t="s">
        <v>84</v>
      </c>
      <c r="C303" s="282" t="s">
        <v>70</v>
      </c>
      <c r="D303" s="283" t="s">
        <v>159</v>
      </c>
      <c r="E303" s="284" t="s">
        <v>420</v>
      </c>
      <c r="F303" s="285">
        <v>2060184.3154943688</v>
      </c>
      <c r="G303" s="285">
        <v>2060184.3154943688</v>
      </c>
      <c r="H303" s="285">
        <v>2060184.3154943688</v>
      </c>
      <c r="I303" s="285">
        <v>4120368.6309887376</v>
      </c>
      <c r="J303" s="285">
        <v>4120368.6309887376</v>
      </c>
      <c r="K303" s="285">
        <v>4120368.6309887376</v>
      </c>
      <c r="L303" s="285">
        <v>4120368.6309887376</v>
      </c>
      <c r="M303" s="285">
        <v>4120368.6309887376</v>
      </c>
      <c r="N303" s="285">
        <v>4120368.6309887376</v>
      </c>
      <c r="O303" s="285">
        <v>4120368.6309887376</v>
      </c>
      <c r="P303" s="285">
        <v>4120368.6309887376</v>
      </c>
      <c r="Q303" s="285">
        <v>4120368.6309887376</v>
      </c>
      <c r="R303" s="285">
        <v>4.326387062538175E7</v>
      </c>
      <c r="S303" s="162"/>
    </row>
    <row r="304" ht="15.75" hidden="1" customHeight="1">
      <c r="B304" s="283" t="s">
        <v>84</v>
      </c>
      <c r="C304" s="282" t="s">
        <v>70</v>
      </c>
      <c r="D304" s="283" t="s">
        <v>159</v>
      </c>
      <c r="E304" s="284" t="s">
        <v>421</v>
      </c>
      <c r="F304" s="285">
        <v>1796975.9437721006</v>
      </c>
      <c r="G304" s="285">
        <v>1796975.9437721006</v>
      </c>
      <c r="H304" s="285">
        <v>1796975.9437721006</v>
      </c>
      <c r="I304" s="285">
        <v>3593951.887544201</v>
      </c>
      <c r="J304" s="285">
        <v>3593951.887544201</v>
      </c>
      <c r="K304" s="285">
        <v>3593951.887544201</v>
      </c>
      <c r="L304" s="285">
        <v>3593951.887544201</v>
      </c>
      <c r="M304" s="285">
        <v>3593951.887544201</v>
      </c>
      <c r="N304" s="285">
        <v>3593951.887544201</v>
      </c>
      <c r="O304" s="285">
        <v>3593951.887544201</v>
      </c>
      <c r="P304" s="285">
        <v>3593951.887544201</v>
      </c>
      <c r="Q304" s="285">
        <v>3593951.887544201</v>
      </c>
      <c r="R304" s="285">
        <v>3.7736494819214106E7</v>
      </c>
      <c r="S304" s="162"/>
    </row>
    <row r="305" ht="15.75" hidden="1" customHeight="1">
      <c r="B305" s="283" t="s">
        <v>84</v>
      </c>
      <c r="C305" s="282" t="s">
        <v>70</v>
      </c>
      <c r="D305" s="283" t="s">
        <v>159</v>
      </c>
      <c r="E305" s="284" t="s">
        <v>422</v>
      </c>
      <c r="F305" s="285">
        <v>4790620.97344987</v>
      </c>
      <c r="G305" s="285">
        <v>4790620.97344987</v>
      </c>
      <c r="H305" s="285">
        <v>4790620.97344987</v>
      </c>
      <c r="I305" s="285">
        <v>9581241.94689974</v>
      </c>
      <c r="J305" s="285">
        <v>9581241.94689974</v>
      </c>
      <c r="K305" s="285">
        <v>9581241.94689974</v>
      </c>
      <c r="L305" s="285">
        <v>9581241.94689974</v>
      </c>
      <c r="M305" s="285">
        <v>9581241.94689974</v>
      </c>
      <c r="N305" s="285">
        <v>9581241.94689974</v>
      </c>
      <c r="O305" s="285">
        <v>9581241.94689974</v>
      </c>
      <c r="P305" s="285">
        <v>9581241.94689974</v>
      </c>
      <c r="Q305" s="285">
        <v>9581241.94689974</v>
      </c>
      <c r="R305" s="285">
        <v>1.0060304044244727E8</v>
      </c>
      <c r="S305" s="162"/>
    </row>
    <row r="306" ht="15.75" hidden="1" customHeight="1">
      <c r="B306" s="283" t="s">
        <v>84</v>
      </c>
      <c r="C306" s="282" t="s">
        <v>70</v>
      </c>
      <c r="D306" s="283" t="s">
        <v>159</v>
      </c>
      <c r="E306" s="284" t="s">
        <v>423</v>
      </c>
      <c r="F306" s="285">
        <v>2310785.776966548</v>
      </c>
      <c r="G306" s="285">
        <v>2310785.776966548</v>
      </c>
      <c r="H306" s="285">
        <v>2310785.776966548</v>
      </c>
      <c r="I306" s="285">
        <v>4621571.553933096</v>
      </c>
      <c r="J306" s="285">
        <v>4621571.553933096</v>
      </c>
      <c r="K306" s="285">
        <v>4621571.553933096</v>
      </c>
      <c r="L306" s="285">
        <v>4621571.553933096</v>
      </c>
      <c r="M306" s="285">
        <v>4621571.553933096</v>
      </c>
      <c r="N306" s="285">
        <v>4621571.553933096</v>
      </c>
      <c r="O306" s="285">
        <v>4621571.553933096</v>
      </c>
      <c r="P306" s="285">
        <v>4621571.553933096</v>
      </c>
      <c r="Q306" s="285">
        <v>4621571.553933096</v>
      </c>
      <c r="R306" s="285">
        <v>4.8526501316297516E7</v>
      </c>
      <c r="S306" s="162"/>
    </row>
    <row r="307" ht="15.75" hidden="1" customHeight="1">
      <c r="B307" s="283" t="s">
        <v>84</v>
      </c>
      <c r="C307" s="282" t="s">
        <v>70</v>
      </c>
      <c r="D307" s="283" t="s">
        <v>159</v>
      </c>
      <c r="E307" s="284" t="s">
        <v>424</v>
      </c>
      <c r="F307" s="285">
        <v>4666359.53025356</v>
      </c>
      <c r="G307" s="285">
        <v>4666359.53025356</v>
      </c>
      <c r="H307" s="285">
        <v>4666359.53025356</v>
      </c>
      <c r="I307" s="285">
        <v>9332719.06050712</v>
      </c>
      <c r="J307" s="285">
        <v>9332719.06050712</v>
      </c>
      <c r="K307" s="285">
        <v>9332719.06050712</v>
      </c>
      <c r="L307" s="285">
        <v>9332719.06050712</v>
      </c>
      <c r="M307" s="285">
        <v>9332719.06050712</v>
      </c>
      <c r="N307" s="285">
        <v>9332719.06050712</v>
      </c>
      <c r="O307" s="285">
        <v>9332719.06050712</v>
      </c>
      <c r="P307" s="285">
        <v>9332719.06050712</v>
      </c>
      <c r="Q307" s="285">
        <v>9332719.06050712</v>
      </c>
      <c r="R307" s="285">
        <v>9.799355013532476E7</v>
      </c>
      <c r="S307" s="162"/>
    </row>
    <row r="308" ht="15.75" hidden="1" customHeight="1">
      <c r="B308" s="283" t="s">
        <v>84</v>
      </c>
      <c r="C308" s="282" t="s">
        <v>70</v>
      </c>
      <c r="D308" s="283" t="s">
        <v>159</v>
      </c>
      <c r="E308" s="284" t="s">
        <v>425</v>
      </c>
      <c r="F308" s="285">
        <v>1553699.7817651276</v>
      </c>
      <c r="G308" s="285">
        <v>1553699.7817651276</v>
      </c>
      <c r="H308" s="285">
        <v>1553699.7817651276</v>
      </c>
      <c r="I308" s="285">
        <v>3107399.563530255</v>
      </c>
      <c r="J308" s="285">
        <v>3107399.563530255</v>
      </c>
      <c r="K308" s="285">
        <v>3107399.563530255</v>
      </c>
      <c r="L308" s="285">
        <v>3107399.563530255</v>
      </c>
      <c r="M308" s="285">
        <v>3107399.563530255</v>
      </c>
      <c r="N308" s="285">
        <v>3107399.563530255</v>
      </c>
      <c r="O308" s="285">
        <v>3107399.563530255</v>
      </c>
      <c r="P308" s="285">
        <v>3107399.563530255</v>
      </c>
      <c r="Q308" s="285">
        <v>3107399.563530255</v>
      </c>
      <c r="R308" s="285">
        <v>3.262769541706768E7</v>
      </c>
      <c r="S308" s="162"/>
    </row>
    <row r="309" ht="15.75" hidden="1" customHeight="1">
      <c r="B309" s="283" t="s">
        <v>88</v>
      </c>
      <c r="C309" s="282" t="s">
        <v>70</v>
      </c>
      <c r="D309" s="283" t="s">
        <v>116</v>
      </c>
      <c r="E309" s="284" t="s">
        <v>383</v>
      </c>
      <c r="F309" s="285">
        <v>2755851.170034774</v>
      </c>
      <c r="G309" s="285">
        <v>2755851.170034774</v>
      </c>
      <c r="H309" s="285">
        <v>2755851.170034774</v>
      </c>
      <c r="I309" s="285">
        <v>5511702.340069548</v>
      </c>
      <c r="J309" s="285">
        <v>5511702.340069548</v>
      </c>
      <c r="K309" s="285">
        <v>5511702.340069548</v>
      </c>
      <c r="L309" s="285">
        <v>5511702.340069548</v>
      </c>
      <c r="M309" s="285">
        <v>5511702.340069548</v>
      </c>
      <c r="N309" s="285">
        <v>5511702.340069548</v>
      </c>
      <c r="O309" s="285">
        <v>5511702.340069548</v>
      </c>
      <c r="P309" s="285">
        <v>5511702.340069548</v>
      </c>
      <c r="Q309" s="285">
        <v>5511702.340069548</v>
      </c>
      <c r="R309" s="285">
        <v>5.7872874570730254E7</v>
      </c>
      <c r="S309" s="162"/>
    </row>
    <row r="310" ht="15.75" hidden="1" customHeight="1">
      <c r="B310" s="283" t="s">
        <v>88</v>
      </c>
      <c r="C310" s="282" t="s">
        <v>70</v>
      </c>
      <c r="D310" s="283" t="s">
        <v>116</v>
      </c>
      <c r="E310" s="284" t="s">
        <v>384</v>
      </c>
      <c r="F310" s="285">
        <v>1806557.8134080397</v>
      </c>
      <c r="G310" s="285">
        <v>1806557.8134080397</v>
      </c>
      <c r="H310" s="285">
        <v>1806557.8134080397</v>
      </c>
      <c r="I310" s="285">
        <v>3613115.6268160795</v>
      </c>
      <c r="J310" s="285">
        <v>3613115.6268160795</v>
      </c>
      <c r="K310" s="285">
        <v>3613115.6268160795</v>
      </c>
      <c r="L310" s="285">
        <v>3613115.6268160795</v>
      </c>
      <c r="M310" s="285">
        <v>3613115.6268160795</v>
      </c>
      <c r="N310" s="285">
        <v>3613115.6268160795</v>
      </c>
      <c r="O310" s="285">
        <v>3613115.6268160795</v>
      </c>
      <c r="P310" s="285">
        <v>3613115.6268160795</v>
      </c>
      <c r="Q310" s="285">
        <v>3613115.6268160795</v>
      </c>
      <c r="R310" s="285">
        <v>3.793771408156884E7</v>
      </c>
      <c r="S310" s="162"/>
    </row>
    <row r="311" ht="15.75" hidden="1" customHeight="1">
      <c r="B311" s="283" t="s">
        <v>88</v>
      </c>
      <c r="C311" s="282" t="s">
        <v>70</v>
      </c>
      <c r="D311" s="283" t="s">
        <v>116</v>
      </c>
      <c r="E311" s="284" t="s">
        <v>385</v>
      </c>
      <c r="F311" s="285">
        <v>3457448.1869487204</v>
      </c>
      <c r="G311" s="285">
        <v>3457448.1869487204</v>
      </c>
      <c r="H311" s="285">
        <v>3457448.1869487204</v>
      </c>
      <c r="I311" s="285">
        <v>6914896.373897441</v>
      </c>
      <c r="J311" s="285">
        <v>6914896.373897441</v>
      </c>
      <c r="K311" s="285">
        <v>6914896.373897441</v>
      </c>
      <c r="L311" s="285">
        <v>6914896.373897441</v>
      </c>
      <c r="M311" s="285">
        <v>6914896.373897441</v>
      </c>
      <c r="N311" s="285">
        <v>6914896.373897441</v>
      </c>
      <c r="O311" s="285">
        <v>6914896.373897441</v>
      </c>
      <c r="P311" s="285">
        <v>6914896.373897441</v>
      </c>
      <c r="Q311" s="285">
        <v>6914896.373897441</v>
      </c>
      <c r="R311" s="285">
        <v>7.260641192592314E7</v>
      </c>
      <c r="S311" s="162"/>
    </row>
    <row r="312" ht="15.75" hidden="1" customHeight="1">
      <c r="B312" s="283" t="s">
        <v>88</v>
      </c>
      <c r="C312" s="282" t="s">
        <v>70</v>
      </c>
      <c r="D312" s="283" t="s">
        <v>116</v>
      </c>
      <c r="E312" s="284" t="s">
        <v>386</v>
      </c>
      <c r="F312" s="285">
        <v>1534147.024083148</v>
      </c>
      <c r="G312" s="285">
        <v>1534147.024083148</v>
      </c>
      <c r="H312" s="285">
        <v>1534147.024083148</v>
      </c>
      <c r="I312" s="285">
        <v>3068294.048166296</v>
      </c>
      <c r="J312" s="285">
        <v>3068294.048166296</v>
      </c>
      <c r="K312" s="285">
        <v>3068294.048166296</v>
      </c>
      <c r="L312" s="285">
        <v>3068294.048166296</v>
      </c>
      <c r="M312" s="285">
        <v>3068294.048166296</v>
      </c>
      <c r="N312" s="285">
        <v>3068294.048166296</v>
      </c>
      <c r="O312" s="285">
        <v>3068294.048166296</v>
      </c>
      <c r="P312" s="285">
        <v>3068294.048166296</v>
      </c>
      <c r="Q312" s="285">
        <v>3068294.048166296</v>
      </c>
      <c r="R312" s="285">
        <v>3.2217087505746115E7</v>
      </c>
      <c r="S312" s="162"/>
    </row>
    <row r="313" ht="15.75" hidden="1" customHeight="1">
      <c r="B313" s="283" t="s">
        <v>88</v>
      </c>
      <c r="C313" s="282" t="s">
        <v>70</v>
      </c>
      <c r="D313" s="283" t="s">
        <v>116</v>
      </c>
      <c r="E313" s="284" t="s">
        <v>387</v>
      </c>
      <c r="F313" s="285">
        <v>946096.1752298804</v>
      </c>
      <c r="G313" s="285">
        <v>946096.1752298804</v>
      </c>
      <c r="H313" s="285">
        <v>946096.1752298804</v>
      </c>
      <c r="I313" s="285">
        <v>1892192.3504597608</v>
      </c>
      <c r="J313" s="285">
        <v>1892192.3504597608</v>
      </c>
      <c r="K313" s="285">
        <v>1892192.3504597608</v>
      </c>
      <c r="L313" s="285">
        <v>1892192.3504597608</v>
      </c>
      <c r="M313" s="285">
        <v>1892192.3504597608</v>
      </c>
      <c r="N313" s="285">
        <v>1892192.3504597608</v>
      </c>
      <c r="O313" s="285">
        <v>1892192.3504597608</v>
      </c>
      <c r="P313" s="285">
        <v>1892192.3504597608</v>
      </c>
      <c r="Q313" s="285">
        <v>1892192.3504597608</v>
      </c>
      <c r="R313" s="285">
        <v>1.9868019679827485E7</v>
      </c>
      <c r="S313" s="162"/>
    </row>
    <row r="314" ht="15.75" hidden="1" customHeight="1">
      <c r="B314" s="283" t="s">
        <v>88</v>
      </c>
      <c r="C314" s="282" t="s">
        <v>70</v>
      </c>
      <c r="D314" s="283" t="s">
        <v>116</v>
      </c>
      <c r="E314" s="284" t="s">
        <v>388</v>
      </c>
      <c r="F314" s="285">
        <v>1279457.0462318368</v>
      </c>
      <c r="G314" s="285">
        <v>1279457.0462318368</v>
      </c>
      <c r="H314" s="285">
        <v>1279457.0462318368</v>
      </c>
      <c r="I314" s="285">
        <v>2558914.0924636736</v>
      </c>
      <c r="J314" s="285">
        <v>2558914.0924636736</v>
      </c>
      <c r="K314" s="285">
        <v>2558914.0924636736</v>
      </c>
      <c r="L314" s="285">
        <v>2558914.0924636736</v>
      </c>
      <c r="M314" s="285">
        <v>2558914.0924636736</v>
      </c>
      <c r="N314" s="285">
        <v>2558914.0924636736</v>
      </c>
      <c r="O314" s="285">
        <v>2558914.0924636736</v>
      </c>
      <c r="P314" s="285">
        <v>2558914.0924636736</v>
      </c>
      <c r="Q314" s="285">
        <v>2558914.0924636736</v>
      </c>
      <c r="R314" s="285">
        <v>2.686859797086857E7</v>
      </c>
      <c r="S314" s="162"/>
    </row>
    <row r="315" ht="15.75" hidden="1" customHeight="1">
      <c r="B315" s="283" t="s">
        <v>88</v>
      </c>
      <c r="C315" s="282" t="s">
        <v>70</v>
      </c>
      <c r="D315" s="283" t="s">
        <v>116</v>
      </c>
      <c r="E315" s="284" t="s">
        <v>389</v>
      </c>
      <c r="F315" s="285">
        <v>594201.5918379768</v>
      </c>
      <c r="G315" s="285">
        <v>594201.5918379768</v>
      </c>
      <c r="H315" s="285">
        <v>594201.5918379768</v>
      </c>
      <c r="I315" s="285">
        <v>1188403.1836759537</v>
      </c>
      <c r="J315" s="285">
        <v>1188403.1836759537</v>
      </c>
      <c r="K315" s="285">
        <v>1188403.1836759537</v>
      </c>
      <c r="L315" s="285">
        <v>1188403.1836759537</v>
      </c>
      <c r="M315" s="285">
        <v>1188403.1836759537</v>
      </c>
      <c r="N315" s="285">
        <v>1188403.1836759537</v>
      </c>
      <c r="O315" s="285">
        <v>1188403.1836759537</v>
      </c>
      <c r="P315" s="285">
        <v>1188403.1836759537</v>
      </c>
      <c r="Q315" s="285">
        <v>1188403.1836759537</v>
      </c>
      <c r="R315" s="285">
        <v>1.2478233428597515E7</v>
      </c>
      <c r="S315" s="162"/>
    </row>
    <row r="316" ht="15.75" hidden="1" customHeight="1">
      <c r="B316" s="283" t="s">
        <v>88</v>
      </c>
      <c r="C316" s="282" t="s">
        <v>70</v>
      </c>
      <c r="D316" s="283" t="s">
        <v>131</v>
      </c>
      <c r="E316" s="284" t="s">
        <v>390</v>
      </c>
      <c r="F316" s="285">
        <v>1038853.4520750231</v>
      </c>
      <c r="G316" s="285">
        <v>1038853.4520750231</v>
      </c>
      <c r="H316" s="285">
        <v>1038853.4520750231</v>
      </c>
      <c r="I316" s="285">
        <v>2077706.9041500462</v>
      </c>
      <c r="J316" s="285">
        <v>2077706.9041500462</v>
      </c>
      <c r="K316" s="285">
        <v>2077706.9041500462</v>
      </c>
      <c r="L316" s="285">
        <v>2077706.9041500462</v>
      </c>
      <c r="M316" s="285">
        <v>2077706.9041500462</v>
      </c>
      <c r="N316" s="285">
        <v>2077706.9041500462</v>
      </c>
      <c r="O316" s="285">
        <v>2077706.9041500462</v>
      </c>
      <c r="P316" s="285">
        <v>2077706.9041500462</v>
      </c>
      <c r="Q316" s="285">
        <v>2077706.9041500462</v>
      </c>
      <c r="R316" s="285">
        <v>2.1815922493575484E7</v>
      </c>
      <c r="S316" s="162"/>
    </row>
    <row r="317" ht="15.75" hidden="1" customHeight="1">
      <c r="B317" s="283" t="s">
        <v>88</v>
      </c>
      <c r="C317" s="282" t="s">
        <v>70</v>
      </c>
      <c r="D317" s="283" t="s">
        <v>131</v>
      </c>
      <c r="E317" s="284" t="s">
        <v>391</v>
      </c>
      <c r="F317" s="285">
        <v>830032.9857295159</v>
      </c>
      <c r="G317" s="285">
        <v>830032.9857295159</v>
      </c>
      <c r="H317" s="285">
        <v>830032.9857295159</v>
      </c>
      <c r="I317" s="285">
        <v>1660065.9714590318</v>
      </c>
      <c r="J317" s="285">
        <v>1660065.9714590318</v>
      </c>
      <c r="K317" s="285">
        <v>1660065.9714590318</v>
      </c>
      <c r="L317" s="285">
        <v>1660065.9714590318</v>
      </c>
      <c r="M317" s="285">
        <v>1660065.9714590318</v>
      </c>
      <c r="N317" s="285">
        <v>1660065.9714590318</v>
      </c>
      <c r="O317" s="285">
        <v>1660065.9714590318</v>
      </c>
      <c r="P317" s="285">
        <v>1660065.9714590318</v>
      </c>
      <c r="Q317" s="285">
        <v>1660065.9714590318</v>
      </c>
      <c r="R317" s="285">
        <v>1.743069270031983E7</v>
      </c>
      <c r="S317" s="162"/>
    </row>
    <row r="318" ht="15.75" hidden="1" customHeight="1">
      <c r="B318" s="283" t="s">
        <v>88</v>
      </c>
      <c r="C318" s="282" t="s">
        <v>70</v>
      </c>
      <c r="D318" s="283" t="s">
        <v>131</v>
      </c>
      <c r="E318" s="284" t="s">
        <v>392</v>
      </c>
      <c r="F318" s="285">
        <v>1663786.7187519702</v>
      </c>
      <c r="G318" s="285">
        <v>1663786.7187519702</v>
      </c>
      <c r="H318" s="285">
        <v>1663786.7187519702</v>
      </c>
      <c r="I318" s="285">
        <v>3327573.4375039404</v>
      </c>
      <c r="J318" s="285">
        <v>3327573.4375039404</v>
      </c>
      <c r="K318" s="285">
        <v>3327573.4375039404</v>
      </c>
      <c r="L318" s="285">
        <v>3327573.4375039404</v>
      </c>
      <c r="M318" s="285">
        <v>3327573.4375039404</v>
      </c>
      <c r="N318" s="285">
        <v>3327573.4375039404</v>
      </c>
      <c r="O318" s="285">
        <v>3327573.4375039404</v>
      </c>
      <c r="P318" s="285">
        <v>3327573.4375039404</v>
      </c>
      <c r="Q318" s="285">
        <v>3327573.4375039404</v>
      </c>
      <c r="R318" s="285">
        <v>3.493952109379138E7</v>
      </c>
      <c r="S318" s="162"/>
    </row>
    <row r="319" ht="15.75" hidden="1" customHeight="1">
      <c r="B319" s="283" t="s">
        <v>88</v>
      </c>
      <c r="C319" s="282" t="s">
        <v>70</v>
      </c>
      <c r="D319" s="283" t="s">
        <v>131</v>
      </c>
      <c r="E319" s="284" t="s">
        <v>393</v>
      </c>
      <c r="F319" s="285">
        <v>5486706.493379254</v>
      </c>
      <c r="G319" s="285">
        <v>5486706.493379254</v>
      </c>
      <c r="H319" s="285">
        <v>5486706.493379254</v>
      </c>
      <c r="I319" s="285">
        <v>1.0973412986758508E7</v>
      </c>
      <c r="J319" s="285">
        <v>1.0973412986758508E7</v>
      </c>
      <c r="K319" s="285">
        <v>1.0973412986758508E7</v>
      </c>
      <c r="L319" s="285">
        <v>1.0973412986758508E7</v>
      </c>
      <c r="M319" s="285">
        <v>1.0973412986758508E7</v>
      </c>
      <c r="N319" s="285">
        <v>1.0973412986758508E7</v>
      </c>
      <c r="O319" s="285">
        <v>1.0973412986758508E7</v>
      </c>
      <c r="P319" s="285">
        <v>1.0973412986758508E7</v>
      </c>
      <c r="Q319" s="285">
        <v>1.0973412986758508E7</v>
      </c>
      <c r="R319" s="285">
        <v>1.152208363609643E8</v>
      </c>
      <c r="S319" s="162"/>
    </row>
    <row r="320" ht="15.75" hidden="1" customHeight="1">
      <c r="B320" s="283" t="s">
        <v>88</v>
      </c>
      <c r="C320" s="282" t="s">
        <v>70</v>
      </c>
      <c r="D320" s="283" t="s">
        <v>131</v>
      </c>
      <c r="E320" s="284" t="s">
        <v>394</v>
      </c>
      <c r="F320" s="285">
        <v>1842318.611020448</v>
      </c>
      <c r="G320" s="285">
        <v>1842318.611020448</v>
      </c>
      <c r="H320" s="285">
        <v>1842318.611020448</v>
      </c>
      <c r="I320" s="285">
        <v>3684637.222040896</v>
      </c>
      <c r="J320" s="285">
        <v>3684637.222040896</v>
      </c>
      <c r="K320" s="285">
        <v>3684637.222040896</v>
      </c>
      <c r="L320" s="285">
        <v>3684637.222040896</v>
      </c>
      <c r="M320" s="285">
        <v>3684637.222040896</v>
      </c>
      <c r="N320" s="285">
        <v>3684637.222040896</v>
      </c>
      <c r="O320" s="285">
        <v>3684637.222040896</v>
      </c>
      <c r="P320" s="285">
        <v>3684637.222040896</v>
      </c>
      <c r="Q320" s="285">
        <v>3684637.222040896</v>
      </c>
      <c r="R320" s="285">
        <v>3.868869083142941E7</v>
      </c>
      <c r="S320" s="162"/>
    </row>
    <row r="321" ht="15.75" hidden="1" customHeight="1">
      <c r="B321" s="283" t="s">
        <v>88</v>
      </c>
      <c r="C321" s="282" t="s">
        <v>70</v>
      </c>
      <c r="D321" s="283" t="s">
        <v>131</v>
      </c>
      <c r="E321" s="284" t="s">
        <v>395</v>
      </c>
      <c r="F321" s="285">
        <v>538710.4998518508</v>
      </c>
      <c r="G321" s="285">
        <v>538710.4998518508</v>
      </c>
      <c r="H321" s="285">
        <v>538710.4998518508</v>
      </c>
      <c r="I321" s="285">
        <v>1077420.9997037016</v>
      </c>
      <c r="J321" s="285">
        <v>1077420.9997037016</v>
      </c>
      <c r="K321" s="285">
        <v>1077420.9997037016</v>
      </c>
      <c r="L321" s="285">
        <v>1077420.9997037016</v>
      </c>
      <c r="M321" s="285">
        <v>1077420.9997037016</v>
      </c>
      <c r="N321" s="285">
        <v>1077420.9997037016</v>
      </c>
      <c r="O321" s="285">
        <v>1077420.9997037016</v>
      </c>
      <c r="P321" s="285">
        <v>1077420.9997037016</v>
      </c>
      <c r="Q321" s="285">
        <v>1077420.9997037016</v>
      </c>
      <c r="R321" s="285">
        <v>1.1312920496888867E7</v>
      </c>
      <c r="S321" s="162"/>
    </row>
    <row r="322" ht="15.75" hidden="1" customHeight="1">
      <c r="B322" s="283" t="s">
        <v>88</v>
      </c>
      <c r="C322" s="282" t="s">
        <v>70</v>
      </c>
      <c r="D322" s="283" t="s">
        <v>131</v>
      </c>
      <c r="E322" s="284" t="s">
        <v>396</v>
      </c>
      <c r="F322" s="285">
        <v>1691441.2410863366</v>
      </c>
      <c r="G322" s="285">
        <v>1691441.2410863366</v>
      </c>
      <c r="H322" s="285">
        <v>1691441.2410863366</v>
      </c>
      <c r="I322" s="285">
        <v>3382882.482172673</v>
      </c>
      <c r="J322" s="285">
        <v>3382882.482172673</v>
      </c>
      <c r="K322" s="285">
        <v>3382882.482172673</v>
      </c>
      <c r="L322" s="285">
        <v>3382882.482172673</v>
      </c>
      <c r="M322" s="285">
        <v>3382882.482172673</v>
      </c>
      <c r="N322" s="285">
        <v>3382882.482172673</v>
      </c>
      <c r="O322" s="285">
        <v>3382882.482172673</v>
      </c>
      <c r="P322" s="285">
        <v>3382882.482172673</v>
      </c>
      <c r="Q322" s="285">
        <v>3382882.482172673</v>
      </c>
      <c r="R322" s="285">
        <v>3.5520266062813066E7</v>
      </c>
      <c r="S322" s="162"/>
    </row>
    <row r="323" ht="15.75" hidden="1" customHeight="1">
      <c r="B323" s="283" t="s">
        <v>88</v>
      </c>
      <c r="C323" s="282" t="s">
        <v>70</v>
      </c>
      <c r="D323" s="283" t="s">
        <v>145</v>
      </c>
      <c r="E323" s="284" t="s">
        <v>397</v>
      </c>
      <c r="F323" s="285">
        <v>397012.74034644174</v>
      </c>
      <c r="G323" s="285">
        <v>397012.74034644174</v>
      </c>
      <c r="H323" s="285">
        <v>397012.74034644174</v>
      </c>
      <c r="I323" s="285">
        <v>794025.4806928835</v>
      </c>
      <c r="J323" s="285">
        <v>794025.4806928835</v>
      </c>
      <c r="K323" s="285">
        <v>794025.4806928835</v>
      </c>
      <c r="L323" s="285">
        <v>794025.4806928835</v>
      </c>
      <c r="M323" s="285">
        <v>794025.4806928835</v>
      </c>
      <c r="N323" s="285">
        <v>794025.4806928835</v>
      </c>
      <c r="O323" s="285">
        <v>794025.4806928835</v>
      </c>
      <c r="P323" s="285">
        <v>794025.4806928835</v>
      </c>
      <c r="Q323" s="285">
        <v>794025.4806928835</v>
      </c>
      <c r="R323" s="285">
        <v>8337267.547275279</v>
      </c>
      <c r="S323" s="162"/>
    </row>
    <row r="324" ht="15.75" hidden="1" customHeight="1">
      <c r="B324" s="283" t="s">
        <v>88</v>
      </c>
      <c r="C324" s="282" t="s">
        <v>70</v>
      </c>
      <c r="D324" s="283" t="s">
        <v>145</v>
      </c>
      <c r="E324" s="284" t="s">
        <v>398</v>
      </c>
      <c r="F324" s="285">
        <v>2167010.191943038</v>
      </c>
      <c r="G324" s="285">
        <v>2167010.191943038</v>
      </c>
      <c r="H324" s="285">
        <v>2167010.191943038</v>
      </c>
      <c r="I324" s="285">
        <v>4334020.383886076</v>
      </c>
      <c r="J324" s="285">
        <v>4334020.383886076</v>
      </c>
      <c r="K324" s="285">
        <v>4334020.383886076</v>
      </c>
      <c r="L324" s="285">
        <v>4334020.383886076</v>
      </c>
      <c r="M324" s="285">
        <v>4334020.383886076</v>
      </c>
      <c r="N324" s="285">
        <v>4334020.383886076</v>
      </c>
      <c r="O324" s="285">
        <v>4334020.383886076</v>
      </c>
      <c r="P324" s="285">
        <v>4334020.383886076</v>
      </c>
      <c r="Q324" s="285">
        <v>4334020.383886076</v>
      </c>
      <c r="R324" s="285">
        <v>4.55072140308038E7</v>
      </c>
      <c r="S324" s="162"/>
    </row>
    <row r="325" ht="15.75" hidden="1" customHeight="1">
      <c r="B325" s="283" t="s">
        <v>88</v>
      </c>
      <c r="C325" s="282" t="s">
        <v>70</v>
      </c>
      <c r="D325" s="283" t="s">
        <v>145</v>
      </c>
      <c r="E325" s="284" t="s">
        <v>399</v>
      </c>
      <c r="F325" s="285">
        <v>2100426.4528538994</v>
      </c>
      <c r="G325" s="285">
        <v>2100426.4528538994</v>
      </c>
      <c r="H325" s="285">
        <v>2100426.4528538994</v>
      </c>
      <c r="I325" s="285">
        <v>4200852.905707799</v>
      </c>
      <c r="J325" s="285">
        <v>4200852.905707799</v>
      </c>
      <c r="K325" s="285">
        <v>4200852.905707799</v>
      </c>
      <c r="L325" s="285">
        <v>4200852.905707799</v>
      </c>
      <c r="M325" s="285">
        <v>4200852.905707799</v>
      </c>
      <c r="N325" s="285">
        <v>4200852.905707799</v>
      </c>
      <c r="O325" s="285">
        <v>4200852.905707799</v>
      </c>
      <c r="P325" s="285">
        <v>4200852.905707799</v>
      </c>
      <c r="Q325" s="285">
        <v>4200852.905707799</v>
      </c>
      <c r="R325" s="285">
        <v>4.410895550993189E7</v>
      </c>
      <c r="S325" s="162"/>
    </row>
    <row r="326" ht="15.75" hidden="1" customHeight="1">
      <c r="B326" s="283" t="s">
        <v>88</v>
      </c>
      <c r="C326" s="282" t="s">
        <v>70</v>
      </c>
      <c r="D326" s="283" t="s">
        <v>145</v>
      </c>
      <c r="E326" s="284" t="s">
        <v>400</v>
      </c>
      <c r="F326" s="285">
        <v>919734.3941665839</v>
      </c>
      <c r="G326" s="285">
        <v>919734.3941665839</v>
      </c>
      <c r="H326" s="285">
        <v>919734.3941665839</v>
      </c>
      <c r="I326" s="285">
        <v>1839468.7883331678</v>
      </c>
      <c r="J326" s="285">
        <v>1839468.7883331678</v>
      </c>
      <c r="K326" s="285">
        <v>1839468.7883331678</v>
      </c>
      <c r="L326" s="285">
        <v>1839468.7883331678</v>
      </c>
      <c r="M326" s="285">
        <v>1839468.7883331678</v>
      </c>
      <c r="N326" s="285">
        <v>1839468.7883331678</v>
      </c>
      <c r="O326" s="285">
        <v>1839468.7883331678</v>
      </c>
      <c r="P326" s="285">
        <v>1839468.7883331678</v>
      </c>
      <c r="Q326" s="285">
        <v>1839468.7883331678</v>
      </c>
      <c r="R326" s="285">
        <v>1.9314422277498264E7</v>
      </c>
      <c r="S326" s="162"/>
    </row>
    <row r="327" ht="15.75" hidden="1" customHeight="1">
      <c r="B327" s="283" t="s">
        <v>88</v>
      </c>
      <c r="C327" s="282" t="s">
        <v>70</v>
      </c>
      <c r="D327" s="283" t="s">
        <v>145</v>
      </c>
      <c r="E327" s="284" t="s">
        <v>401</v>
      </c>
      <c r="F327" s="285">
        <v>237370.0153765648</v>
      </c>
      <c r="G327" s="285">
        <v>237370.0153765648</v>
      </c>
      <c r="H327" s="285">
        <v>237370.0153765648</v>
      </c>
      <c r="I327" s="285">
        <v>474740.0307531296</v>
      </c>
      <c r="J327" s="285">
        <v>474740.0307531296</v>
      </c>
      <c r="K327" s="285">
        <v>474740.0307531296</v>
      </c>
      <c r="L327" s="285">
        <v>474740.0307531296</v>
      </c>
      <c r="M327" s="285">
        <v>474740.0307531296</v>
      </c>
      <c r="N327" s="285">
        <v>474740.0307531296</v>
      </c>
      <c r="O327" s="285">
        <v>474740.0307531296</v>
      </c>
      <c r="P327" s="285">
        <v>474740.0307531296</v>
      </c>
      <c r="Q327" s="285">
        <v>474740.0307531296</v>
      </c>
      <c r="R327" s="285">
        <v>4984770.322907861</v>
      </c>
      <c r="S327" s="162"/>
    </row>
    <row r="328" ht="15.75" hidden="1" customHeight="1">
      <c r="B328" s="283" t="s">
        <v>88</v>
      </c>
      <c r="C328" s="282" t="s">
        <v>70</v>
      </c>
      <c r="D328" s="283" t="s">
        <v>145</v>
      </c>
      <c r="E328" s="284" t="s">
        <v>402</v>
      </c>
      <c r="F328" s="285">
        <v>7424290.432634015</v>
      </c>
      <c r="G328" s="285">
        <v>7424290.432634015</v>
      </c>
      <c r="H328" s="285">
        <v>7424290.432634015</v>
      </c>
      <c r="I328" s="285">
        <v>1.484858086526803E7</v>
      </c>
      <c r="J328" s="285">
        <v>1.484858086526803E7</v>
      </c>
      <c r="K328" s="285">
        <v>1.484858086526803E7</v>
      </c>
      <c r="L328" s="285">
        <v>1.484858086526803E7</v>
      </c>
      <c r="M328" s="285">
        <v>1.484858086526803E7</v>
      </c>
      <c r="N328" s="285">
        <v>1.484858086526803E7</v>
      </c>
      <c r="O328" s="285">
        <v>1.484858086526803E7</v>
      </c>
      <c r="P328" s="285">
        <v>1.484858086526803E7</v>
      </c>
      <c r="Q328" s="285">
        <v>1.484858086526803E7</v>
      </c>
      <c r="R328" s="285">
        <v>1.5591009908531427E8</v>
      </c>
      <c r="S328" s="162"/>
    </row>
    <row r="329" ht="15.75" hidden="1" customHeight="1">
      <c r="B329" s="283" t="s">
        <v>88</v>
      </c>
      <c r="C329" s="282" t="s">
        <v>70</v>
      </c>
      <c r="D329" s="283" t="s">
        <v>145</v>
      </c>
      <c r="E329" s="284" t="s">
        <v>403</v>
      </c>
      <c r="F329" s="285">
        <v>4180287.2238150374</v>
      </c>
      <c r="G329" s="285">
        <v>4180287.2238150374</v>
      </c>
      <c r="H329" s="285">
        <v>4180287.2238150374</v>
      </c>
      <c r="I329" s="285">
        <v>8360574.447630075</v>
      </c>
      <c r="J329" s="285">
        <v>8360574.447630075</v>
      </c>
      <c r="K329" s="285">
        <v>8360574.447630075</v>
      </c>
      <c r="L329" s="285">
        <v>8360574.447630075</v>
      </c>
      <c r="M329" s="285">
        <v>8360574.447630075</v>
      </c>
      <c r="N329" s="285">
        <v>8360574.447630075</v>
      </c>
      <c r="O329" s="285">
        <v>8360574.447630075</v>
      </c>
      <c r="P329" s="285">
        <v>8360574.447630075</v>
      </c>
      <c r="Q329" s="285">
        <v>8360574.447630075</v>
      </c>
      <c r="R329" s="285">
        <v>8.77860317001158E7</v>
      </c>
      <c r="S329" s="162"/>
    </row>
    <row r="330" ht="15.75" hidden="1" customHeight="1">
      <c r="B330" s="283" t="s">
        <v>88</v>
      </c>
      <c r="C330" s="282" t="s">
        <v>70</v>
      </c>
      <c r="D330" s="283" t="s">
        <v>145</v>
      </c>
      <c r="E330" s="284" t="s">
        <v>404</v>
      </c>
      <c r="F330" s="285">
        <v>880082.9660921805</v>
      </c>
      <c r="G330" s="285">
        <v>880082.9660921805</v>
      </c>
      <c r="H330" s="285">
        <v>880082.9660921805</v>
      </c>
      <c r="I330" s="285">
        <v>1760165.932184361</v>
      </c>
      <c r="J330" s="285">
        <v>1760165.932184361</v>
      </c>
      <c r="K330" s="285">
        <v>1760165.932184361</v>
      </c>
      <c r="L330" s="285">
        <v>1760165.932184361</v>
      </c>
      <c r="M330" s="285">
        <v>1760165.932184361</v>
      </c>
      <c r="N330" s="285">
        <v>1760165.932184361</v>
      </c>
      <c r="O330" s="285">
        <v>1760165.932184361</v>
      </c>
      <c r="P330" s="285">
        <v>1760165.932184361</v>
      </c>
      <c r="Q330" s="285">
        <v>1760165.932184361</v>
      </c>
      <c r="R330" s="285">
        <v>1.848174228793579E7</v>
      </c>
      <c r="S330" s="162"/>
    </row>
    <row r="331" ht="15.75" hidden="1" customHeight="1">
      <c r="B331" s="283" t="s">
        <v>88</v>
      </c>
      <c r="C331" s="282" t="s">
        <v>70</v>
      </c>
      <c r="D331" s="283" t="s">
        <v>145</v>
      </c>
      <c r="E331" s="284" t="s">
        <v>405</v>
      </c>
      <c r="F331" s="285">
        <v>1166725.724268201</v>
      </c>
      <c r="G331" s="285">
        <v>1166725.724268201</v>
      </c>
      <c r="H331" s="285">
        <v>1166725.724268201</v>
      </c>
      <c r="I331" s="285">
        <v>2333451.448536402</v>
      </c>
      <c r="J331" s="285">
        <v>2333451.448536402</v>
      </c>
      <c r="K331" s="285">
        <v>2333451.448536402</v>
      </c>
      <c r="L331" s="285">
        <v>2333451.448536402</v>
      </c>
      <c r="M331" s="285">
        <v>2333451.448536402</v>
      </c>
      <c r="N331" s="285">
        <v>2333451.448536402</v>
      </c>
      <c r="O331" s="285">
        <v>2333451.448536402</v>
      </c>
      <c r="P331" s="285">
        <v>2333451.448536402</v>
      </c>
      <c r="Q331" s="285">
        <v>2333451.448536402</v>
      </c>
      <c r="R331" s="285">
        <v>2.4501240209632225E7</v>
      </c>
      <c r="S331" s="162"/>
    </row>
    <row r="332" ht="15.75" hidden="1" customHeight="1">
      <c r="B332" s="283" t="s">
        <v>88</v>
      </c>
      <c r="C332" s="282" t="s">
        <v>70</v>
      </c>
      <c r="D332" s="283" t="s">
        <v>145</v>
      </c>
      <c r="E332" s="284" t="s">
        <v>406</v>
      </c>
      <c r="F332" s="285">
        <v>1162305.2308119955</v>
      </c>
      <c r="G332" s="285">
        <v>1162305.2308119955</v>
      </c>
      <c r="H332" s="285">
        <v>1162305.2308119955</v>
      </c>
      <c r="I332" s="285">
        <v>2324610.461623991</v>
      </c>
      <c r="J332" s="285">
        <v>2324610.461623991</v>
      </c>
      <c r="K332" s="285">
        <v>2324610.461623991</v>
      </c>
      <c r="L332" s="285">
        <v>2324610.461623991</v>
      </c>
      <c r="M332" s="285">
        <v>2324610.461623991</v>
      </c>
      <c r="N332" s="285">
        <v>2324610.461623991</v>
      </c>
      <c r="O332" s="285">
        <v>2324610.461623991</v>
      </c>
      <c r="P332" s="285">
        <v>2324610.461623991</v>
      </c>
      <c r="Q332" s="285">
        <v>2324610.461623991</v>
      </c>
      <c r="R332" s="285">
        <v>2.4408409847051896E7</v>
      </c>
      <c r="S332" s="162"/>
    </row>
    <row r="333" ht="15.75" hidden="1" customHeight="1">
      <c r="B333" s="283" t="s">
        <v>88</v>
      </c>
      <c r="C333" s="282" t="s">
        <v>70</v>
      </c>
      <c r="D333" s="283" t="s">
        <v>145</v>
      </c>
      <c r="E333" s="284" t="s">
        <v>407</v>
      </c>
      <c r="F333" s="285">
        <v>3158205.42625429</v>
      </c>
      <c r="G333" s="285">
        <v>3158205.42625429</v>
      </c>
      <c r="H333" s="285">
        <v>3158205.42625429</v>
      </c>
      <c r="I333" s="285">
        <v>6316410.85250858</v>
      </c>
      <c r="J333" s="285">
        <v>6316410.85250858</v>
      </c>
      <c r="K333" s="285">
        <v>6316410.85250858</v>
      </c>
      <c r="L333" s="285">
        <v>6316410.85250858</v>
      </c>
      <c r="M333" s="285">
        <v>6316410.85250858</v>
      </c>
      <c r="N333" s="285">
        <v>6316410.85250858</v>
      </c>
      <c r="O333" s="285">
        <v>6316410.85250858</v>
      </c>
      <c r="P333" s="285">
        <v>6316410.85250858</v>
      </c>
      <c r="Q333" s="285">
        <v>6316410.85250858</v>
      </c>
      <c r="R333" s="285">
        <v>6.63223139513401E7</v>
      </c>
      <c r="S333" s="162"/>
    </row>
    <row r="334" ht="15.75" hidden="1" customHeight="1">
      <c r="B334" s="283" t="s">
        <v>88</v>
      </c>
      <c r="C334" s="282" t="s">
        <v>70</v>
      </c>
      <c r="D334" s="283" t="s">
        <v>145</v>
      </c>
      <c r="E334" s="284" t="s">
        <v>408</v>
      </c>
      <c r="F334" s="285">
        <v>1058678.0634392146</v>
      </c>
      <c r="G334" s="285">
        <v>1058678.0634392146</v>
      </c>
      <c r="H334" s="285">
        <v>1058678.0634392146</v>
      </c>
      <c r="I334" s="285">
        <v>2117356.126878429</v>
      </c>
      <c r="J334" s="285">
        <v>2117356.126878429</v>
      </c>
      <c r="K334" s="285">
        <v>2117356.126878429</v>
      </c>
      <c r="L334" s="285">
        <v>2117356.126878429</v>
      </c>
      <c r="M334" s="285">
        <v>2117356.126878429</v>
      </c>
      <c r="N334" s="285">
        <v>2117356.126878429</v>
      </c>
      <c r="O334" s="285">
        <v>2117356.126878429</v>
      </c>
      <c r="P334" s="285">
        <v>2117356.126878429</v>
      </c>
      <c r="Q334" s="285">
        <v>2117356.126878429</v>
      </c>
      <c r="R334" s="285">
        <v>2.2232239332223505E7</v>
      </c>
      <c r="S334" s="162"/>
    </row>
    <row r="335" ht="15.75" hidden="1" customHeight="1">
      <c r="B335" s="283" t="s">
        <v>88</v>
      </c>
      <c r="C335" s="282" t="s">
        <v>70</v>
      </c>
      <c r="D335" s="283" t="s">
        <v>145</v>
      </c>
      <c r="E335" s="284" t="s">
        <v>409</v>
      </c>
      <c r="F335" s="285">
        <v>1846458.8883048478</v>
      </c>
      <c r="G335" s="285">
        <v>1846458.8883048478</v>
      </c>
      <c r="H335" s="285">
        <v>1846458.8883048478</v>
      </c>
      <c r="I335" s="285">
        <v>3692917.7766096955</v>
      </c>
      <c r="J335" s="285">
        <v>3692917.7766096955</v>
      </c>
      <c r="K335" s="285">
        <v>3692917.7766096955</v>
      </c>
      <c r="L335" s="285">
        <v>3692917.7766096955</v>
      </c>
      <c r="M335" s="285">
        <v>3692917.7766096955</v>
      </c>
      <c r="N335" s="285">
        <v>3692917.7766096955</v>
      </c>
      <c r="O335" s="285">
        <v>3692917.7766096955</v>
      </c>
      <c r="P335" s="285">
        <v>3692917.7766096955</v>
      </c>
      <c r="Q335" s="285">
        <v>3692917.7766096955</v>
      </c>
      <c r="R335" s="285">
        <v>3.877563665440181E7</v>
      </c>
      <c r="S335" s="162"/>
    </row>
    <row r="336" ht="15.75" hidden="1" customHeight="1">
      <c r="B336" s="283" t="s">
        <v>88</v>
      </c>
      <c r="C336" s="282" t="s">
        <v>70</v>
      </c>
      <c r="D336" s="283" t="s">
        <v>145</v>
      </c>
      <c r="E336" s="284" t="s">
        <v>410</v>
      </c>
      <c r="F336" s="285">
        <v>1800633.7619735065</v>
      </c>
      <c r="G336" s="285">
        <v>1800633.7619735065</v>
      </c>
      <c r="H336" s="285">
        <v>1800633.7619735065</v>
      </c>
      <c r="I336" s="285">
        <v>3601267.523947013</v>
      </c>
      <c r="J336" s="285">
        <v>3601267.523947013</v>
      </c>
      <c r="K336" s="285">
        <v>3601267.523947013</v>
      </c>
      <c r="L336" s="285">
        <v>3601267.523947013</v>
      </c>
      <c r="M336" s="285">
        <v>3601267.523947013</v>
      </c>
      <c r="N336" s="285">
        <v>3601267.523947013</v>
      </c>
      <c r="O336" s="285">
        <v>3601267.523947013</v>
      </c>
      <c r="P336" s="285">
        <v>3601267.523947013</v>
      </c>
      <c r="Q336" s="285">
        <v>3601267.523947013</v>
      </c>
      <c r="R336" s="285">
        <v>3.781330900144364E7</v>
      </c>
      <c r="S336" s="162"/>
    </row>
    <row r="337" ht="15.75" hidden="1" customHeight="1">
      <c r="B337" s="283" t="s">
        <v>88</v>
      </c>
      <c r="C337" s="282" t="s">
        <v>70</v>
      </c>
      <c r="D337" s="283" t="s">
        <v>145</v>
      </c>
      <c r="E337" s="284" t="s">
        <v>411</v>
      </c>
      <c r="F337" s="285">
        <v>925002.8057992703</v>
      </c>
      <c r="G337" s="285">
        <v>925002.8057992703</v>
      </c>
      <c r="H337" s="285">
        <v>925002.8057992703</v>
      </c>
      <c r="I337" s="285">
        <v>1850005.6115985406</v>
      </c>
      <c r="J337" s="285">
        <v>1850005.6115985406</v>
      </c>
      <c r="K337" s="285">
        <v>1850005.6115985406</v>
      </c>
      <c r="L337" s="285">
        <v>1850005.6115985406</v>
      </c>
      <c r="M337" s="285">
        <v>1850005.6115985406</v>
      </c>
      <c r="N337" s="285">
        <v>1850005.6115985406</v>
      </c>
      <c r="O337" s="285">
        <v>1850005.6115985406</v>
      </c>
      <c r="P337" s="285">
        <v>1850005.6115985406</v>
      </c>
      <c r="Q337" s="285">
        <v>1850005.6115985406</v>
      </c>
      <c r="R337" s="285">
        <v>1.9425058921784673E7</v>
      </c>
      <c r="S337" s="162"/>
    </row>
    <row r="338" ht="15.75" hidden="1" customHeight="1">
      <c r="B338" s="283" t="s">
        <v>88</v>
      </c>
      <c r="C338" s="282" t="s">
        <v>70</v>
      </c>
      <c r="D338" s="283" t="s">
        <v>145</v>
      </c>
      <c r="E338" s="284" t="s">
        <v>412</v>
      </c>
      <c r="F338" s="285">
        <v>945146.5807073138</v>
      </c>
      <c r="G338" s="285">
        <v>945146.5807073138</v>
      </c>
      <c r="H338" s="285">
        <v>945146.5807073138</v>
      </c>
      <c r="I338" s="285">
        <v>1890293.1614146277</v>
      </c>
      <c r="J338" s="285">
        <v>1890293.1614146277</v>
      </c>
      <c r="K338" s="285">
        <v>1890293.1614146277</v>
      </c>
      <c r="L338" s="285">
        <v>1890293.1614146277</v>
      </c>
      <c r="M338" s="285">
        <v>1890293.1614146277</v>
      </c>
      <c r="N338" s="285">
        <v>1890293.1614146277</v>
      </c>
      <c r="O338" s="285">
        <v>1890293.1614146277</v>
      </c>
      <c r="P338" s="285">
        <v>1890293.1614146277</v>
      </c>
      <c r="Q338" s="285">
        <v>1890293.1614146277</v>
      </c>
      <c r="R338" s="285">
        <v>1.984807819485359E7</v>
      </c>
      <c r="S338" s="162"/>
    </row>
    <row r="339" ht="15.75" hidden="1" customHeight="1">
      <c r="B339" s="283" t="s">
        <v>88</v>
      </c>
      <c r="C339" s="282" t="s">
        <v>70</v>
      </c>
      <c r="D339" s="283" t="s">
        <v>145</v>
      </c>
      <c r="E339" s="284" t="s">
        <v>413</v>
      </c>
      <c r="F339" s="285">
        <v>656965.4130176889</v>
      </c>
      <c r="G339" s="285">
        <v>656965.4130176889</v>
      </c>
      <c r="H339" s="285">
        <v>656965.4130176889</v>
      </c>
      <c r="I339" s="285">
        <v>1313930.8260353778</v>
      </c>
      <c r="J339" s="285">
        <v>1313930.8260353778</v>
      </c>
      <c r="K339" s="285">
        <v>1313930.8260353778</v>
      </c>
      <c r="L339" s="285">
        <v>1313930.8260353778</v>
      </c>
      <c r="M339" s="285">
        <v>1313930.8260353778</v>
      </c>
      <c r="N339" s="285">
        <v>1313930.8260353778</v>
      </c>
      <c r="O339" s="285">
        <v>1313930.8260353778</v>
      </c>
      <c r="P339" s="285">
        <v>1313930.8260353778</v>
      </c>
      <c r="Q339" s="285">
        <v>1313930.8260353778</v>
      </c>
      <c r="R339" s="285">
        <v>1.379627367337147E7</v>
      </c>
      <c r="S339" s="162"/>
    </row>
    <row r="340" ht="15.75" hidden="1" customHeight="1">
      <c r="B340" s="283" t="s">
        <v>88</v>
      </c>
      <c r="C340" s="282" t="s">
        <v>70</v>
      </c>
      <c r="D340" s="283" t="s">
        <v>61</v>
      </c>
      <c r="E340" s="284" t="s">
        <v>62</v>
      </c>
      <c r="F340" s="285">
        <v>2517920.1107146814</v>
      </c>
      <c r="G340" s="285">
        <v>2517920.1107146814</v>
      </c>
      <c r="H340" s="285">
        <v>2517920.1107146814</v>
      </c>
      <c r="I340" s="285">
        <v>5035840.221429363</v>
      </c>
      <c r="J340" s="285">
        <v>5035840.221429363</v>
      </c>
      <c r="K340" s="285">
        <v>5035840.221429363</v>
      </c>
      <c r="L340" s="285">
        <v>5035840.221429363</v>
      </c>
      <c r="M340" s="285">
        <v>5035840.221429363</v>
      </c>
      <c r="N340" s="285">
        <v>5035840.221429363</v>
      </c>
      <c r="O340" s="285">
        <v>5035840.221429363</v>
      </c>
      <c r="P340" s="285">
        <v>5035840.221429363</v>
      </c>
      <c r="Q340" s="285">
        <v>5035840.221429363</v>
      </c>
      <c r="R340" s="285">
        <v>5.287632232500831E7</v>
      </c>
      <c r="S340" s="286">
        <f t="shared" ref="S340:S347" si="8">SUM(F340:K340)</f>
        <v>22661281</v>
      </c>
    </row>
    <row r="341" ht="15.75" hidden="1" customHeight="1">
      <c r="B341" s="283" t="s">
        <v>88</v>
      </c>
      <c r="C341" s="282" t="s">
        <v>70</v>
      </c>
      <c r="D341" s="283" t="s">
        <v>61</v>
      </c>
      <c r="E341" s="284" t="s">
        <v>63</v>
      </c>
      <c r="F341" s="285">
        <v>4944266.580860442</v>
      </c>
      <c r="G341" s="285">
        <v>4944266.580860442</v>
      </c>
      <c r="H341" s="285">
        <v>4944266.580860442</v>
      </c>
      <c r="I341" s="285">
        <v>9888533.161720883</v>
      </c>
      <c r="J341" s="285">
        <v>9888533.161720883</v>
      </c>
      <c r="K341" s="285">
        <v>9888533.161720883</v>
      </c>
      <c r="L341" s="285">
        <v>9888533.161720883</v>
      </c>
      <c r="M341" s="285">
        <v>9888533.161720883</v>
      </c>
      <c r="N341" s="285">
        <v>9888533.161720883</v>
      </c>
      <c r="O341" s="285">
        <v>9888533.161720883</v>
      </c>
      <c r="P341" s="285">
        <v>9888533.161720883</v>
      </c>
      <c r="Q341" s="285">
        <v>9888533.161720883</v>
      </c>
      <c r="R341" s="285">
        <v>1.038295981980693E8</v>
      </c>
      <c r="S341" s="286">
        <f t="shared" si="8"/>
        <v>44498399.23</v>
      </c>
    </row>
    <row r="342" ht="15.75" hidden="1" customHeight="1">
      <c r="B342" s="283" t="s">
        <v>88</v>
      </c>
      <c r="C342" s="282" t="s">
        <v>70</v>
      </c>
      <c r="D342" s="283" t="s">
        <v>61</v>
      </c>
      <c r="E342" s="284" t="s">
        <v>64</v>
      </c>
      <c r="F342" s="285">
        <v>690623.6173303002</v>
      </c>
      <c r="G342" s="285">
        <v>690623.6173303002</v>
      </c>
      <c r="H342" s="285">
        <v>690623.6173303002</v>
      </c>
      <c r="I342" s="285">
        <v>1381247.2346606003</v>
      </c>
      <c r="J342" s="285">
        <v>1381247.2346606003</v>
      </c>
      <c r="K342" s="285">
        <v>1381247.2346606003</v>
      </c>
      <c r="L342" s="285">
        <v>1381247.2346606003</v>
      </c>
      <c r="M342" s="285">
        <v>1381247.2346606003</v>
      </c>
      <c r="N342" s="285">
        <v>1381247.2346606003</v>
      </c>
      <c r="O342" s="285">
        <v>1381247.2346606003</v>
      </c>
      <c r="P342" s="285">
        <v>1381247.2346606003</v>
      </c>
      <c r="Q342" s="285">
        <v>1381247.2346606003</v>
      </c>
      <c r="R342" s="285">
        <v>1.45030959639363E7</v>
      </c>
      <c r="S342" s="286">
        <f t="shared" si="8"/>
        <v>6215612.556</v>
      </c>
    </row>
    <row r="343" ht="15.75" hidden="1" customHeight="1">
      <c r="B343" s="283" t="s">
        <v>88</v>
      </c>
      <c r="C343" s="282" t="s">
        <v>70</v>
      </c>
      <c r="D343" s="283" t="s">
        <v>61</v>
      </c>
      <c r="E343" s="284" t="s">
        <v>65</v>
      </c>
      <c r="F343" s="285">
        <v>1151407.7116191827</v>
      </c>
      <c r="G343" s="285">
        <v>1151407.7116191827</v>
      </c>
      <c r="H343" s="285">
        <v>1151407.7116191827</v>
      </c>
      <c r="I343" s="285">
        <v>2302815.4232383654</v>
      </c>
      <c r="J343" s="285">
        <v>2302815.4232383654</v>
      </c>
      <c r="K343" s="285">
        <v>2302815.4232383654</v>
      </c>
      <c r="L343" s="285">
        <v>2302815.4232383654</v>
      </c>
      <c r="M343" s="285">
        <v>2302815.4232383654</v>
      </c>
      <c r="N343" s="285">
        <v>2302815.4232383654</v>
      </c>
      <c r="O343" s="285">
        <v>2302815.4232383654</v>
      </c>
      <c r="P343" s="285">
        <v>2302815.4232383654</v>
      </c>
      <c r="Q343" s="285">
        <v>2302815.4232383654</v>
      </c>
      <c r="R343" s="285">
        <v>2.417956194400284E7</v>
      </c>
      <c r="S343" s="286">
        <f t="shared" si="8"/>
        <v>10362669.4</v>
      </c>
    </row>
    <row r="344" ht="15.75" hidden="1" customHeight="1">
      <c r="B344" s="283" t="s">
        <v>88</v>
      </c>
      <c r="C344" s="282" t="s">
        <v>70</v>
      </c>
      <c r="D344" s="283" t="s">
        <v>61</v>
      </c>
      <c r="E344" s="284" t="s">
        <v>66</v>
      </c>
      <c r="F344" s="285">
        <v>1014789.7206974135</v>
      </c>
      <c r="G344" s="285">
        <v>1014789.7206974135</v>
      </c>
      <c r="H344" s="285">
        <v>1014789.7206974135</v>
      </c>
      <c r="I344" s="285">
        <v>2029579.441394827</v>
      </c>
      <c r="J344" s="285">
        <v>2029579.441394827</v>
      </c>
      <c r="K344" s="285">
        <v>2029579.441394827</v>
      </c>
      <c r="L344" s="285">
        <v>2029579.441394827</v>
      </c>
      <c r="M344" s="285">
        <v>2029579.441394827</v>
      </c>
      <c r="N344" s="285">
        <v>2029579.441394827</v>
      </c>
      <c r="O344" s="285">
        <v>2029579.441394827</v>
      </c>
      <c r="P344" s="285">
        <v>2029579.441394827</v>
      </c>
      <c r="Q344" s="285">
        <v>2029579.441394827</v>
      </c>
      <c r="R344" s="285">
        <v>2.1310584134645686E7</v>
      </c>
      <c r="S344" s="286">
        <f t="shared" si="8"/>
        <v>9133107.486</v>
      </c>
    </row>
    <row r="345" ht="15.75" hidden="1" customHeight="1">
      <c r="B345" s="283" t="s">
        <v>88</v>
      </c>
      <c r="C345" s="282" t="s">
        <v>70</v>
      </c>
      <c r="D345" s="283" t="s">
        <v>61</v>
      </c>
      <c r="E345" s="284" t="s">
        <v>67</v>
      </c>
      <c r="F345" s="285">
        <v>1479555.963745942</v>
      </c>
      <c r="G345" s="285">
        <v>1479555.963745942</v>
      </c>
      <c r="H345" s="285">
        <v>1479555.963745942</v>
      </c>
      <c r="I345" s="285">
        <v>2959111.927491884</v>
      </c>
      <c r="J345" s="285">
        <v>2959111.927491884</v>
      </c>
      <c r="K345" s="285">
        <v>2959111.927491884</v>
      </c>
      <c r="L345" s="285">
        <v>2959111.927491884</v>
      </c>
      <c r="M345" s="285">
        <v>2959111.927491884</v>
      </c>
      <c r="N345" s="285">
        <v>2959111.927491884</v>
      </c>
      <c r="O345" s="285">
        <v>2959111.927491884</v>
      </c>
      <c r="P345" s="285">
        <v>2959111.927491884</v>
      </c>
      <c r="Q345" s="285">
        <v>2959111.927491884</v>
      </c>
      <c r="R345" s="285">
        <v>3.1070675238664787E7</v>
      </c>
      <c r="S345" s="286">
        <f t="shared" si="8"/>
        <v>13316003.67</v>
      </c>
    </row>
    <row r="346" ht="15.75" hidden="1" customHeight="1">
      <c r="B346" s="283" t="s">
        <v>88</v>
      </c>
      <c r="C346" s="282" t="s">
        <v>70</v>
      </c>
      <c r="D346" s="283" t="s">
        <v>61</v>
      </c>
      <c r="E346" s="284" t="s">
        <v>68</v>
      </c>
      <c r="F346" s="285">
        <v>1373066.2450245288</v>
      </c>
      <c r="G346" s="285">
        <v>1373066.2450245288</v>
      </c>
      <c r="H346" s="285">
        <v>1373066.2450245288</v>
      </c>
      <c r="I346" s="285">
        <v>2746132.4900490576</v>
      </c>
      <c r="J346" s="285">
        <v>2746132.4900490576</v>
      </c>
      <c r="K346" s="285">
        <v>2746132.4900490576</v>
      </c>
      <c r="L346" s="285">
        <v>2746132.4900490576</v>
      </c>
      <c r="M346" s="285">
        <v>2746132.4900490576</v>
      </c>
      <c r="N346" s="285">
        <v>2746132.4900490576</v>
      </c>
      <c r="O346" s="285">
        <v>2746132.4900490576</v>
      </c>
      <c r="P346" s="285">
        <v>2746132.4900490576</v>
      </c>
      <c r="Q346" s="285">
        <v>2746132.4900490576</v>
      </c>
      <c r="R346" s="285">
        <v>2.88343911455151E7</v>
      </c>
      <c r="S346" s="286">
        <f t="shared" si="8"/>
        <v>12357596.21</v>
      </c>
    </row>
    <row r="347" ht="15.75" hidden="1" customHeight="1">
      <c r="B347" s="283" t="s">
        <v>88</v>
      </c>
      <c r="C347" s="282" t="s">
        <v>70</v>
      </c>
      <c r="D347" s="283" t="s">
        <v>61</v>
      </c>
      <c r="E347" s="284" t="s">
        <v>83</v>
      </c>
      <c r="F347" s="285">
        <v>1897687.4234789477</v>
      </c>
      <c r="G347" s="285">
        <v>1897687.4234789477</v>
      </c>
      <c r="H347" s="285">
        <v>1897687.4234789477</v>
      </c>
      <c r="I347" s="285">
        <v>3795374.8469578954</v>
      </c>
      <c r="J347" s="285">
        <v>3795374.8469578954</v>
      </c>
      <c r="K347" s="285">
        <v>3795374.8469578954</v>
      </c>
      <c r="L347" s="285">
        <v>3795374.8469578954</v>
      </c>
      <c r="M347" s="285">
        <v>3795374.8469578954</v>
      </c>
      <c r="N347" s="285">
        <v>3795374.8469578954</v>
      </c>
      <c r="O347" s="285">
        <v>3795374.8469578954</v>
      </c>
      <c r="P347" s="285">
        <v>3795374.8469578954</v>
      </c>
      <c r="Q347" s="285">
        <v>3795374.8469578954</v>
      </c>
      <c r="R347" s="285">
        <v>3.98514358930579E7</v>
      </c>
      <c r="S347" s="286">
        <f t="shared" si="8"/>
        <v>17079186.81</v>
      </c>
    </row>
    <row r="348" ht="15.75" hidden="1" customHeight="1">
      <c r="B348" s="283" t="s">
        <v>88</v>
      </c>
      <c r="C348" s="282" t="s">
        <v>70</v>
      </c>
      <c r="D348" s="283" t="s">
        <v>159</v>
      </c>
      <c r="E348" s="284" t="s">
        <v>414</v>
      </c>
      <c r="F348" s="285">
        <v>6437725.350768893</v>
      </c>
      <c r="G348" s="285">
        <v>6437725.350768893</v>
      </c>
      <c r="H348" s="285">
        <v>6437725.350768893</v>
      </c>
      <c r="I348" s="285">
        <v>1.2875450701537786E7</v>
      </c>
      <c r="J348" s="285">
        <v>1.2875450701537786E7</v>
      </c>
      <c r="K348" s="285">
        <v>1.2875450701537786E7</v>
      </c>
      <c r="L348" s="285">
        <v>1.2875450701537786E7</v>
      </c>
      <c r="M348" s="285">
        <v>1.2875450701537786E7</v>
      </c>
      <c r="N348" s="285">
        <v>1.2875450701537786E7</v>
      </c>
      <c r="O348" s="285">
        <v>1.2875450701537786E7</v>
      </c>
      <c r="P348" s="285">
        <v>1.2875450701537786E7</v>
      </c>
      <c r="Q348" s="285">
        <v>1.2875450701537786E7</v>
      </c>
      <c r="R348" s="285">
        <v>1.3519223236614674E8</v>
      </c>
      <c r="S348" s="162"/>
    </row>
    <row r="349" ht="15.75" hidden="1" customHeight="1">
      <c r="B349" s="283" t="s">
        <v>88</v>
      </c>
      <c r="C349" s="282" t="s">
        <v>70</v>
      </c>
      <c r="D349" s="283" t="s">
        <v>159</v>
      </c>
      <c r="E349" s="284" t="s">
        <v>415</v>
      </c>
      <c r="F349" s="285">
        <v>1674030.4692516234</v>
      </c>
      <c r="G349" s="285">
        <v>1674030.4692516234</v>
      </c>
      <c r="H349" s="285">
        <v>1674030.4692516234</v>
      </c>
      <c r="I349" s="285">
        <v>3348060.9385032468</v>
      </c>
      <c r="J349" s="285">
        <v>3348060.9385032468</v>
      </c>
      <c r="K349" s="285">
        <v>3348060.9385032468</v>
      </c>
      <c r="L349" s="285">
        <v>3348060.9385032468</v>
      </c>
      <c r="M349" s="285">
        <v>3348060.9385032468</v>
      </c>
      <c r="N349" s="285">
        <v>3348060.9385032468</v>
      </c>
      <c r="O349" s="285">
        <v>3348060.9385032468</v>
      </c>
      <c r="P349" s="285">
        <v>3348060.9385032468</v>
      </c>
      <c r="Q349" s="285">
        <v>3348060.9385032468</v>
      </c>
      <c r="R349" s="285">
        <v>3.515463985428409E7</v>
      </c>
      <c r="S349" s="162"/>
    </row>
    <row r="350" ht="15.75" hidden="1" customHeight="1">
      <c r="B350" s="283" t="s">
        <v>88</v>
      </c>
      <c r="C350" s="282" t="s">
        <v>70</v>
      </c>
      <c r="D350" s="283" t="s">
        <v>159</v>
      </c>
      <c r="E350" s="284" t="s">
        <v>416</v>
      </c>
      <c r="F350" s="285">
        <v>772334.8015360709</v>
      </c>
      <c r="G350" s="285">
        <v>772334.8015360709</v>
      </c>
      <c r="H350" s="285">
        <v>772334.8015360709</v>
      </c>
      <c r="I350" s="285">
        <v>1544669.6030721418</v>
      </c>
      <c r="J350" s="285">
        <v>1544669.6030721418</v>
      </c>
      <c r="K350" s="285">
        <v>1544669.6030721418</v>
      </c>
      <c r="L350" s="285">
        <v>1544669.6030721418</v>
      </c>
      <c r="M350" s="285">
        <v>1544669.6030721418</v>
      </c>
      <c r="N350" s="285">
        <v>1544669.6030721418</v>
      </c>
      <c r="O350" s="285">
        <v>1544669.6030721418</v>
      </c>
      <c r="P350" s="285">
        <v>1544669.6030721418</v>
      </c>
      <c r="Q350" s="285">
        <v>1544669.6030721418</v>
      </c>
      <c r="R350" s="285">
        <v>1.621903083225749E7</v>
      </c>
      <c r="S350" s="162"/>
    </row>
    <row r="351" ht="15.75" hidden="1" customHeight="1">
      <c r="B351" s="283" t="s">
        <v>88</v>
      </c>
      <c r="C351" s="282" t="s">
        <v>70</v>
      </c>
      <c r="D351" s="283" t="s">
        <v>159</v>
      </c>
      <c r="E351" s="284" t="s">
        <v>417</v>
      </c>
      <c r="F351" s="285">
        <v>4089223.6659797938</v>
      </c>
      <c r="G351" s="285">
        <v>4089223.6659797938</v>
      </c>
      <c r="H351" s="285">
        <v>4089223.6659797938</v>
      </c>
      <c r="I351" s="285">
        <v>8178447.3319595875</v>
      </c>
      <c r="J351" s="285">
        <v>8178447.3319595875</v>
      </c>
      <c r="K351" s="285">
        <v>8178447.3319595875</v>
      </c>
      <c r="L351" s="285">
        <v>8178447.3319595875</v>
      </c>
      <c r="M351" s="285">
        <v>8178447.3319595875</v>
      </c>
      <c r="N351" s="285">
        <v>8178447.3319595875</v>
      </c>
      <c r="O351" s="285">
        <v>8178447.3319595875</v>
      </c>
      <c r="P351" s="285">
        <v>8178447.3319595875</v>
      </c>
      <c r="Q351" s="285">
        <v>8178447.3319595875</v>
      </c>
      <c r="R351" s="285">
        <v>8.587369698557568E7</v>
      </c>
      <c r="S351" s="162"/>
    </row>
    <row r="352" ht="15.75" hidden="1" customHeight="1">
      <c r="B352" s="283" t="s">
        <v>88</v>
      </c>
      <c r="C352" s="282" t="s">
        <v>70</v>
      </c>
      <c r="D352" s="283" t="s">
        <v>159</v>
      </c>
      <c r="E352" s="284" t="s">
        <v>418</v>
      </c>
      <c r="F352" s="285">
        <v>1934655.8026009281</v>
      </c>
      <c r="G352" s="285">
        <v>1934655.8026009281</v>
      </c>
      <c r="H352" s="285">
        <v>1934655.8026009281</v>
      </c>
      <c r="I352" s="285">
        <v>3869311.6052018562</v>
      </c>
      <c r="J352" s="285">
        <v>3869311.6052018562</v>
      </c>
      <c r="K352" s="285">
        <v>3869311.6052018562</v>
      </c>
      <c r="L352" s="285">
        <v>3869311.6052018562</v>
      </c>
      <c r="M352" s="285">
        <v>3869311.6052018562</v>
      </c>
      <c r="N352" s="285">
        <v>3869311.6052018562</v>
      </c>
      <c r="O352" s="285">
        <v>3869311.6052018562</v>
      </c>
      <c r="P352" s="285">
        <v>3869311.6052018562</v>
      </c>
      <c r="Q352" s="285">
        <v>3869311.6052018562</v>
      </c>
      <c r="R352" s="285">
        <v>4.062777185461949E7</v>
      </c>
      <c r="S352" s="162"/>
    </row>
    <row r="353" ht="15.75" hidden="1" customHeight="1">
      <c r="B353" s="283" t="s">
        <v>88</v>
      </c>
      <c r="C353" s="282" t="s">
        <v>70</v>
      </c>
      <c r="D353" s="283" t="s">
        <v>159</v>
      </c>
      <c r="E353" s="284" t="s">
        <v>419</v>
      </c>
      <c r="F353" s="285">
        <v>2078349.667117337</v>
      </c>
      <c r="G353" s="285">
        <v>2078349.667117337</v>
      </c>
      <c r="H353" s="285">
        <v>2078349.667117337</v>
      </c>
      <c r="I353" s="285">
        <v>4156699.334234674</v>
      </c>
      <c r="J353" s="285">
        <v>4156699.334234674</v>
      </c>
      <c r="K353" s="285">
        <v>4156699.334234674</v>
      </c>
      <c r="L353" s="285">
        <v>4156699.334234674</v>
      </c>
      <c r="M353" s="285">
        <v>4156699.334234674</v>
      </c>
      <c r="N353" s="285">
        <v>4156699.334234674</v>
      </c>
      <c r="O353" s="285">
        <v>4156699.334234674</v>
      </c>
      <c r="P353" s="285">
        <v>4156699.334234674</v>
      </c>
      <c r="Q353" s="285">
        <v>4156699.334234674</v>
      </c>
      <c r="R353" s="285">
        <v>4.3645343009464085E7</v>
      </c>
      <c r="S353" s="162"/>
    </row>
    <row r="354" ht="15.75" hidden="1" customHeight="1">
      <c r="B354" s="283" t="s">
        <v>88</v>
      </c>
      <c r="C354" s="282" t="s">
        <v>70</v>
      </c>
      <c r="D354" s="283" t="s">
        <v>159</v>
      </c>
      <c r="E354" s="284" t="s">
        <v>420</v>
      </c>
      <c r="F354" s="285">
        <v>1373456.210329579</v>
      </c>
      <c r="G354" s="285">
        <v>1373456.210329579</v>
      </c>
      <c r="H354" s="285">
        <v>1373456.210329579</v>
      </c>
      <c r="I354" s="285">
        <v>2746912.420659158</v>
      </c>
      <c r="J354" s="285">
        <v>2746912.420659158</v>
      </c>
      <c r="K354" s="285">
        <v>2746912.420659158</v>
      </c>
      <c r="L354" s="285">
        <v>2746912.420659158</v>
      </c>
      <c r="M354" s="285">
        <v>2746912.420659158</v>
      </c>
      <c r="N354" s="285">
        <v>2746912.420659158</v>
      </c>
      <c r="O354" s="285">
        <v>2746912.420659158</v>
      </c>
      <c r="P354" s="285">
        <v>2746912.420659158</v>
      </c>
      <c r="Q354" s="285">
        <v>2746912.420659158</v>
      </c>
      <c r="R354" s="285">
        <v>2.884258041692116E7</v>
      </c>
      <c r="S354" s="162"/>
    </row>
    <row r="355" ht="15.75" hidden="1" customHeight="1">
      <c r="B355" s="283" t="s">
        <v>88</v>
      </c>
      <c r="C355" s="282" t="s">
        <v>70</v>
      </c>
      <c r="D355" s="283" t="s">
        <v>159</v>
      </c>
      <c r="E355" s="284" t="s">
        <v>421</v>
      </c>
      <c r="F355" s="285">
        <v>1197983.9625147337</v>
      </c>
      <c r="G355" s="285">
        <v>1197983.9625147337</v>
      </c>
      <c r="H355" s="285">
        <v>1197983.9625147337</v>
      </c>
      <c r="I355" s="285">
        <v>2395967.9250294673</v>
      </c>
      <c r="J355" s="285">
        <v>2395967.9250294673</v>
      </c>
      <c r="K355" s="285">
        <v>2395967.9250294673</v>
      </c>
      <c r="L355" s="285">
        <v>2395967.9250294673</v>
      </c>
      <c r="M355" s="285">
        <v>2395967.9250294673</v>
      </c>
      <c r="N355" s="285">
        <v>2395967.9250294673</v>
      </c>
      <c r="O355" s="285">
        <v>2395967.9250294673</v>
      </c>
      <c r="P355" s="285">
        <v>2395967.9250294673</v>
      </c>
      <c r="Q355" s="285">
        <v>2395967.9250294673</v>
      </c>
      <c r="R355" s="285">
        <v>2.515766321280941E7</v>
      </c>
      <c r="S355" s="162"/>
    </row>
    <row r="356" ht="15.75" hidden="1" customHeight="1">
      <c r="B356" s="283" t="s">
        <v>88</v>
      </c>
      <c r="C356" s="282" t="s">
        <v>70</v>
      </c>
      <c r="D356" s="283" t="s">
        <v>159</v>
      </c>
      <c r="E356" s="284" t="s">
        <v>422</v>
      </c>
      <c r="F356" s="285">
        <v>3193747.315633246</v>
      </c>
      <c r="G356" s="285">
        <v>3193747.315633246</v>
      </c>
      <c r="H356" s="285">
        <v>3193747.315633246</v>
      </c>
      <c r="I356" s="285">
        <v>6387494.631266492</v>
      </c>
      <c r="J356" s="285">
        <v>6387494.631266492</v>
      </c>
      <c r="K356" s="285">
        <v>6387494.631266492</v>
      </c>
      <c r="L356" s="285">
        <v>6387494.631266492</v>
      </c>
      <c r="M356" s="285">
        <v>6387494.631266492</v>
      </c>
      <c r="N356" s="285">
        <v>6387494.631266492</v>
      </c>
      <c r="O356" s="285">
        <v>6387494.631266492</v>
      </c>
      <c r="P356" s="285">
        <v>6387494.631266492</v>
      </c>
      <c r="Q356" s="285">
        <v>6387494.631266492</v>
      </c>
      <c r="R356" s="285">
        <v>6.7068693628298156E7</v>
      </c>
      <c r="S356" s="162"/>
    </row>
    <row r="357" ht="15.75" hidden="1" customHeight="1">
      <c r="B357" s="283" t="s">
        <v>88</v>
      </c>
      <c r="C357" s="282" t="s">
        <v>70</v>
      </c>
      <c r="D357" s="283" t="s">
        <v>159</v>
      </c>
      <c r="E357" s="284" t="s">
        <v>423</v>
      </c>
      <c r="F357" s="285">
        <v>1540523.8513110317</v>
      </c>
      <c r="G357" s="285">
        <v>1540523.8513110317</v>
      </c>
      <c r="H357" s="285">
        <v>1540523.8513110317</v>
      </c>
      <c r="I357" s="285">
        <v>3081047.7026220635</v>
      </c>
      <c r="J357" s="285">
        <v>3081047.7026220635</v>
      </c>
      <c r="K357" s="285">
        <v>3081047.7026220635</v>
      </c>
      <c r="L357" s="285">
        <v>3081047.7026220635</v>
      </c>
      <c r="M357" s="285">
        <v>3081047.7026220635</v>
      </c>
      <c r="N357" s="285">
        <v>3081047.7026220635</v>
      </c>
      <c r="O357" s="285">
        <v>3081047.7026220635</v>
      </c>
      <c r="P357" s="285">
        <v>3081047.7026220635</v>
      </c>
      <c r="Q357" s="285">
        <v>3081047.7026220635</v>
      </c>
      <c r="R357" s="285">
        <v>3.2351000877531666E7</v>
      </c>
      <c r="S357" s="162"/>
    </row>
    <row r="358" ht="15.75" hidden="1" customHeight="1">
      <c r="B358" s="283" t="s">
        <v>88</v>
      </c>
      <c r="C358" s="282" t="s">
        <v>70</v>
      </c>
      <c r="D358" s="283" t="s">
        <v>159</v>
      </c>
      <c r="E358" s="284" t="s">
        <v>424</v>
      </c>
      <c r="F358" s="285">
        <v>3110906.3535023727</v>
      </c>
      <c r="G358" s="285">
        <v>3110906.3535023727</v>
      </c>
      <c r="H358" s="285">
        <v>3110906.3535023727</v>
      </c>
      <c r="I358" s="285">
        <v>6221812.7070047455</v>
      </c>
      <c r="J358" s="285">
        <v>6221812.7070047455</v>
      </c>
      <c r="K358" s="285">
        <v>6221812.7070047455</v>
      </c>
      <c r="L358" s="285">
        <v>6221812.7070047455</v>
      </c>
      <c r="M358" s="285">
        <v>6221812.7070047455</v>
      </c>
      <c r="N358" s="285">
        <v>6221812.7070047455</v>
      </c>
      <c r="O358" s="285">
        <v>6221812.7070047455</v>
      </c>
      <c r="P358" s="285">
        <v>6221812.7070047455</v>
      </c>
      <c r="Q358" s="285">
        <v>6221812.7070047455</v>
      </c>
      <c r="R358" s="285">
        <v>6.532903342354984E7</v>
      </c>
      <c r="S358" s="162"/>
    </row>
    <row r="359" ht="15.75" hidden="1" customHeight="1">
      <c r="B359" s="283" t="s">
        <v>88</v>
      </c>
      <c r="C359" s="282" t="s">
        <v>70</v>
      </c>
      <c r="D359" s="283" t="s">
        <v>159</v>
      </c>
      <c r="E359" s="284" t="s">
        <v>425</v>
      </c>
      <c r="F359" s="285">
        <v>1035799.8545100848</v>
      </c>
      <c r="G359" s="285">
        <v>1035799.8545100848</v>
      </c>
      <c r="H359" s="285">
        <v>1035799.8545100848</v>
      </c>
      <c r="I359" s="285">
        <v>2071599.7090201697</v>
      </c>
      <c r="J359" s="285">
        <v>2071599.7090201697</v>
      </c>
      <c r="K359" s="285">
        <v>2071599.7090201697</v>
      </c>
      <c r="L359" s="285">
        <v>2071599.7090201697</v>
      </c>
      <c r="M359" s="285">
        <v>2071599.7090201697</v>
      </c>
      <c r="N359" s="285">
        <v>2071599.7090201697</v>
      </c>
      <c r="O359" s="285">
        <v>2071599.7090201697</v>
      </c>
      <c r="P359" s="285">
        <v>2071599.7090201697</v>
      </c>
      <c r="Q359" s="285">
        <v>2071599.7090201697</v>
      </c>
      <c r="R359" s="285">
        <v>2.1751796944711786E7</v>
      </c>
      <c r="S359" s="162"/>
    </row>
    <row r="360" ht="15.75" hidden="1" customHeight="1">
      <c r="B360" s="283" t="s">
        <v>85</v>
      </c>
      <c r="C360" s="282" t="s">
        <v>71</v>
      </c>
      <c r="D360" s="283" t="s">
        <v>116</v>
      </c>
      <c r="E360" s="284" t="s">
        <v>385</v>
      </c>
      <c r="F360" s="285">
        <v>2773.587372556752</v>
      </c>
      <c r="G360" s="285">
        <v>3962.264278861342</v>
      </c>
      <c r="H360" s="285">
        <v>4081.131969491801</v>
      </c>
      <c r="I360" s="285">
        <v>4081.131969491801</v>
      </c>
      <c r="J360" s="285">
        <v>4081.131969491801</v>
      </c>
      <c r="K360" s="285">
        <v>4081.131969491801</v>
      </c>
      <c r="L360" s="285">
        <v>4081.131969491801</v>
      </c>
      <c r="M360" s="285">
        <v>43660.53069225386</v>
      </c>
      <c r="N360" s="285">
        <v>43660.53069225386</v>
      </c>
      <c r="O360" s="285">
        <v>43660.53069225386</v>
      </c>
      <c r="P360" s="285">
        <v>43660.53069225386</v>
      </c>
      <c r="Q360" s="285">
        <v>43660.53069225386</v>
      </c>
      <c r="R360" s="285">
        <v>245444.16496014636</v>
      </c>
      <c r="S360" s="162"/>
    </row>
    <row r="361" ht="15.75" hidden="1" customHeight="1">
      <c r="B361" s="283" t="s">
        <v>85</v>
      </c>
      <c r="C361" s="282" t="s">
        <v>71</v>
      </c>
      <c r="D361" s="283" t="s">
        <v>131</v>
      </c>
      <c r="E361" s="284" t="s">
        <v>393</v>
      </c>
      <c r="F361" s="285">
        <v>2701.2803473584386</v>
      </c>
      <c r="G361" s="285">
        <v>3858.9686171169988</v>
      </c>
      <c r="H361" s="285">
        <v>3974.7374440928547</v>
      </c>
      <c r="I361" s="285">
        <v>3974.7374440928547</v>
      </c>
      <c r="J361" s="285">
        <v>3974.7374440928547</v>
      </c>
      <c r="K361" s="285">
        <v>3974.7374440928547</v>
      </c>
      <c r="L361" s="285">
        <v>3974.7374440928547</v>
      </c>
      <c r="M361" s="285">
        <v>42522.30691600902</v>
      </c>
      <c r="N361" s="285">
        <v>42522.30691600902</v>
      </c>
      <c r="O361" s="285">
        <v>42522.30691600902</v>
      </c>
      <c r="P361" s="285">
        <v>42522.30691600902</v>
      </c>
      <c r="Q361" s="285">
        <v>42522.30691600902</v>
      </c>
      <c r="R361" s="285">
        <v>239045.47076498484</v>
      </c>
      <c r="S361" s="162"/>
    </row>
    <row r="362" ht="15.75" hidden="1" customHeight="1">
      <c r="B362" s="283" t="s">
        <v>85</v>
      </c>
      <c r="C362" s="282" t="s">
        <v>71</v>
      </c>
      <c r="D362" s="283" t="s">
        <v>145</v>
      </c>
      <c r="E362" s="284" t="s">
        <v>401</v>
      </c>
      <c r="F362" s="285">
        <v>2915.0680197605543</v>
      </c>
      <c r="G362" s="285">
        <v>4164.379315911375</v>
      </c>
      <c r="H362" s="285">
        <v>4289.3104455264565</v>
      </c>
      <c r="I362" s="285">
        <v>4289.3104455264565</v>
      </c>
      <c r="J362" s="285">
        <v>4289.3104455264565</v>
      </c>
      <c r="K362" s="285">
        <v>4289.3104455264565</v>
      </c>
      <c r="L362" s="285">
        <v>4289.3104455264565</v>
      </c>
      <c r="M362" s="285">
        <v>45887.653659686235</v>
      </c>
      <c r="N362" s="285">
        <v>45887.653659686235</v>
      </c>
      <c r="O362" s="285">
        <v>45887.653659686235</v>
      </c>
      <c r="P362" s="285">
        <v>45887.653659686235</v>
      </c>
      <c r="Q362" s="285">
        <v>45887.653659686235</v>
      </c>
      <c r="R362" s="285">
        <v>257964.26786173542</v>
      </c>
      <c r="S362" s="162"/>
    </row>
    <row r="363" ht="15.75" hidden="1" customHeight="1">
      <c r="B363" s="283" t="s">
        <v>85</v>
      </c>
      <c r="C363" s="282" t="s">
        <v>71</v>
      </c>
      <c r="D363" s="283" t="s">
        <v>145</v>
      </c>
      <c r="E363" s="284" t="s">
        <v>402</v>
      </c>
      <c r="F363" s="285">
        <v>6392.164191490562</v>
      </c>
      <c r="G363" s="285">
        <v>9131.65530358334</v>
      </c>
      <c r="H363" s="285">
        <v>9405.604414792619</v>
      </c>
      <c r="I363" s="285">
        <v>9405.604414792619</v>
      </c>
      <c r="J363" s="285">
        <v>9405.604414792619</v>
      </c>
      <c r="K363" s="285">
        <v>9405.604414792619</v>
      </c>
      <c r="L363" s="285">
        <v>9405.604414792619</v>
      </c>
      <c r="M363" s="285">
        <v>100622.49476396809</v>
      </c>
      <c r="N363" s="285">
        <v>100622.49476396809</v>
      </c>
      <c r="O363" s="285">
        <v>100622.49476396809</v>
      </c>
      <c r="P363" s="285">
        <v>100622.49476396809</v>
      </c>
      <c r="Q363" s="285">
        <v>100622.49476396809</v>
      </c>
      <c r="R363" s="285">
        <v>565664.3153888774</v>
      </c>
      <c r="S363" s="162"/>
    </row>
    <row r="364" ht="15.75" hidden="1" customHeight="1">
      <c r="B364" s="283" t="s">
        <v>85</v>
      </c>
      <c r="C364" s="282" t="s">
        <v>71</v>
      </c>
      <c r="D364" s="283" t="s">
        <v>145</v>
      </c>
      <c r="E364" s="284" t="s">
        <v>403</v>
      </c>
      <c r="F364" s="285">
        <v>10561.043357538398</v>
      </c>
      <c r="G364" s="285">
        <v>15087.191864630548</v>
      </c>
      <c r="H364" s="285">
        <v>15539.806715339762</v>
      </c>
      <c r="I364" s="285">
        <v>15539.806715339762</v>
      </c>
      <c r="J364" s="285">
        <v>15539.806715339762</v>
      </c>
      <c r="K364" s="285">
        <v>15539.806715339762</v>
      </c>
      <c r="L364" s="285">
        <v>15539.806715339762</v>
      </c>
      <c r="M364" s="285">
        <v>166247.06407895722</v>
      </c>
      <c r="N364" s="285">
        <v>166247.06407895722</v>
      </c>
      <c r="O364" s="285">
        <v>166247.06407895722</v>
      </c>
      <c r="P364" s="285">
        <v>166247.06407895722</v>
      </c>
      <c r="Q364" s="285">
        <v>166247.06407895722</v>
      </c>
      <c r="R364" s="285">
        <v>934582.5891936538</v>
      </c>
      <c r="S364" s="162"/>
    </row>
    <row r="365" ht="15.75" hidden="1" customHeight="1">
      <c r="B365" s="283" t="s">
        <v>85</v>
      </c>
      <c r="C365" s="282" t="s">
        <v>71</v>
      </c>
      <c r="D365" s="283" t="s">
        <v>145</v>
      </c>
      <c r="E365" s="284" t="s">
        <v>410</v>
      </c>
      <c r="F365" s="285">
        <v>2298.0405394496793</v>
      </c>
      <c r="G365" s="285">
        <v>3282.912242437533</v>
      </c>
      <c r="H365" s="285">
        <v>3381.399412736319</v>
      </c>
      <c r="I365" s="285">
        <v>3381.399412736319</v>
      </c>
      <c r="J365" s="285">
        <v>3381.399412736319</v>
      </c>
      <c r="K365" s="285">
        <v>3381.399412736319</v>
      </c>
      <c r="L365" s="285">
        <v>3381.399412736319</v>
      </c>
      <c r="M365" s="285">
        <v>36174.69220455695</v>
      </c>
      <c r="N365" s="285">
        <v>36174.69220455695</v>
      </c>
      <c r="O365" s="285">
        <v>36174.69220455695</v>
      </c>
      <c r="P365" s="285">
        <v>36174.69220455695</v>
      </c>
      <c r="Q365" s="285">
        <v>36174.69220455695</v>
      </c>
      <c r="R365" s="285">
        <v>203361.41086835356</v>
      </c>
      <c r="S365" s="162"/>
    </row>
    <row r="366" ht="15.75" hidden="1" customHeight="1">
      <c r="B366" s="283" t="s">
        <v>85</v>
      </c>
      <c r="C366" s="282" t="s">
        <v>71</v>
      </c>
      <c r="D366" s="283" t="s">
        <v>61</v>
      </c>
      <c r="E366" s="284" t="s">
        <v>62</v>
      </c>
      <c r="F366" s="285">
        <v>3012.2957033405423</v>
      </c>
      <c r="G366" s="285">
        <v>4303.2758876859625</v>
      </c>
      <c r="H366" s="285">
        <v>4432.373906120504</v>
      </c>
      <c r="I366" s="285">
        <v>4432.373906120504</v>
      </c>
      <c r="J366" s="285">
        <v>4432.373906120504</v>
      </c>
      <c r="K366" s="285">
        <v>4432.373906120504</v>
      </c>
      <c r="L366" s="285">
        <v>4432.373906120504</v>
      </c>
      <c r="M366" s="285">
        <v>47418.16692387364</v>
      </c>
      <c r="N366" s="285">
        <v>47418.16692387364</v>
      </c>
      <c r="O366" s="285">
        <v>47418.16692387364</v>
      </c>
      <c r="P366" s="285">
        <v>47418.16692387364</v>
      </c>
      <c r="Q366" s="285">
        <v>47418.16692387364</v>
      </c>
      <c r="R366" s="285">
        <v>266568.2757409972</v>
      </c>
      <c r="S366" s="286">
        <f t="shared" ref="S366:S369" si="9">SUM(F366:K366)</f>
        <v>25045.06722</v>
      </c>
    </row>
    <row r="367" ht="15.75" hidden="1" customHeight="1">
      <c r="B367" s="283" t="s">
        <v>85</v>
      </c>
      <c r="C367" s="282" t="s">
        <v>71</v>
      </c>
      <c r="D367" s="283" t="s">
        <v>61</v>
      </c>
      <c r="E367" s="284" t="s">
        <v>63</v>
      </c>
      <c r="F367" s="285">
        <v>3142.541817749244</v>
      </c>
      <c r="G367" s="285">
        <v>4489.341605928096</v>
      </c>
      <c r="H367" s="285">
        <v>4624.021584745981</v>
      </c>
      <c r="I367" s="285">
        <v>4624.021584745981</v>
      </c>
      <c r="J367" s="285">
        <v>4624.021584745981</v>
      </c>
      <c r="K367" s="285">
        <v>4624.021584745981</v>
      </c>
      <c r="L367" s="285">
        <v>4624.021584745981</v>
      </c>
      <c r="M367" s="285">
        <v>49468.441067732994</v>
      </c>
      <c r="N367" s="285">
        <v>49468.441067732994</v>
      </c>
      <c r="O367" s="285">
        <v>49468.441067732994</v>
      </c>
      <c r="P367" s="285">
        <v>49468.441067732994</v>
      </c>
      <c r="Q367" s="285">
        <v>49468.441067732994</v>
      </c>
      <c r="R367" s="285">
        <v>278094.1966860722</v>
      </c>
      <c r="S367" s="286">
        <f t="shared" si="9"/>
        <v>26127.96976</v>
      </c>
    </row>
    <row r="368" ht="15.75" hidden="1" customHeight="1">
      <c r="B368" s="283" t="s">
        <v>85</v>
      </c>
      <c r="C368" s="282" t="s">
        <v>71</v>
      </c>
      <c r="D368" s="283" t="s">
        <v>61</v>
      </c>
      <c r="E368" s="284" t="s">
        <v>65</v>
      </c>
      <c r="F368" s="285">
        <v>4045.4781314831953</v>
      </c>
      <c r="G368" s="285">
        <v>5779.249519914883</v>
      </c>
      <c r="H368" s="285">
        <v>5952.626658758052</v>
      </c>
      <c r="I368" s="285">
        <v>5952.626658758052</v>
      </c>
      <c r="J368" s="285">
        <v>5952.626658758052</v>
      </c>
      <c r="K368" s="285">
        <v>5952.626658758052</v>
      </c>
      <c r="L368" s="285">
        <v>5952.626658758052</v>
      </c>
      <c r="M368" s="285">
        <v>63682.04725479574</v>
      </c>
      <c r="N368" s="285">
        <v>63682.04725479574</v>
      </c>
      <c r="O368" s="285">
        <v>63682.04725479574</v>
      </c>
      <c r="P368" s="285">
        <v>63682.04725479574</v>
      </c>
      <c r="Q368" s="285">
        <v>63682.04725479574</v>
      </c>
      <c r="R368" s="285">
        <v>357998.09721916704</v>
      </c>
      <c r="S368" s="286">
        <f t="shared" si="9"/>
        <v>33635.23429</v>
      </c>
    </row>
    <row r="369" ht="15.75" hidden="1" customHeight="1">
      <c r="B369" s="283" t="s">
        <v>85</v>
      </c>
      <c r="C369" s="282" t="s">
        <v>71</v>
      </c>
      <c r="D369" s="283" t="s">
        <v>61</v>
      </c>
      <c r="E369" s="284" t="s">
        <v>67</v>
      </c>
      <c r="F369" s="285">
        <v>25538.399556206165</v>
      </c>
      <c r="G369" s="285">
        <v>36483.39666601706</v>
      </c>
      <c r="H369" s="285">
        <v>37577.89637699816</v>
      </c>
      <c r="I369" s="285">
        <v>37577.89637699816</v>
      </c>
      <c r="J369" s="285">
        <v>37577.89637699816</v>
      </c>
      <c r="K369" s="285">
        <v>37577.89637699816</v>
      </c>
      <c r="L369" s="285">
        <v>37577.89637699816</v>
      </c>
      <c r="M369" s="285">
        <v>402013.6840423139</v>
      </c>
      <c r="N369" s="285">
        <v>402013.6840423139</v>
      </c>
      <c r="O369" s="285">
        <v>402013.6840423139</v>
      </c>
      <c r="P369" s="285">
        <v>402013.6840423139</v>
      </c>
      <c r="Q369" s="285">
        <v>402013.6840423139</v>
      </c>
      <c r="R369" s="285">
        <v>2259979.6983187837</v>
      </c>
      <c r="S369" s="286">
        <f t="shared" si="9"/>
        <v>212333.3817</v>
      </c>
    </row>
    <row r="370" ht="15.75" hidden="1" customHeight="1">
      <c r="B370" s="283" t="s">
        <v>85</v>
      </c>
      <c r="C370" s="282" t="s">
        <v>71</v>
      </c>
      <c r="D370" s="283" t="s">
        <v>159</v>
      </c>
      <c r="E370" s="284" t="s">
        <v>415</v>
      </c>
      <c r="F370" s="285">
        <v>3029.004160826608</v>
      </c>
      <c r="G370" s="285">
        <v>4327.145092206779</v>
      </c>
      <c r="H370" s="285">
        <v>4456.9591853447955</v>
      </c>
      <c r="I370" s="285">
        <v>4456.9591853447955</v>
      </c>
      <c r="J370" s="285">
        <v>4456.9591853447955</v>
      </c>
      <c r="K370" s="285">
        <v>4456.9591853447955</v>
      </c>
      <c r="L370" s="285">
        <v>4456.9591853447955</v>
      </c>
      <c r="M370" s="285">
        <v>47681.18374032897</v>
      </c>
      <c r="N370" s="285">
        <v>47681.18374032897</v>
      </c>
      <c r="O370" s="285">
        <v>47681.18374032897</v>
      </c>
      <c r="P370" s="285">
        <v>47681.18374032897</v>
      </c>
      <c r="Q370" s="285">
        <v>47681.18374032897</v>
      </c>
      <c r="R370" s="285">
        <v>268046.8638814022</v>
      </c>
      <c r="S370" s="162"/>
    </row>
    <row r="371" ht="15.75" hidden="1" customHeight="1">
      <c r="B371" s="283" t="s">
        <v>85</v>
      </c>
      <c r="C371" s="282" t="s">
        <v>71</v>
      </c>
      <c r="D371" s="283" t="s">
        <v>159</v>
      </c>
      <c r="E371" s="284" t="s">
        <v>416</v>
      </c>
      <c r="F371" s="285">
        <v>2608.3805108062074</v>
      </c>
      <c r="G371" s="285">
        <v>3726.2546786541025</v>
      </c>
      <c r="H371" s="285">
        <v>3838.042095438892</v>
      </c>
      <c r="I371" s="285">
        <v>3838.042095438892</v>
      </c>
      <c r="J371" s="285">
        <v>3838.042095438892</v>
      </c>
      <c r="K371" s="285">
        <v>3838.042095438892</v>
      </c>
      <c r="L371" s="285">
        <v>3838.042095438892</v>
      </c>
      <c r="M371" s="285">
        <v>41059.92061975361</v>
      </c>
      <c r="N371" s="285">
        <v>41059.92061975361</v>
      </c>
      <c r="O371" s="285">
        <v>41059.92061975361</v>
      </c>
      <c r="P371" s="285">
        <v>41059.92061975361</v>
      </c>
      <c r="Q371" s="285">
        <v>41059.92061975361</v>
      </c>
      <c r="R371" s="285">
        <v>230824.4487654228</v>
      </c>
      <c r="S371" s="162"/>
    </row>
    <row r="372" ht="15.75" hidden="1" customHeight="1">
      <c r="B372" s="283" t="s">
        <v>85</v>
      </c>
      <c r="C372" s="282" t="s">
        <v>71</v>
      </c>
      <c r="D372" s="283" t="s">
        <v>159</v>
      </c>
      <c r="E372" s="284" t="s">
        <v>417</v>
      </c>
      <c r="F372" s="285">
        <v>8241.9733676557</v>
      </c>
      <c r="G372" s="285">
        <v>11774.23757589612</v>
      </c>
      <c r="H372" s="285">
        <v>12127.463996720162</v>
      </c>
      <c r="I372" s="285">
        <v>12127.463996720162</v>
      </c>
      <c r="J372" s="285">
        <v>12127.463996720162</v>
      </c>
      <c r="K372" s="285">
        <v>12127.463996720162</v>
      </c>
      <c r="L372" s="285">
        <v>12127.463996720162</v>
      </c>
      <c r="M372" s="285">
        <v>129741.33598378558</v>
      </c>
      <c r="N372" s="285">
        <v>129741.33598378558</v>
      </c>
      <c r="O372" s="285">
        <v>129741.33598378558</v>
      </c>
      <c r="P372" s="285">
        <v>129741.33598378558</v>
      </c>
      <c r="Q372" s="285">
        <v>129741.33598378558</v>
      </c>
      <c r="R372" s="285">
        <v>729360.2108460806</v>
      </c>
      <c r="S372" s="162"/>
    </row>
    <row r="373" ht="15.75" hidden="1" customHeight="1">
      <c r="B373" s="283" t="s">
        <v>85</v>
      </c>
      <c r="C373" s="282" t="s">
        <v>71</v>
      </c>
      <c r="D373" s="283" t="s">
        <v>159</v>
      </c>
      <c r="E373" s="284" t="s">
        <v>419</v>
      </c>
      <c r="F373" s="285">
        <v>16163.707391347465</v>
      </c>
      <c r="G373" s="285">
        <v>23090.990766829593</v>
      </c>
      <c r="H373" s="285">
        <v>23783.719104377804</v>
      </c>
      <c r="I373" s="285">
        <v>23783.719104377804</v>
      </c>
      <c r="J373" s="285">
        <v>23783.719104377804</v>
      </c>
      <c r="K373" s="285">
        <v>23783.719104377804</v>
      </c>
      <c r="L373" s="285">
        <v>23783.719104377804</v>
      </c>
      <c r="M373" s="285">
        <v>254441.6122034737</v>
      </c>
      <c r="N373" s="285">
        <v>254441.6122034737</v>
      </c>
      <c r="O373" s="285">
        <v>254441.6122034737</v>
      </c>
      <c r="P373" s="285">
        <v>254441.6122034737</v>
      </c>
      <c r="Q373" s="285">
        <v>254441.6122034737</v>
      </c>
      <c r="R373" s="285">
        <v>1430381.3546974347</v>
      </c>
      <c r="S373" s="162"/>
    </row>
    <row r="374" ht="15.75" hidden="1" customHeight="1">
      <c r="B374" s="283" t="s">
        <v>85</v>
      </c>
      <c r="C374" s="282" t="s">
        <v>71</v>
      </c>
      <c r="D374" s="283" t="s">
        <v>159</v>
      </c>
      <c r="E374" s="284" t="s">
        <v>422</v>
      </c>
      <c r="F374" s="285">
        <v>20750.592524510823</v>
      </c>
      <c r="G374" s="285">
        <v>29643.67819762782</v>
      </c>
      <c r="H374" s="285">
        <v>30532.98676493952</v>
      </c>
      <c r="I374" s="285">
        <v>30532.98676493952</v>
      </c>
      <c r="J374" s="285">
        <v>30532.98676493952</v>
      </c>
      <c r="K374" s="285">
        <v>30532.98676493952</v>
      </c>
      <c r="L374" s="285">
        <v>30532.98676493952</v>
      </c>
      <c r="M374" s="285">
        <v>326646.23828442977</v>
      </c>
      <c r="N374" s="285">
        <v>326646.23828442977</v>
      </c>
      <c r="O374" s="285">
        <v>326646.23828442977</v>
      </c>
      <c r="P374" s="285">
        <v>326646.23828442977</v>
      </c>
      <c r="Q374" s="285">
        <v>326646.23828442977</v>
      </c>
      <c r="R374" s="285">
        <v>1836290.395968985</v>
      </c>
      <c r="S374" s="162"/>
    </row>
    <row r="375" ht="15.75" hidden="1" customHeight="1">
      <c r="B375" s="283" t="s">
        <v>85</v>
      </c>
      <c r="C375" s="282" t="s">
        <v>71</v>
      </c>
      <c r="D375" s="283" t="s">
        <v>159</v>
      </c>
      <c r="E375" s="284" t="s">
        <v>424</v>
      </c>
      <c r="F375" s="285">
        <v>2493.4430079196086</v>
      </c>
      <c r="G375" s="285">
        <v>3562.058386698359</v>
      </c>
      <c r="H375" s="285">
        <v>3668.919924576234</v>
      </c>
      <c r="I375" s="285">
        <v>3668.919924576234</v>
      </c>
      <c r="J375" s="285">
        <v>3668.919924576234</v>
      </c>
      <c r="K375" s="285">
        <v>3668.919924576234</v>
      </c>
      <c r="L375" s="285">
        <v>3668.919924576234</v>
      </c>
      <c r="M375" s="285">
        <v>39250.62756407985</v>
      </c>
      <c r="N375" s="285">
        <v>39250.62756407985</v>
      </c>
      <c r="O375" s="285">
        <v>39250.62756407985</v>
      </c>
      <c r="P375" s="285">
        <v>39250.62756407985</v>
      </c>
      <c r="Q375" s="285">
        <v>39250.62756407985</v>
      </c>
      <c r="R375" s="285">
        <v>220653.2388378984</v>
      </c>
      <c r="S375" s="162"/>
    </row>
    <row r="376" ht="15.75" hidden="1" customHeight="1">
      <c r="B376" s="283" t="s">
        <v>84</v>
      </c>
      <c r="C376" s="282" t="s">
        <v>71</v>
      </c>
      <c r="D376" s="283" t="s">
        <v>116</v>
      </c>
      <c r="E376" s="284" t="s">
        <v>385</v>
      </c>
      <c r="F376" s="285">
        <v>133651.74078493172</v>
      </c>
      <c r="G376" s="285">
        <v>190931.0616604079</v>
      </c>
      <c r="H376" s="285">
        <v>196658.98661589407</v>
      </c>
      <c r="I376" s="285">
        <v>196658.98661589407</v>
      </c>
      <c r="J376" s="285">
        <v>196658.98661589407</v>
      </c>
      <c r="K376" s="285">
        <v>196658.98661589407</v>
      </c>
      <c r="L376" s="285">
        <v>196658.98661589407</v>
      </c>
      <c r="M376" s="285">
        <v>2103890.369575465</v>
      </c>
      <c r="N376" s="285">
        <v>2103890.369575465</v>
      </c>
      <c r="O376" s="285">
        <v>2103890.369575465</v>
      </c>
      <c r="P376" s="285">
        <v>2103890.369575465</v>
      </c>
      <c r="Q376" s="285">
        <v>2103890.369575465</v>
      </c>
      <c r="R376" s="285">
        <v>1.1827329583402136E7</v>
      </c>
      <c r="S376" s="162"/>
    </row>
    <row r="377" ht="15.75" hidden="1" customHeight="1">
      <c r="B377" s="283" t="s">
        <v>84</v>
      </c>
      <c r="C377" s="282" t="s">
        <v>71</v>
      </c>
      <c r="D377" s="283" t="s">
        <v>131</v>
      </c>
      <c r="E377" s="284" t="s">
        <v>393</v>
      </c>
      <c r="F377" s="285">
        <v>130167.45906215112</v>
      </c>
      <c r="G377" s="285">
        <v>185953.51625361096</v>
      </c>
      <c r="H377" s="285">
        <v>191532.11502662732</v>
      </c>
      <c r="I377" s="285">
        <v>191532.11502662732</v>
      </c>
      <c r="J377" s="285">
        <v>191532.11502662732</v>
      </c>
      <c r="K377" s="285">
        <v>191532.11502662732</v>
      </c>
      <c r="L377" s="285">
        <v>191532.11502662732</v>
      </c>
      <c r="M377" s="285">
        <v>2049042.249241275</v>
      </c>
      <c r="N377" s="285">
        <v>2049042.249241275</v>
      </c>
      <c r="O377" s="285">
        <v>2049042.249241275</v>
      </c>
      <c r="P377" s="285">
        <v>2049042.249241275</v>
      </c>
      <c r="Q377" s="285">
        <v>2049042.249241275</v>
      </c>
      <c r="R377" s="285">
        <v>1.1518992796655275E7</v>
      </c>
      <c r="S377" s="162"/>
    </row>
    <row r="378" ht="15.75" hidden="1" customHeight="1">
      <c r="B378" s="283" t="s">
        <v>84</v>
      </c>
      <c r="C378" s="282" t="s">
        <v>71</v>
      </c>
      <c r="D378" s="283" t="s">
        <v>145</v>
      </c>
      <c r="E378" s="284" t="s">
        <v>401</v>
      </c>
      <c r="F378" s="285">
        <v>140469.3139298282</v>
      </c>
      <c r="G378" s="285">
        <v>200670.452040644</v>
      </c>
      <c r="H378" s="285">
        <v>206690.5583558578</v>
      </c>
      <c r="I378" s="285">
        <v>206690.5583558578</v>
      </c>
      <c r="J378" s="285">
        <v>206690.5583558578</v>
      </c>
      <c r="K378" s="285">
        <v>206690.5583558578</v>
      </c>
      <c r="L378" s="285">
        <v>206690.5583558578</v>
      </c>
      <c r="M378" s="285">
        <v>2211209.783443071</v>
      </c>
      <c r="N378" s="285">
        <v>2211209.783443071</v>
      </c>
      <c r="O378" s="285">
        <v>2211209.783443071</v>
      </c>
      <c r="P378" s="285">
        <v>2211209.783443071</v>
      </c>
      <c r="Q378" s="285">
        <v>2211209.783443071</v>
      </c>
      <c r="R378" s="285">
        <v>1.2430641474965116E7</v>
      </c>
      <c r="S378" s="162"/>
    </row>
    <row r="379" ht="15.75" hidden="1" customHeight="1">
      <c r="B379" s="283" t="s">
        <v>84</v>
      </c>
      <c r="C379" s="282" t="s">
        <v>71</v>
      </c>
      <c r="D379" s="283" t="s">
        <v>145</v>
      </c>
      <c r="E379" s="284" t="s">
        <v>402</v>
      </c>
      <c r="F379" s="285">
        <v>308021.2579668205</v>
      </c>
      <c r="G379" s="285">
        <v>440030.3763511468</v>
      </c>
      <c r="H379" s="285">
        <v>453231.2717526327</v>
      </c>
      <c r="I379" s="285">
        <v>453231.2717526327</v>
      </c>
      <c r="J379" s="285">
        <v>453231.2717526327</v>
      </c>
      <c r="K379" s="285">
        <v>453231.2717526327</v>
      </c>
      <c r="L379" s="285">
        <v>453231.2717526327</v>
      </c>
      <c r="M379" s="285">
        <v>4848743.117410827</v>
      </c>
      <c r="N379" s="285">
        <v>4848743.117410827</v>
      </c>
      <c r="O379" s="285">
        <v>4848743.117410827</v>
      </c>
      <c r="P379" s="285">
        <v>4848743.117410827</v>
      </c>
      <c r="Q379" s="285">
        <v>4848743.117410827</v>
      </c>
      <c r="R379" s="285">
        <v>2.7257923580135267E7</v>
      </c>
      <c r="S379" s="162"/>
    </row>
    <row r="380" ht="15.75" hidden="1" customHeight="1">
      <c r="B380" s="283" t="s">
        <v>84</v>
      </c>
      <c r="C380" s="282" t="s">
        <v>71</v>
      </c>
      <c r="D380" s="283" t="s">
        <v>145</v>
      </c>
      <c r="E380" s="284" t="s">
        <v>403</v>
      </c>
      <c r="F380" s="285">
        <v>508908.3701513229</v>
      </c>
      <c r="G380" s="285">
        <v>727011.9702908857</v>
      </c>
      <c r="H380" s="285">
        <v>748822.3031479509</v>
      </c>
      <c r="I380" s="285">
        <v>748822.3031479509</v>
      </c>
      <c r="J380" s="285">
        <v>748822.3031479509</v>
      </c>
      <c r="K380" s="285">
        <v>748822.3031479509</v>
      </c>
      <c r="L380" s="285">
        <v>748822.3031479509</v>
      </c>
      <c r="M380" s="285">
        <v>8011024.867088201</v>
      </c>
      <c r="N380" s="285">
        <v>8011024.867088201</v>
      </c>
      <c r="O380" s="285">
        <v>8011024.867088201</v>
      </c>
      <c r="P380" s="285">
        <v>8011024.867088201</v>
      </c>
      <c r="Q380" s="285">
        <v>8011024.867088201</v>
      </c>
      <c r="R380" s="285">
        <v>4.5035156191622965E7</v>
      </c>
      <c r="S380" s="162"/>
    </row>
    <row r="381" ht="15.75" hidden="1" customHeight="1">
      <c r="B381" s="283" t="s">
        <v>84</v>
      </c>
      <c r="C381" s="282" t="s">
        <v>71</v>
      </c>
      <c r="D381" s="283" t="s">
        <v>145</v>
      </c>
      <c r="E381" s="284" t="s">
        <v>410</v>
      </c>
      <c r="F381" s="285">
        <v>110736.41361752654</v>
      </c>
      <c r="G381" s="285">
        <v>158194.87941038565</v>
      </c>
      <c r="H381" s="285">
        <v>162940.72008044133</v>
      </c>
      <c r="I381" s="285">
        <v>162940.72008044133</v>
      </c>
      <c r="J381" s="285">
        <v>162940.72008044133</v>
      </c>
      <c r="K381" s="285">
        <v>162940.72008044133</v>
      </c>
      <c r="L381" s="285">
        <v>162940.72008044133</v>
      </c>
      <c r="M381" s="285">
        <v>1743166.7766014314</v>
      </c>
      <c r="N381" s="285">
        <v>1743166.7766014314</v>
      </c>
      <c r="O381" s="285">
        <v>1743166.7766014314</v>
      </c>
      <c r="P381" s="285">
        <v>1743166.7766014314</v>
      </c>
      <c r="Q381" s="285">
        <v>1743166.7766014314</v>
      </c>
      <c r="R381" s="285">
        <v>9799468.776437277</v>
      </c>
      <c r="S381" s="162"/>
    </row>
    <row r="382" ht="15.75" hidden="1" customHeight="1">
      <c r="B382" s="283" t="s">
        <v>84</v>
      </c>
      <c r="C382" s="282" t="s">
        <v>71</v>
      </c>
      <c r="D382" s="283" t="s">
        <v>61</v>
      </c>
      <c r="E382" s="284" t="s">
        <v>62</v>
      </c>
      <c r="F382" s="285">
        <v>145154.45537931973</v>
      </c>
      <c r="G382" s="285">
        <v>207363.5113732573</v>
      </c>
      <c r="H382" s="285">
        <v>213584.40922676993</v>
      </c>
      <c r="I382" s="285">
        <v>213584.40922676993</v>
      </c>
      <c r="J382" s="285">
        <v>213584.40922676993</v>
      </c>
      <c r="K382" s="285">
        <v>213584.40922676993</v>
      </c>
      <c r="L382" s="285">
        <v>213584.40922676993</v>
      </c>
      <c r="M382" s="285">
        <v>2284961.340420886</v>
      </c>
      <c r="N382" s="285">
        <v>2284961.340420886</v>
      </c>
      <c r="O382" s="285">
        <v>2284961.340420886</v>
      </c>
      <c r="P382" s="285">
        <v>2284961.340420886</v>
      </c>
      <c r="Q382" s="285">
        <v>2284961.340420886</v>
      </c>
      <c r="R382" s="285">
        <v>1.2845246714990858E7</v>
      </c>
      <c r="S382" s="286">
        <f t="shared" ref="S382:S385" si="10">SUM(F382:K382)</f>
        <v>1206855.604</v>
      </c>
    </row>
    <row r="383" ht="15.75" hidden="1" customHeight="1">
      <c r="B383" s="283" t="s">
        <v>84</v>
      </c>
      <c r="C383" s="282" t="s">
        <v>71</v>
      </c>
      <c r="D383" s="283" t="s">
        <v>61</v>
      </c>
      <c r="E383" s="284" t="s">
        <v>63</v>
      </c>
      <c r="F383" s="285">
        <v>151430.6665033809</v>
      </c>
      <c r="G383" s="285">
        <v>216329.52742425783</v>
      </c>
      <c r="H383" s="285">
        <v>222819.4054355468</v>
      </c>
      <c r="I383" s="285">
        <v>222819.4054355468</v>
      </c>
      <c r="J383" s="285">
        <v>222819.4054355468</v>
      </c>
      <c r="K383" s="285">
        <v>222819.4054355468</v>
      </c>
      <c r="L383" s="285">
        <v>222819.4054355468</v>
      </c>
      <c r="M383" s="285">
        <v>2383758.857488643</v>
      </c>
      <c r="N383" s="285">
        <v>2383758.857488643</v>
      </c>
      <c r="O383" s="285">
        <v>2383758.857488643</v>
      </c>
      <c r="P383" s="285">
        <v>2383758.857488643</v>
      </c>
      <c r="Q383" s="285">
        <v>2383758.857488643</v>
      </c>
      <c r="R383" s="285">
        <v>1.3400651508548588E7</v>
      </c>
      <c r="S383" s="286">
        <f t="shared" si="10"/>
        <v>1259037.816</v>
      </c>
    </row>
    <row r="384" ht="15.75" hidden="1" customHeight="1">
      <c r="B384" s="283" t="s">
        <v>84</v>
      </c>
      <c r="C384" s="282" t="s">
        <v>71</v>
      </c>
      <c r="D384" s="283" t="s">
        <v>61</v>
      </c>
      <c r="E384" s="284" t="s">
        <v>65</v>
      </c>
      <c r="F384" s="285">
        <v>194940.7471096491</v>
      </c>
      <c r="G384" s="285">
        <v>278486.7865388455</v>
      </c>
      <c r="H384" s="285">
        <v>286841.3800791368</v>
      </c>
      <c r="I384" s="285">
        <v>286841.3800791368</v>
      </c>
      <c r="J384" s="285">
        <v>286841.3800791368</v>
      </c>
      <c r="K384" s="285">
        <v>286841.3800791368</v>
      </c>
      <c r="L384" s="285">
        <v>286841.3800791368</v>
      </c>
      <c r="M384" s="285">
        <v>3068676.5325549473</v>
      </c>
      <c r="N384" s="285">
        <v>3068676.5325549473</v>
      </c>
      <c r="O384" s="285">
        <v>3068676.5325549473</v>
      </c>
      <c r="P384" s="285">
        <v>3068676.5325549473</v>
      </c>
      <c r="Q384" s="285">
        <v>3068676.5325549473</v>
      </c>
      <c r="R384" s="285">
        <v>1.7251017096818913E7</v>
      </c>
      <c r="S384" s="286">
        <f t="shared" si="10"/>
        <v>1620793.054</v>
      </c>
    </row>
    <row r="385" ht="15.75" hidden="1" customHeight="1">
      <c r="B385" s="283" t="s">
        <v>84</v>
      </c>
      <c r="C385" s="282" t="s">
        <v>71</v>
      </c>
      <c r="D385" s="283" t="s">
        <v>61</v>
      </c>
      <c r="E385" s="284" t="s">
        <v>67</v>
      </c>
      <c r="F385" s="285">
        <v>1230627.018034652</v>
      </c>
      <c r="G385" s="285">
        <v>1758038.6284637805</v>
      </c>
      <c r="H385" s="285">
        <v>1810779.7238367107</v>
      </c>
      <c r="I385" s="285">
        <v>1810779.7238367107</v>
      </c>
      <c r="J385" s="285">
        <v>1810779.7238367107</v>
      </c>
      <c r="K385" s="285">
        <v>1810779.7238367107</v>
      </c>
      <c r="L385" s="285">
        <v>1810779.7238367107</v>
      </c>
      <c r="M385" s="285">
        <v>1.9372021019530036E7</v>
      </c>
      <c r="N385" s="285">
        <v>1.9372021019530036E7</v>
      </c>
      <c r="O385" s="285">
        <v>1.9372021019530036E7</v>
      </c>
      <c r="P385" s="285">
        <v>1.9372021019530036E7</v>
      </c>
      <c r="Q385" s="285">
        <v>1.9372021019530036E7</v>
      </c>
      <c r="R385" s="285">
        <v>1.0890266936333215E8</v>
      </c>
      <c r="S385" s="286">
        <f t="shared" si="10"/>
        <v>10231784.54</v>
      </c>
    </row>
    <row r="386" ht="15.75" hidden="1" customHeight="1">
      <c r="B386" s="283" t="s">
        <v>84</v>
      </c>
      <c r="C386" s="282" t="s">
        <v>71</v>
      </c>
      <c r="D386" s="283" t="s">
        <v>159</v>
      </c>
      <c r="E386" s="284" t="s">
        <v>415</v>
      </c>
      <c r="F386" s="285">
        <v>145959.5911579648</v>
      </c>
      <c r="G386" s="285">
        <v>208513.70536320953</v>
      </c>
      <c r="H386" s="285">
        <v>214769.10899488843</v>
      </c>
      <c r="I386" s="285">
        <v>214769.10899488843</v>
      </c>
      <c r="J386" s="285">
        <v>214769.10899488843</v>
      </c>
      <c r="K386" s="285">
        <v>214769.10899488843</v>
      </c>
      <c r="L386" s="285">
        <v>214769.10899488843</v>
      </c>
      <c r="M386" s="285">
        <v>2297635.454509814</v>
      </c>
      <c r="N386" s="285">
        <v>2297635.454509814</v>
      </c>
      <c r="O386" s="285">
        <v>2297635.454509814</v>
      </c>
      <c r="P386" s="285">
        <v>2297635.454509814</v>
      </c>
      <c r="Q386" s="285">
        <v>2297635.454509814</v>
      </c>
      <c r="R386" s="285">
        <v>1.2916496114044685E7</v>
      </c>
      <c r="S386" s="162"/>
    </row>
    <row r="387" ht="15.75" hidden="1" customHeight="1">
      <c r="B387" s="283" t="s">
        <v>84</v>
      </c>
      <c r="C387" s="282" t="s">
        <v>71</v>
      </c>
      <c r="D387" s="283" t="s">
        <v>159</v>
      </c>
      <c r="E387" s="284" t="s">
        <v>416</v>
      </c>
      <c r="F387" s="285">
        <v>125690.86495998091</v>
      </c>
      <c r="G387" s="285">
        <v>179558.38170818464</v>
      </c>
      <c r="H387" s="285">
        <v>184945.12667576002</v>
      </c>
      <c r="I387" s="285">
        <v>184945.12667576002</v>
      </c>
      <c r="J387" s="285">
        <v>184945.12667576002</v>
      </c>
      <c r="K387" s="285">
        <v>184945.12667576002</v>
      </c>
      <c r="L387" s="285">
        <v>184945.12667576002</v>
      </c>
      <c r="M387" s="285">
        <v>1978573.5582632069</v>
      </c>
      <c r="N387" s="285">
        <v>1978573.5582632069</v>
      </c>
      <c r="O387" s="285">
        <v>1978573.5582632069</v>
      </c>
      <c r="P387" s="285">
        <v>1978573.5582632069</v>
      </c>
      <c r="Q387" s="285">
        <v>1978573.5582632069</v>
      </c>
      <c r="R387" s="285">
        <v>1.1122842671363E7</v>
      </c>
      <c r="S387" s="162"/>
    </row>
    <row r="388" ht="15.75" hidden="1" customHeight="1">
      <c r="B388" s="283" t="s">
        <v>84</v>
      </c>
      <c r="C388" s="282" t="s">
        <v>71</v>
      </c>
      <c r="D388" s="283" t="s">
        <v>159</v>
      </c>
      <c r="E388" s="284" t="s">
        <v>417</v>
      </c>
      <c r="F388" s="285">
        <v>397158.60368761135</v>
      </c>
      <c r="G388" s="285">
        <v>567369.4439316283</v>
      </c>
      <c r="H388" s="285">
        <v>584390.5067624447</v>
      </c>
      <c r="I388" s="285">
        <v>584390.5067624447</v>
      </c>
      <c r="J388" s="285">
        <v>584390.5067624447</v>
      </c>
      <c r="K388" s="285">
        <v>584390.5067624447</v>
      </c>
      <c r="L388" s="285">
        <v>584390.5067624447</v>
      </c>
      <c r="M388" s="285">
        <v>6251906.309525673</v>
      </c>
      <c r="N388" s="285">
        <v>6251906.309525673</v>
      </c>
      <c r="O388" s="285">
        <v>6251906.309525673</v>
      </c>
      <c r="P388" s="285">
        <v>6251906.309525673</v>
      </c>
      <c r="Q388" s="285">
        <v>6251906.309525673</v>
      </c>
      <c r="R388" s="285">
        <v>3.514601212905983E7</v>
      </c>
      <c r="S388" s="162"/>
    </row>
    <row r="389" ht="15.75" hidden="1" customHeight="1">
      <c r="B389" s="283" t="s">
        <v>84</v>
      </c>
      <c r="C389" s="282" t="s">
        <v>71</v>
      </c>
      <c r="D389" s="283" t="s">
        <v>159</v>
      </c>
      <c r="E389" s="284" t="s">
        <v>419</v>
      </c>
      <c r="F389" s="285">
        <v>778885.7318024341</v>
      </c>
      <c r="G389" s="285">
        <v>1112693.9223671441</v>
      </c>
      <c r="H389" s="285">
        <v>1146074.6998599148</v>
      </c>
      <c r="I389" s="285">
        <v>1146074.6998599148</v>
      </c>
      <c r="J389" s="285">
        <v>1146074.6998599148</v>
      </c>
      <c r="K389" s="285">
        <v>1146074.6998599148</v>
      </c>
      <c r="L389" s="285">
        <v>1146074.6998599148</v>
      </c>
      <c r="M389" s="285">
        <v>1.2260896719450962E7</v>
      </c>
      <c r="N389" s="285">
        <v>1.2260896719450962E7</v>
      </c>
      <c r="O389" s="285">
        <v>1.2260896719450962E7</v>
      </c>
      <c r="P389" s="285">
        <v>1.2260896719450962E7</v>
      </c>
      <c r="Q389" s="285">
        <v>1.2260896719450962E7</v>
      </c>
      <c r="R389" s="285">
        <v>6.892643675072397E7</v>
      </c>
      <c r="S389" s="162"/>
    </row>
    <row r="390" ht="15.75" hidden="1" customHeight="1">
      <c r="B390" s="283" t="s">
        <v>84</v>
      </c>
      <c r="C390" s="282" t="s">
        <v>71</v>
      </c>
      <c r="D390" s="283" t="s">
        <v>159</v>
      </c>
      <c r="E390" s="284" t="s">
        <v>422</v>
      </c>
      <c r="F390" s="285">
        <v>999915.4310625254</v>
      </c>
      <c r="G390" s="285">
        <v>1428450.641212424</v>
      </c>
      <c r="H390" s="285">
        <v>1471304.1088688998</v>
      </c>
      <c r="I390" s="285">
        <v>1471304.1088688998</v>
      </c>
      <c r="J390" s="285">
        <v>1471304.1088688998</v>
      </c>
      <c r="K390" s="285">
        <v>1471304.1088688998</v>
      </c>
      <c r="L390" s="285">
        <v>1471304.1088688998</v>
      </c>
      <c r="M390" s="285">
        <v>1.5740254735533724E7</v>
      </c>
      <c r="N390" s="285">
        <v>1.5740254735533724E7</v>
      </c>
      <c r="O390" s="285">
        <v>1.5740254735533724E7</v>
      </c>
      <c r="P390" s="285">
        <v>1.5740254735533724E7</v>
      </c>
      <c r="Q390" s="285">
        <v>1.5740254735533724E7</v>
      </c>
      <c r="R390" s="285">
        <v>8.848616029428807E7</v>
      </c>
      <c r="S390" s="162"/>
    </row>
    <row r="391" ht="15.75" hidden="1" customHeight="1">
      <c r="B391" s="283" t="s">
        <v>84</v>
      </c>
      <c r="C391" s="282" t="s">
        <v>71</v>
      </c>
      <c r="D391" s="283" t="s">
        <v>159</v>
      </c>
      <c r="E391" s="284" t="s">
        <v>424</v>
      </c>
      <c r="F391" s="285">
        <v>120152.33478989782</v>
      </c>
      <c r="G391" s="285">
        <v>171646.1956101837</v>
      </c>
      <c r="H391" s="285">
        <v>176795.57528052002</v>
      </c>
      <c r="I391" s="285">
        <v>176795.57528052002</v>
      </c>
      <c r="J391" s="285">
        <v>176795.57528052002</v>
      </c>
      <c r="K391" s="285">
        <v>176795.57528052002</v>
      </c>
      <c r="L391" s="285">
        <v>176795.57528052002</v>
      </c>
      <c r="M391" s="285">
        <v>1891388.3093617973</v>
      </c>
      <c r="N391" s="285">
        <v>1891388.3093617973</v>
      </c>
      <c r="O391" s="285">
        <v>1891388.3093617973</v>
      </c>
      <c r="P391" s="285">
        <v>1891388.3093617973</v>
      </c>
      <c r="Q391" s="285">
        <v>1891388.3093617973</v>
      </c>
      <c r="R391" s="285">
        <v>1.0632717953611666E7</v>
      </c>
      <c r="S391" s="162"/>
    </row>
    <row r="392" ht="15.75" hidden="1" customHeight="1">
      <c r="B392" s="283" t="s">
        <v>88</v>
      </c>
      <c r="C392" s="282" t="s">
        <v>71</v>
      </c>
      <c r="D392" s="283" t="s">
        <v>116</v>
      </c>
      <c r="E392" s="284" t="s">
        <v>385</v>
      </c>
      <c r="F392" s="285">
        <v>59331.19117760104</v>
      </c>
      <c r="G392" s="285">
        <v>84758.84453943005</v>
      </c>
      <c r="H392" s="285">
        <v>87301.59085678245</v>
      </c>
      <c r="I392" s="285">
        <v>87301.59085678245</v>
      </c>
      <c r="J392" s="285">
        <v>87301.59085678245</v>
      </c>
      <c r="K392" s="285">
        <v>87301.59085678245</v>
      </c>
      <c r="L392" s="285">
        <v>87301.59085678245</v>
      </c>
      <c r="M392" s="285">
        <v>933966.933539185</v>
      </c>
      <c r="N392" s="285">
        <v>933966.933539185</v>
      </c>
      <c r="O392" s="285">
        <v>933966.933539185</v>
      </c>
      <c r="P392" s="285">
        <v>933966.933539185</v>
      </c>
      <c r="Q392" s="285">
        <v>933966.933539185</v>
      </c>
      <c r="R392" s="285">
        <v>5250432.657696867</v>
      </c>
      <c r="S392" s="162"/>
    </row>
    <row r="393" ht="15.75" hidden="1" customHeight="1">
      <c r="B393" s="283" t="s">
        <v>88</v>
      </c>
      <c r="C393" s="282" t="s">
        <v>71</v>
      </c>
      <c r="D393" s="283" t="s">
        <v>131</v>
      </c>
      <c r="E393" s="284" t="s">
        <v>393</v>
      </c>
      <c r="F393" s="285">
        <v>57784.43552895165</v>
      </c>
      <c r="G393" s="285">
        <v>82549.19361278808</v>
      </c>
      <c r="H393" s="285">
        <v>85025.65089815941</v>
      </c>
      <c r="I393" s="285">
        <v>85025.65089815941</v>
      </c>
      <c r="J393" s="285">
        <v>85025.65089815941</v>
      </c>
      <c r="K393" s="285">
        <v>85025.65089815941</v>
      </c>
      <c r="L393" s="285">
        <v>85025.65089815941</v>
      </c>
      <c r="M393" s="285">
        <v>909618.549469511</v>
      </c>
      <c r="N393" s="285">
        <v>909618.549469511</v>
      </c>
      <c r="O393" s="285">
        <v>909618.549469511</v>
      </c>
      <c r="P393" s="285">
        <v>909618.549469511</v>
      </c>
      <c r="Q393" s="285">
        <v>909618.549469511</v>
      </c>
      <c r="R393" s="285">
        <v>5113554.630980092</v>
      </c>
      <c r="S393" s="162"/>
    </row>
    <row r="394" ht="15.75" hidden="1" customHeight="1">
      <c r="B394" s="283" t="s">
        <v>88</v>
      </c>
      <c r="C394" s="282" t="s">
        <v>71</v>
      </c>
      <c r="D394" s="283" t="s">
        <v>145</v>
      </c>
      <c r="E394" s="284" t="s">
        <v>401</v>
      </c>
      <c r="F394" s="285">
        <v>62357.674284005414</v>
      </c>
      <c r="G394" s="285">
        <v>89082.39183429345</v>
      </c>
      <c r="H394" s="285">
        <v>91754.84360034151</v>
      </c>
      <c r="I394" s="285">
        <v>91754.84360034151</v>
      </c>
      <c r="J394" s="285">
        <v>91754.84360034151</v>
      </c>
      <c r="K394" s="285">
        <v>91754.84360034151</v>
      </c>
      <c r="L394" s="285">
        <v>91754.84360034151</v>
      </c>
      <c r="M394" s="285">
        <v>981608.5717769113</v>
      </c>
      <c r="N394" s="285">
        <v>981608.5717769113</v>
      </c>
      <c r="O394" s="285">
        <v>981608.5717769113</v>
      </c>
      <c r="P394" s="285">
        <v>981608.5717769113</v>
      </c>
      <c r="Q394" s="285">
        <v>981608.5717769113</v>
      </c>
      <c r="R394" s="285">
        <v>5518257.143004563</v>
      </c>
      <c r="S394" s="162"/>
    </row>
    <row r="395" ht="15.75" hidden="1" customHeight="1">
      <c r="B395" s="283" t="s">
        <v>88</v>
      </c>
      <c r="C395" s="282" t="s">
        <v>71</v>
      </c>
      <c r="D395" s="283" t="s">
        <v>145</v>
      </c>
      <c r="E395" s="284" t="s">
        <v>402</v>
      </c>
      <c r="F395" s="285">
        <v>136737.97315219857</v>
      </c>
      <c r="G395" s="285">
        <v>195339.96164599794</v>
      </c>
      <c r="H395" s="285">
        <v>201200.11666352008</v>
      </c>
      <c r="I395" s="285">
        <v>201200.11666352008</v>
      </c>
      <c r="J395" s="285">
        <v>201200.11666352008</v>
      </c>
      <c r="K395" s="285">
        <v>201200.11666352008</v>
      </c>
      <c r="L395" s="285">
        <v>201200.11666352008</v>
      </c>
      <c r="M395" s="285">
        <v>2152472.2991156704</v>
      </c>
      <c r="N395" s="285">
        <v>2152472.2991156704</v>
      </c>
      <c r="O395" s="285">
        <v>2152472.2991156704</v>
      </c>
      <c r="P395" s="285">
        <v>2152472.2991156704</v>
      </c>
      <c r="Q395" s="285">
        <v>2152472.2991156704</v>
      </c>
      <c r="R395" s="285">
        <v>1.210044001369415E7</v>
      </c>
      <c r="S395" s="162"/>
    </row>
    <row r="396" ht="15.75" hidden="1" customHeight="1">
      <c r="B396" s="283" t="s">
        <v>88</v>
      </c>
      <c r="C396" s="282" t="s">
        <v>71</v>
      </c>
      <c r="D396" s="283" t="s">
        <v>145</v>
      </c>
      <c r="E396" s="284" t="s">
        <v>403</v>
      </c>
      <c r="F396" s="285">
        <v>225916.54716953504</v>
      </c>
      <c r="G396" s="285">
        <v>322737.92452790716</v>
      </c>
      <c r="H396" s="285">
        <v>332419.9898453683</v>
      </c>
      <c r="I396" s="285">
        <v>332419.9898453683</v>
      </c>
      <c r="J396" s="285">
        <v>332419.9898453683</v>
      </c>
      <c r="K396" s="285">
        <v>332419.9898453683</v>
      </c>
      <c r="L396" s="285">
        <v>332419.9898453683</v>
      </c>
      <c r="M396" s="285">
        <v>3556284.3187168026</v>
      </c>
      <c r="N396" s="285">
        <v>3556284.3187168026</v>
      </c>
      <c r="O396" s="285">
        <v>3556284.3187168026</v>
      </c>
      <c r="P396" s="285">
        <v>3556284.3187168026</v>
      </c>
      <c r="Q396" s="285">
        <v>3556284.3187168026</v>
      </c>
      <c r="R396" s="285">
        <v>1.9992176014508296E7</v>
      </c>
      <c r="S396" s="162"/>
    </row>
    <row r="397" ht="15.75" hidden="1" customHeight="1">
      <c r="B397" s="283" t="s">
        <v>88</v>
      </c>
      <c r="C397" s="282" t="s">
        <v>71</v>
      </c>
      <c r="D397" s="283" t="s">
        <v>145</v>
      </c>
      <c r="E397" s="284" t="s">
        <v>410</v>
      </c>
      <c r="F397" s="285">
        <v>49158.53162912267</v>
      </c>
      <c r="G397" s="285">
        <v>70226.47375588953</v>
      </c>
      <c r="H397" s="285">
        <v>72333.25221061897</v>
      </c>
      <c r="I397" s="285">
        <v>72333.25221061897</v>
      </c>
      <c r="J397" s="285">
        <v>72333.25221061897</v>
      </c>
      <c r="K397" s="285">
        <v>72333.25221061897</v>
      </c>
      <c r="L397" s="285">
        <v>72333.25221061897</v>
      </c>
      <c r="M397" s="285">
        <v>773833.1581024079</v>
      </c>
      <c r="N397" s="285">
        <v>773833.1581024079</v>
      </c>
      <c r="O397" s="285">
        <v>773833.1581024079</v>
      </c>
      <c r="P397" s="285">
        <v>773833.1581024079</v>
      </c>
      <c r="Q397" s="285">
        <v>773833.1581024079</v>
      </c>
      <c r="R397" s="285">
        <v>4350217.056950147</v>
      </c>
      <c r="S397" s="162"/>
    </row>
    <row r="398" ht="15.75" hidden="1" customHeight="1">
      <c r="B398" s="283" t="s">
        <v>88</v>
      </c>
      <c r="C398" s="282" t="s">
        <v>71</v>
      </c>
      <c r="D398" s="283" t="s">
        <v>61</v>
      </c>
      <c r="E398" s="284" t="s">
        <v>62</v>
      </c>
      <c r="F398" s="285">
        <v>64437.52016855093</v>
      </c>
      <c r="G398" s="285">
        <v>92053.60024078705</v>
      </c>
      <c r="H398" s="285">
        <v>94815.18759232771</v>
      </c>
      <c r="I398" s="285">
        <v>94815.18759232771</v>
      </c>
      <c r="J398" s="285">
        <v>94815.18759232771</v>
      </c>
      <c r="K398" s="285">
        <v>94815.18759232771</v>
      </c>
      <c r="L398" s="285">
        <v>94815.18759232771</v>
      </c>
      <c r="M398" s="285">
        <v>1014348.6406086392</v>
      </c>
      <c r="N398" s="285">
        <v>1014348.6406086392</v>
      </c>
      <c r="O398" s="285">
        <v>1014348.6406086392</v>
      </c>
      <c r="P398" s="285">
        <v>1014348.6406086392</v>
      </c>
      <c r="Q398" s="285">
        <v>1014348.6406086392</v>
      </c>
      <c r="R398" s="285">
        <v>5702310.261414173</v>
      </c>
      <c r="S398" s="286">
        <f t="shared" ref="S398:S401" si="11">SUM(F398:K398)</f>
        <v>535751.8708</v>
      </c>
    </row>
    <row r="399" ht="15.75" hidden="1" customHeight="1">
      <c r="B399" s="283" t="s">
        <v>88</v>
      </c>
      <c r="C399" s="282" t="s">
        <v>71</v>
      </c>
      <c r="D399" s="283" t="s">
        <v>61</v>
      </c>
      <c r="E399" s="284" t="s">
        <v>63</v>
      </c>
      <c r="F399" s="285">
        <v>67223.67977923549</v>
      </c>
      <c r="G399" s="285">
        <v>96033.8282560507</v>
      </c>
      <c r="H399" s="285">
        <v>98914.82155493562</v>
      </c>
      <c r="I399" s="285">
        <v>98914.82155493562</v>
      </c>
      <c r="J399" s="285">
        <v>98914.82155493562</v>
      </c>
      <c r="K399" s="285">
        <v>98914.82155493562</v>
      </c>
      <c r="L399" s="285">
        <v>98914.82155493562</v>
      </c>
      <c r="M399" s="285">
        <v>1058207.2063359388</v>
      </c>
      <c r="N399" s="285">
        <v>1058207.2063359388</v>
      </c>
      <c r="O399" s="285">
        <v>1058207.2063359388</v>
      </c>
      <c r="P399" s="285">
        <v>1058207.2063359388</v>
      </c>
      <c r="Q399" s="285">
        <v>1058207.2063359388</v>
      </c>
      <c r="R399" s="285">
        <v>5948867.647489658</v>
      </c>
      <c r="S399" s="286">
        <f t="shared" si="11"/>
        <v>558916.7943</v>
      </c>
    </row>
    <row r="400" ht="15.75" hidden="1" customHeight="1">
      <c r="B400" s="283" t="s">
        <v>88</v>
      </c>
      <c r="C400" s="282" t="s">
        <v>71</v>
      </c>
      <c r="D400" s="283" t="s">
        <v>61</v>
      </c>
      <c r="E400" s="284" t="s">
        <v>65</v>
      </c>
      <c r="F400" s="285">
        <v>86538.84092447945</v>
      </c>
      <c r="G400" s="285">
        <v>123626.91560639921</v>
      </c>
      <c r="H400" s="285">
        <v>127335.69533424897</v>
      </c>
      <c r="I400" s="285">
        <v>127335.69533424897</v>
      </c>
      <c r="J400" s="285">
        <v>127335.69533424897</v>
      </c>
      <c r="K400" s="285">
        <v>127335.69533424897</v>
      </c>
      <c r="L400" s="285">
        <v>127335.69533424897</v>
      </c>
      <c r="M400" s="285">
        <v>1362258.4392134128</v>
      </c>
      <c r="N400" s="285">
        <v>1362258.4392134128</v>
      </c>
      <c r="O400" s="285">
        <v>1362258.4392134128</v>
      </c>
      <c r="P400" s="285">
        <v>1362258.4392134128</v>
      </c>
      <c r="Q400" s="285">
        <v>1362258.4392134128</v>
      </c>
      <c r="R400" s="285">
        <v>7658136.429269187</v>
      </c>
      <c r="S400" s="286">
        <f t="shared" si="11"/>
        <v>719508.5379</v>
      </c>
    </row>
    <row r="401" ht="15.75" hidden="1" customHeight="1">
      <c r="B401" s="283" t="s">
        <v>88</v>
      </c>
      <c r="C401" s="282" t="s">
        <v>71</v>
      </c>
      <c r="D401" s="283" t="s">
        <v>61</v>
      </c>
      <c r="E401" s="284" t="s">
        <v>67</v>
      </c>
      <c r="F401" s="285">
        <v>546304.6455401417</v>
      </c>
      <c r="G401" s="285">
        <v>780435.2079144882</v>
      </c>
      <c r="H401" s="285">
        <v>803848.0890319691</v>
      </c>
      <c r="I401" s="285">
        <v>803848.0890319691</v>
      </c>
      <c r="J401" s="285">
        <v>803848.0890319691</v>
      </c>
      <c r="K401" s="285">
        <v>803848.0890319691</v>
      </c>
      <c r="L401" s="285">
        <v>803848.0890319691</v>
      </c>
      <c r="M401" s="285">
        <v>8599700.502321314</v>
      </c>
      <c r="N401" s="285">
        <v>8599700.502321314</v>
      </c>
      <c r="O401" s="285">
        <v>8599700.502321314</v>
      </c>
      <c r="P401" s="285">
        <v>8599700.502321314</v>
      </c>
      <c r="Q401" s="285">
        <v>8599700.502321314</v>
      </c>
      <c r="R401" s="285">
        <v>4.8344482810221046E7</v>
      </c>
      <c r="S401" s="286">
        <f t="shared" si="11"/>
        <v>4542132.21</v>
      </c>
    </row>
    <row r="402" ht="15.75" hidden="1" customHeight="1">
      <c r="B402" s="283" t="s">
        <v>88</v>
      </c>
      <c r="C402" s="282" t="s">
        <v>71</v>
      </c>
      <c r="D402" s="283" t="s">
        <v>159</v>
      </c>
      <c r="E402" s="284" t="s">
        <v>415</v>
      </c>
      <c r="F402" s="285">
        <v>64794.939118174545</v>
      </c>
      <c r="G402" s="285">
        <v>92564.19874024935</v>
      </c>
      <c r="H402" s="285">
        <v>95341.10393220194</v>
      </c>
      <c r="I402" s="285">
        <v>95341.10393220194</v>
      </c>
      <c r="J402" s="285">
        <v>95341.10393220194</v>
      </c>
      <c r="K402" s="285">
        <v>95341.10393220194</v>
      </c>
      <c r="L402" s="285">
        <v>95341.10393220194</v>
      </c>
      <c r="M402" s="285">
        <v>1019974.9810502043</v>
      </c>
      <c r="N402" s="285">
        <v>1019974.9810502043</v>
      </c>
      <c r="O402" s="285">
        <v>1019974.9810502043</v>
      </c>
      <c r="P402" s="285">
        <v>1019974.9810502043</v>
      </c>
      <c r="Q402" s="285">
        <v>1019974.9810502043</v>
      </c>
      <c r="R402" s="285">
        <v>5733939.562770455</v>
      </c>
      <c r="S402" s="162"/>
    </row>
    <row r="403" ht="15.75" hidden="1" customHeight="1">
      <c r="B403" s="283" t="s">
        <v>88</v>
      </c>
      <c r="C403" s="282" t="s">
        <v>71</v>
      </c>
      <c r="D403" s="283" t="s">
        <v>159</v>
      </c>
      <c r="E403" s="284" t="s">
        <v>416</v>
      </c>
      <c r="F403" s="285">
        <v>55797.16877925941</v>
      </c>
      <c r="G403" s="285">
        <v>79710.24111322773</v>
      </c>
      <c r="H403" s="285">
        <v>82101.53046063788</v>
      </c>
      <c r="I403" s="285">
        <v>82101.53046063788</v>
      </c>
      <c r="J403" s="285">
        <v>82101.53046063788</v>
      </c>
      <c r="K403" s="285">
        <v>82101.53046063788</v>
      </c>
      <c r="L403" s="285">
        <v>82101.53046063788</v>
      </c>
      <c r="M403" s="285">
        <v>878335.8228716479</v>
      </c>
      <c r="N403" s="285">
        <v>878335.8228716479</v>
      </c>
      <c r="O403" s="285">
        <v>878335.8228716479</v>
      </c>
      <c r="P403" s="285">
        <v>878335.8228716479</v>
      </c>
      <c r="Q403" s="285">
        <v>878335.8228716479</v>
      </c>
      <c r="R403" s="285">
        <v>4937694.176553916</v>
      </c>
      <c r="S403" s="162"/>
    </row>
    <row r="404" ht="15.75" hidden="1" customHeight="1">
      <c r="B404" s="283" t="s">
        <v>88</v>
      </c>
      <c r="C404" s="282" t="s">
        <v>71</v>
      </c>
      <c r="D404" s="283" t="s">
        <v>159</v>
      </c>
      <c r="E404" s="284" t="s">
        <v>417</v>
      </c>
      <c r="F404" s="285">
        <v>176308.16407499733</v>
      </c>
      <c r="G404" s="285">
        <v>251868.80582142476</v>
      </c>
      <c r="H404" s="285">
        <v>259424.81347984017</v>
      </c>
      <c r="I404" s="285">
        <v>259424.81347984017</v>
      </c>
      <c r="J404" s="285">
        <v>259424.81347984017</v>
      </c>
      <c r="K404" s="285">
        <v>259424.81347984017</v>
      </c>
      <c r="L404" s="285">
        <v>259424.81347984017</v>
      </c>
      <c r="M404" s="285">
        <v>2775369.7859552526</v>
      </c>
      <c r="N404" s="285">
        <v>2775369.7859552526</v>
      </c>
      <c r="O404" s="285">
        <v>2775369.7859552526</v>
      </c>
      <c r="P404" s="285">
        <v>2775369.7859552526</v>
      </c>
      <c r="Q404" s="285">
        <v>2775369.7859552526</v>
      </c>
      <c r="R404" s="285">
        <v>1.5602149967071885E7</v>
      </c>
      <c r="S404" s="162"/>
    </row>
    <row r="405" ht="15.75" hidden="1" customHeight="1">
      <c r="B405" s="283" t="s">
        <v>88</v>
      </c>
      <c r="C405" s="282" t="s">
        <v>71</v>
      </c>
      <c r="D405" s="283" t="s">
        <v>159</v>
      </c>
      <c r="E405" s="284" t="s">
        <v>419</v>
      </c>
      <c r="F405" s="285">
        <v>345765.9285817997</v>
      </c>
      <c r="G405" s="285">
        <v>493951.32654542814</v>
      </c>
      <c r="H405" s="285">
        <v>508769.755505257</v>
      </c>
      <c r="I405" s="285">
        <v>508769.755505257</v>
      </c>
      <c r="J405" s="285">
        <v>508769.755505257</v>
      </c>
      <c r="K405" s="285">
        <v>508769.755505257</v>
      </c>
      <c r="L405" s="285">
        <v>508769.755505257</v>
      </c>
      <c r="M405" s="285">
        <v>5442903.431235806</v>
      </c>
      <c r="N405" s="285">
        <v>5442903.431235806</v>
      </c>
      <c r="O405" s="285">
        <v>5442903.431235806</v>
      </c>
      <c r="P405" s="285">
        <v>5442903.431235806</v>
      </c>
      <c r="Q405" s="285">
        <v>5442903.431235806</v>
      </c>
      <c r="R405" s="285">
        <v>3.059808318883254E7</v>
      </c>
      <c r="S405" s="162"/>
    </row>
    <row r="406" ht="15.75" hidden="1" customHeight="1">
      <c r="B406" s="283" t="s">
        <v>88</v>
      </c>
      <c r="C406" s="282" t="s">
        <v>71</v>
      </c>
      <c r="D406" s="283" t="s">
        <v>159</v>
      </c>
      <c r="E406" s="284" t="s">
        <v>422</v>
      </c>
      <c r="F406" s="285">
        <v>443886.2767771196</v>
      </c>
      <c r="G406" s="285">
        <v>634123.2525387424</v>
      </c>
      <c r="H406" s="285">
        <v>653146.8078255338</v>
      </c>
      <c r="I406" s="285">
        <v>653146.8078255338</v>
      </c>
      <c r="J406" s="285">
        <v>653146.8078255338</v>
      </c>
      <c r="K406" s="285">
        <v>653146.8078255338</v>
      </c>
      <c r="L406" s="285">
        <v>653146.8078255338</v>
      </c>
      <c r="M406" s="285">
        <v>6987473.140740928</v>
      </c>
      <c r="N406" s="285">
        <v>6987473.140740928</v>
      </c>
      <c r="O406" s="285">
        <v>6987473.140740928</v>
      </c>
      <c r="P406" s="285">
        <v>6987473.140740928</v>
      </c>
      <c r="Q406" s="285">
        <v>6987473.140740928</v>
      </c>
      <c r="R406" s="285">
        <v>3.928110927214817E7</v>
      </c>
      <c r="S406" s="162"/>
    </row>
    <row r="407" ht="15.75" hidden="1" customHeight="1">
      <c r="B407" s="283" t="s">
        <v>88</v>
      </c>
      <c r="C407" s="282" t="s">
        <v>71</v>
      </c>
      <c r="D407" s="283" t="s">
        <v>159</v>
      </c>
      <c r="E407" s="284" t="s">
        <v>424</v>
      </c>
      <c r="F407" s="285">
        <v>53338.48331482617</v>
      </c>
      <c r="G407" s="285">
        <v>76197.83330689452</v>
      </c>
      <c r="H407" s="285">
        <v>78483.7512082553</v>
      </c>
      <c r="I407" s="285">
        <v>78483.7512082553</v>
      </c>
      <c r="J407" s="285">
        <v>78483.7512082553</v>
      </c>
      <c r="K407" s="285">
        <v>78483.7512082553</v>
      </c>
      <c r="L407" s="285">
        <v>78483.7512082553</v>
      </c>
      <c r="M407" s="285">
        <v>839632.2189463485</v>
      </c>
      <c r="N407" s="285">
        <v>839632.2189463485</v>
      </c>
      <c r="O407" s="285">
        <v>839632.2189463485</v>
      </c>
      <c r="P407" s="285">
        <v>839632.2189463485</v>
      </c>
      <c r="Q407" s="285">
        <v>839632.2189463485</v>
      </c>
      <c r="R407" s="285">
        <v>4720116.16739474</v>
      </c>
      <c r="S407" s="162"/>
    </row>
    <row r="408" ht="15.75" hidden="1" customHeight="1">
      <c r="B408" s="283" t="s">
        <v>89</v>
      </c>
      <c r="C408" s="282" t="s">
        <v>72</v>
      </c>
      <c r="D408" s="283" t="s">
        <v>116</v>
      </c>
      <c r="E408" s="284" t="s">
        <v>383</v>
      </c>
      <c r="F408" s="285">
        <v>525797.4998660778</v>
      </c>
      <c r="G408" s="285">
        <v>519096.39684319287</v>
      </c>
      <c r="H408" s="285">
        <v>530576.2612989591</v>
      </c>
      <c r="I408" s="285">
        <v>570265.6066151815</v>
      </c>
      <c r="J408" s="285">
        <v>607679.1027679835</v>
      </c>
      <c r="K408" s="285">
        <v>1119040.9096916574</v>
      </c>
      <c r="L408" s="285">
        <v>372375.9314375967</v>
      </c>
      <c r="M408" s="285">
        <v>1446909.6513957586</v>
      </c>
      <c r="N408" s="285">
        <v>1445591.8652321433</v>
      </c>
      <c r="O408" s="285">
        <v>1450889.4759276821</v>
      </c>
      <c r="P408" s="285">
        <v>1448253.9034707355</v>
      </c>
      <c r="Q408" s="285">
        <v>1442656.7714501927</v>
      </c>
      <c r="R408" s="285">
        <v>1.1479133375997163E7</v>
      </c>
      <c r="S408" s="162"/>
    </row>
    <row r="409" ht="15.75" hidden="1" customHeight="1">
      <c r="B409" s="283" t="s">
        <v>89</v>
      </c>
      <c r="C409" s="282" t="s">
        <v>72</v>
      </c>
      <c r="D409" s="283" t="s">
        <v>116</v>
      </c>
      <c r="E409" s="284" t="s">
        <v>385</v>
      </c>
      <c r="F409" s="285">
        <v>571743.0764090588</v>
      </c>
      <c r="G409" s="285">
        <v>564456.4132761718</v>
      </c>
      <c r="H409" s="285">
        <v>576939.4186582258</v>
      </c>
      <c r="I409" s="285">
        <v>620096.9239669011</v>
      </c>
      <c r="J409" s="285">
        <v>660779.7103914652</v>
      </c>
      <c r="K409" s="285">
        <v>1216825.664818984</v>
      </c>
      <c r="L409" s="285">
        <v>404915.12545237923</v>
      </c>
      <c r="M409" s="285">
        <v>1573344.4445545583</v>
      </c>
      <c r="N409" s="285">
        <v>1571911.5067497445</v>
      </c>
      <c r="O409" s="285">
        <v>1577672.0366827631</v>
      </c>
      <c r="P409" s="285">
        <v>1574806.1609320845</v>
      </c>
      <c r="Q409" s="285">
        <v>1568719.9367082953</v>
      </c>
      <c r="R409" s="285">
        <v>1.2482210418600632E7</v>
      </c>
      <c r="S409" s="162"/>
    </row>
    <row r="410" ht="15.75" hidden="1" customHeight="1">
      <c r="B410" s="283" t="s">
        <v>89</v>
      </c>
      <c r="C410" s="282" t="s">
        <v>72</v>
      </c>
      <c r="D410" s="283" t="s">
        <v>116</v>
      </c>
      <c r="E410" s="284" t="s">
        <v>386</v>
      </c>
      <c r="F410" s="285">
        <v>200387.38453803773</v>
      </c>
      <c r="G410" s="285">
        <v>197833.51825183842</v>
      </c>
      <c r="H410" s="285">
        <v>202208.62466396118</v>
      </c>
      <c r="I410" s="285">
        <v>217334.68384828698</v>
      </c>
      <c r="J410" s="285">
        <v>231593.39113083103</v>
      </c>
      <c r="K410" s="285">
        <v>426479.1695306514</v>
      </c>
      <c r="L410" s="285">
        <v>141916.6865279912</v>
      </c>
      <c r="M410" s="285">
        <v>551433.6617802274</v>
      </c>
      <c r="N410" s="285">
        <v>550931.4385426226</v>
      </c>
      <c r="O410" s="285">
        <v>552950.4180011597</v>
      </c>
      <c r="P410" s="285">
        <v>551945.9714765138</v>
      </c>
      <c r="Q410" s="285">
        <v>549812.8410474106</v>
      </c>
      <c r="R410" s="285">
        <v>4374827.789339532</v>
      </c>
      <c r="S410" s="162"/>
    </row>
    <row r="411" ht="15.75" hidden="1" customHeight="1">
      <c r="B411" s="283" t="s">
        <v>89</v>
      </c>
      <c r="C411" s="282" t="s">
        <v>72</v>
      </c>
      <c r="D411" s="283" t="s">
        <v>131</v>
      </c>
      <c r="E411" s="284" t="s">
        <v>392</v>
      </c>
      <c r="F411" s="285">
        <v>295505.3837294245</v>
      </c>
      <c r="G411" s="285">
        <v>291739.272211792</v>
      </c>
      <c r="H411" s="285">
        <v>298191.1129908505</v>
      </c>
      <c r="I411" s="285">
        <v>320497.06769894104</v>
      </c>
      <c r="J411" s="285">
        <v>341523.964061341</v>
      </c>
      <c r="K411" s="285">
        <v>628916.2909895603</v>
      </c>
      <c r="L411" s="285">
        <v>209280.36466338497</v>
      </c>
      <c r="M411" s="285">
        <v>813183.0065118505</v>
      </c>
      <c r="N411" s="285">
        <v>812442.3926708725</v>
      </c>
      <c r="O411" s="285">
        <v>815419.7223117191</v>
      </c>
      <c r="P411" s="285">
        <v>813938.4945568609</v>
      </c>
      <c r="Q411" s="285">
        <v>810792.8298362488</v>
      </c>
      <c r="R411" s="285">
        <v>6451429.902232846</v>
      </c>
      <c r="S411" s="162"/>
    </row>
    <row r="412" ht="15.75" hidden="1" customHeight="1">
      <c r="B412" s="283" t="s">
        <v>89</v>
      </c>
      <c r="C412" s="282" t="s">
        <v>72</v>
      </c>
      <c r="D412" s="283" t="s">
        <v>131</v>
      </c>
      <c r="E412" s="284" t="s">
        <v>393</v>
      </c>
      <c r="F412" s="285">
        <v>318673.5337298568</v>
      </c>
      <c r="G412" s="285">
        <v>314612.15234113875</v>
      </c>
      <c r="H412" s="285">
        <v>321569.8289633946</v>
      </c>
      <c r="I412" s="285">
        <v>345624.61036986124</v>
      </c>
      <c r="J412" s="285">
        <v>368300.05297131615</v>
      </c>
      <c r="K412" s="285">
        <v>678224.451752896</v>
      </c>
      <c r="L412" s="285">
        <v>225688.3191293045</v>
      </c>
      <c r="M412" s="285">
        <v>876938.0069619255</v>
      </c>
      <c r="N412" s="285">
        <v>876139.327672719</v>
      </c>
      <c r="O412" s="285">
        <v>879350.0852763639</v>
      </c>
      <c r="P412" s="285">
        <v>877752.726619333</v>
      </c>
      <c r="Q412" s="285">
        <v>874360.4361649409</v>
      </c>
      <c r="R412" s="285">
        <v>6957233.531953049</v>
      </c>
      <c r="S412" s="162"/>
    </row>
    <row r="413" ht="15.75" hidden="1" customHeight="1">
      <c r="B413" s="283" t="s">
        <v>89</v>
      </c>
      <c r="C413" s="282" t="s">
        <v>72</v>
      </c>
      <c r="D413" s="283" t="s">
        <v>131</v>
      </c>
      <c r="E413" s="284" t="s">
        <v>396</v>
      </c>
      <c r="F413" s="285">
        <v>1841315.9067133425</v>
      </c>
      <c r="G413" s="285">
        <v>1817848.9872401508</v>
      </c>
      <c r="H413" s="285">
        <v>1858050.8844243316</v>
      </c>
      <c r="I413" s="285">
        <v>1997040.938345115</v>
      </c>
      <c r="J413" s="285">
        <v>2128061.0850925962</v>
      </c>
      <c r="K413" s="285">
        <v>3918823.9346954585</v>
      </c>
      <c r="L413" s="285">
        <v>1304041.434217325</v>
      </c>
      <c r="M413" s="285">
        <v>5067003.4706719825</v>
      </c>
      <c r="N413" s="285">
        <v>5062388.651040224</v>
      </c>
      <c r="O413" s="285">
        <v>5080940.612287196</v>
      </c>
      <c r="P413" s="285">
        <v>5071710.97256942</v>
      </c>
      <c r="Q413" s="285">
        <v>5052110.1029874515</v>
      </c>
      <c r="R413" s="285">
        <v>4.0199336980284594E7</v>
      </c>
      <c r="S413" s="162"/>
    </row>
    <row r="414" ht="15.75" hidden="1" customHeight="1">
      <c r="B414" s="283" t="s">
        <v>89</v>
      </c>
      <c r="C414" s="282" t="s">
        <v>72</v>
      </c>
      <c r="D414" s="283" t="s">
        <v>145</v>
      </c>
      <c r="E414" s="284" t="s">
        <v>402</v>
      </c>
      <c r="F414" s="285">
        <v>2338186.063147765</v>
      </c>
      <c r="G414" s="285">
        <v>2308386.709404513</v>
      </c>
      <c r="H414" s="285">
        <v>2359436.893332992</v>
      </c>
      <c r="I414" s="285">
        <v>2535932.738401649</v>
      </c>
      <c r="J414" s="285">
        <v>2702308.035546263</v>
      </c>
      <c r="K414" s="285">
        <v>4976299.544595907</v>
      </c>
      <c r="L414" s="285">
        <v>1655930.6831257702</v>
      </c>
      <c r="M414" s="285">
        <v>6434309.753068911</v>
      </c>
      <c r="N414" s="285">
        <v>6428449.646767989</v>
      </c>
      <c r="O414" s="285">
        <v>6452007.764673544</v>
      </c>
      <c r="P414" s="285">
        <v>6440287.551494862</v>
      </c>
      <c r="Q414" s="285">
        <v>6415397.482433361</v>
      </c>
      <c r="R414" s="285">
        <v>5.104693286599353E7</v>
      </c>
      <c r="S414" s="162"/>
    </row>
    <row r="415" ht="15.75" hidden="1" customHeight="1">
      <c r="B415" s="283" t="s">
        <v>89</v>
      </c>
      <c r="C415" s="282" t="s">
        <v>72</v>
      </c>
      <c r="D415" s="283" t="s">
        <v>145</v>
      </c>
      <c r="E415" s="284" t="s">
        <v>403</v>
      </c>
      <c r="F415" s="285">
        <v>578929.1748377911</v>
      </c>
      <c r="G415" s="285">
        <v>571550.9274240435</v>
      </c>
      <c r="H415" s="285">
        <v>584190.82863757</v>
      </c>
      <c r="I415" s="285">
        <v>627890.7700401542</v>
      </c>
      <c r="J415" s="285">
        <v>669084.8884242378</v>
      </c>
      <c r="K415" s="285">
        <v>1232119.648006182</v>
      </c>
      <c r="L415" s="285">
        <v>410004.4043030452</v>
      </c>
      <c r="M415" s="285">
        <v>1593119.42479897</v>
      </c>
      <c r="N415" s="285">
        <v>1591668.4767505128</v>
      </c>
      <c r="O415" s="285">
        <v>1597501.4093706969</v>
      </c>
      <c r="P415" s="285">
        <v>1594599.5131309584</v>
      </c>
      <c r="Q415" s="285">
        <v>1588436.792648384</v>
      </c>
      <c r="R415" s="285">
        <v>1.2639096258372547E7</v>
      </c>
      <c r="S415" s="162"/>
    </row>
    <row r="416" ht="15.75" hidden="1" customHeight="1">
      <c r="B416" s="283" t="s">
        <v>89</v>
      </c>
      <c r="C416" s="282" t="s">
        <v>72</v>
      </c>
      <c r="D416" s="283" t="s">
        <v>145</v>
      </c>
      <c r="E416" s="284" t="s">
        <v>404</v>
      </c>
      <c r="F416" s="285">
        <v>216240.67830017037</v>
      </c>
      <c r="G416" s="285">
        <v>213484.76739645356</v>
      </c>
      <c r="H416" s="285">
        <v>218206.002619788</v>
      </c>
      <c r="I416" s="285">
        <v>234528.7332426145</v>
      </c>
      <c r="J416" s="285">
        <v>249915.49295091152</v>
      </c>
      <c r="K416" s="285">
        <v>460219.3152668038</v>
      </c>
      <c r="L416" s="285">
        <v>153144.17435844225</v>
      </c>
      <c r="M416" s="285">
        <v>595059.361325555</v>
      </c>
      <c r="N416" s="285">
        <v>594517.4055841388</v>
      </c>
      <c r="O416" s="285">
        <v>596696.1130341843</v>
      </c>
      <c r="P416" s="285">
        <v>595612.2014980045</v>
      </c>
      <c r="Q416" s="285">
        <v>593310.3122251075</v>
      </c>
      <c r="R416" s="285">
        <v>4720934.557802173</v>
      </c>
      <c r="S416" s="162"/>
    </row>
    <row r="417" ht="15.75" hidden="1" customHeight="1">
      <c r="B417" s="283" t="s">
        <v>89</v>
      </c>
      <c r="C417" s="282" t="s">
        <v>72</v>
      </c>
      <c r="D417" s="283" t="s">
        <v>145</v>
      </c>
      <c r="E417" s="284" t="s">
        <v>406</v>
      </c>
      <c r="F417" s="285">
        <v>1122038.7725595303</v>
      </c>
      <c r="G417" s="285">
        <v>1107738.7855635711</v>
      </c>
      <c r="H417" s="285">
        <v>1132236.530467985</v>
      </c>
      <c r="I417" s="285">
        <v>1216932.6051234335</v>
      </c>
      <c r="J417" s="285">
        <v>1296772.0743319078</v>
      </c>
      <c r="K417" s="285">
        <v>2388005.4375955276</v>
      </c>
      <c r="L417" s="285">
        <v>794640.9656709529</v>
      </c>
      <c r="M417" s="285">
        <v>3087669.168587036</v>
      </c>
      <c r="N417" s="285">
        <v>3084857.0457262476</v>
      </c>
      <c r="O417" s="285">
        <v>3096162.015042067</v>
      </c>
      <c r="P417" s="285">
        <v>3090537.7690436793</v>
      </c>
      <c r="Q417" s="285">
        <v>3078593.628678267</v>
      </c>
      <c r="R417" s="285">
        <v>2.4496184798390206E7</v>
      </c>
      <c r="S417" s="162"/>
    </row>
    <row r="418" ht="15.75" hidden="1" customHeight="1">
      <c r="B418" s="283" t="s">
        <v>89</v>
      </c>
      <c r="C418" s="282" t="s">
        <v>72</v>
      </c>
      <c r="D418" s="283" t="s">
        <v>145</v>
      </c>
      <c r="E418" s="284" t="s">
        <v>410</v>
      </c>
      <c r="F418" s="285">
        <v>383719.92312026717</v>
      </c>
      <c r="G418" s="285">
        <v>378829.5485227894</v>
      </c>
      <c r="H418" s="285">
        <v>387207.39875509305</v>
      </c>
      <c r="I418" s="285">
        <v>416172.1476124262</v>
      </c>
      <c r="J418" s="285">
        <v>443476.0124483566</v>
      </c>
      <c r="K418" s="285">
        <v>816660.9615768153</v>
      </c>
      <c r="L418" s="285">
        <v>271754.93192620063</v>
      </c>
      <c r="M418" s="285">
        <v>1055935.1467760233</v>
      </c>
      <c r="N418" s="285">
        <v>1054973.444208932</v>
      </c>
      <c r="O418" s="285">
        <v>1058839.5690370854</v>
      </c>
      <c r="P418" s="285">
        <v>1056916.1638082378</v>
      </c>
      <c r="Q418" s="285">
        <v>1052831.4523572254</v>
      </c>
      <c r="R418" s="285">
        <v>8377316.700149452</v>
      </c>
      <c r="S418" s="162"/>
    </row>
    <row r="419" ht="15.75" hidden="1" customHeight="1">
      <c r="B419" s="283" t="s">
        <v>89</v>
      </c>
      <c r="C419" s="282" t="s">
        <v>72</v>
      </c>
      <c r="D419" s="283" t="s">
        <v>61</v>
      </c>
      <c r="E419" s="284" t="s">
        <v>62</v>
      </c>
      <c r="F419" s="285">
        <v>383060.12410380825</v>
      </c>
      <c r="G419" s="285">
        <v>378178.15841125074</v>
      </c>
      <c r="H419" s="285">
        <v>386541.603091457</v>
      </c>
      <c r="I419" s="285">
        <v>415456.54762105906</v>
      </c>
      <c r="J419" s="285">
        <v>442713.46398734057</v>
      </c>
      <c r="K419" s="285">
        <v>815256.7287841911</v>
      </c>
      <c r="L419" s="285">
        <v>271287.6545553914</v>
      </c>
      <c r="M419" s="285">
        <v>1054119.4866309315</v>
      </c>
      <c r="N419" s="285">
        <v>1053159.4376928795</v>
      </c>
      <c r="O419" s="285">
        <v>1057018.9147938616</v>
      </c>
      <c r="P419" s="285">
        <v>1055098.8168232557</v>
      </c>
      <c r="Q419" s="285">
        <v>1051021.128954902</v>
      </c>
      <c r="R419" s="285">
        <v>8362912.0654503275</v>
      </c>
      <c r="S419" s="286">
        <f t="shared" ref="S419:S420" si="12">SUM(F419:K419)</f>
        <v>2821206.626</v>
      </c>
    </row>
    <row r="420" ht="15.75" hidden="1" customHeight="1">
      <c r="B420" s="283" t="s">
        <v>89</v>
      </c>
      <c r="C420" s="282" t="s">
        <v>72</v>
      </c>
      <c r="D420" s="283" t="s">
        <v>61</v>
      </c>
      <c r="E420" s="284" t="s">
        <v>63</v>
      </c>
      <c r="F420" s="285">
        <v>1724399.6184918375</v>
      </c>
      <c r="G420" s="285">
        <v>1702422.755727978</v>
      </c>
      <c r="H420" s="285">
        <v>1740071.9912091345</v>
      </c>
      <c r="I420" s="285">
        <v>1870236.7256152828</v>
      </c>
      <c r="J420" s="285">
        <v>1992937.6104783139</v>
      </c>
      <c r="K420" s="285">
        <v>3669994.0913384836</v>
      </c>
      <c r="L420" s="285">
        <v>1221239.9531570338</v>
      </c>
      <c r="M420" s="285">
        <v>4745268.761252194</v>
      </c>
      <c r="N420" s="285">
        <v>4740946.964441881</v>
      </c>
      <c r="O420" s="285">
        <v>4758320.949416385</v>
      </c>
      <c r="P420" s="285">
        <v>4749677.355370343</v>
      </c>
      <c r="Q420" s="285">
        <v>4731321.063597691</v>
      </c>
      <c r="R420" s="285">
        <v>3.7646837840096556E7</v>
      </c>
      <c r="S420" s="286">
        <f t="shared" si="12"/>
        <v>12700062.79</v>
      </c>
    </row>
    <row r="421" ht="15.75" hidden="1" customHeight="1">
      <c r="B421" s="283" t="s">
        <v>89</v>
      </c>
      <c r="C421" s="282" t="s">
        <v>72</v>
      </c>
      <c r="D421" s="283" t="s">
        <v>159</v>
      </c>
      <c r="E421" s="284" t="s">
        <v>414</v>
      </c>
      <c r="F421" s="285">
        <v>1296918.5859259088</v>
      </c>
      <c r="G421" s="285">
        <v>1280389.8176095942</v>
      </c>
      <c r="H421" s="285">
        <v>1308705.7559325905</v>
      </c>
      <c r="I421" s="285">
        <v>1406602.473997912</v>
      </c>
      <c r="J421" s="285">
        <v>1498885.6410677342</v>
      </c>
      <c r="K421" s="285">
        <v>2760197.5181703954</v>
      </c>
      <c r="L421" s="285">
        <v>918492.8923319293</v>
      </c>
      <c r="M421" s="285">
        <v>3568910.1213465123</v>
      </c>
      <c r="N421" s="285">
        <v>3565659.703898153</v>
      </c>
      <c r="O421" s="285">
        <v>3578726.6541476194</v>
      </c>
      <c r="P421" s="285">
        <v>3572225.818930946</v>
      </c>
      <c r="Q421" s="285">
        <v>3558420.077087038</v>
      </c>
      <c r="R421" s="285">
        <v>2.8314135060446337E7</v>
      </c>
      <c r="S421" s="162"/>
    </row>
    <row r="422" ht="15.75" hidden="1" customHeight="1">
      <c r="B422" s="283" t="s">
        <v>89</v>
      </c>
      <c r="C422" s="282" t="s">
        <v>72</v>
      </c>
      <c r="D422" s="283" t="s">
        <v>159</v>
      </c>
      <c r="E422" s="284" t="s">
        <v>416</v>
      </c>
      <c r="F422" s="285">
        <v>235638.62388326053</v>
      </c>
      <c r="G422" s="285">
        <v>232635.493029244</v>
      </c>
      <c r="H422" s="285">
        <v>237780.24830748726</v>
      </c>
      <c r="I422" s="285">
        <v>255567.21518261364</v>
      </c>
      <c r="J422" s="285">
        <v>272334.2495453737</v>
      </c>
      <c r="K422" s="285">
        <v>501503.44970445195</v>
      </c>
      <c r="L422" s="285">
        <v>166882.02601486666</v>
      </c>
      <c r="M422" s="285">
        <v>648439.3691965921</v>
      </c>
      <c r="N422" s="285">
        <v>647848.7971260786</v>
      </c>
      <c r="O422" s="285">
        <v>650222.9462889864</v>
      </c>
      <c r="P422" s="285">
        <v>649041.8020898267</v>
      </c>
      <c r="Q422" s="285">
        <v>646533.4210356193</v>
      </c>
      <c r="R422" s="285">
        <v>5144427.6414044015</v>
      </c>
      <c r="S422" s="162"/>
    </row>
    <row r="423" ht="15.75" hidden="1" customHeight="1">
      <c r="B423" s="283" t="s">
        <v>89</v>
      </c>
      <c r="C423" s="282" t="s">
        <v>72</v>
      </c>
      <c r="D423" s="283" t="s">
        <v>159</v>
      </c>
      <c r="E423" s="284" t="s">
        <v>417</v>
      </c>
      <c r="F423" s="285">
        <v>1251399.104608853</v>
      </c>
      <c r="G423" s="285">
        <v>1235450.4659697083</v>
      </c>
      <c r="H423" s="285">
        <v>1262772.5664069222</v>
      </c>
      <c r="I423" s="285">
        <v>1357233.2878897795</v>
      </c>
      <c r="J423" s="285">
        <v>1446277.483797573</v>
      </c>
      <c r="K423" s="285">
        <v>2663319.6102406234</v>
      </c>
      <c r="L423" s="285">
        <v>886255.463933521</v>
      </c>
      <c r="M423" s="285">
        <v>3443647.8733119518</v>
      </c>
      <c r="N423" s="285">
        <v>3440511.539598623</v>
      </c>
      <c r="O423" s="285">
        <v>3453119.8636828037</v>
      </c>
      <c r="P423" s="285">
        <v>3446847.1959474212</v>
      </c>
      <c r="Q423" s="285">
        <v>3433526.0105087897</v>
      </c>
      <c r="R423" s="285">
        <v>2.7320360465896565E7</v>
      </c>
      <c r="S423" s="162"/>
    </row>
    <row r="424" ht="15.75" hidden="1" customHeight="1">
      <c r="B424" s="283" t="s">
        <v>89</v>
      </c>
      <c r="C424" s="282" t="s">
        <v>72</v>
      </c>
      <c r="D424" s="283" t="s">
        <v>159</v>
      </c>
      <c r="E424" s="284" t="s">
        <v>421</v>
      </c>
      <c r="F424" s="285">
        <v>162329.95942844785</v>
      </c>
      <c r="G424" s="285">
        <v>160261.12155434646</v>
      </c>
      <c r="H424" s="285">
        <v>163805.31096533313</v>
      </c>
      <c r="I424" s="285">
        <v>176058.64008265498</v>
      </c>
      <c r="J424" s="285">
        <v>187609.34413527526</v>
      </c>
      <c r="K424" s="285">
        <v>345482.5584284594</v>
      </c>
      <c r="L424" s="285">
        <v>114963.97350271116</v>
      </c>
      <c r="M424" s="285">
        <v>446705.78515022784</v>
      </c>
      <c r="N424" s="285">
        <v>446298.943781584</v>
      </c>
      <c r="O424" s="285">
        <v>447934.4801420527</v>
      </c>
      <c r="P424" s="285">
        <v>447120.79736471764</v>
      </c>
      <c r="Q424" s="285">
        <v>445392.78950229567</v>
      </c>
      <c r="R424" s="285">
        <v>3543963.7040381064</v>
      </c>
      <c r="S424" s="162"/>
    </row>
    <row r="425" ht="15.75" hidden="1" customHeight="1">
      <c r="B425" s="283" t="s">
        <v>89</v>
      </c>
      <c r="C425" s="282" t="s">
        <v>72</v>
      </c>
      <c r="D425" s="283" t="s">
        <v>159</v>
      </c>
      <c r="E425" s="284" t="s">
        <v>423</v>
      </c>
      <c r="F425" s="285">
        <v>154026.62680977522</v>
      </c>
      <c r="G425" s="285">
        <v>152063.61197082553</v>
      </c>
      <c r="H425" s="285">
        <v>155426.51270505396</v>
      </c>
      <c r="I425" s="285">
        <v>167053.07232335408</v>
      </c>
      <c r="J425" s="285">
        <v>178012.9468207496</v>
      </c>
      <c r="K425" s="285">
        <v>327810.79526975576</v>
      </c>
      <c r="L425" s="285">
        <v>109083.45634790929</v>
      </c>
      <c r="M425" s="285">
        <v>423856.3571712688</v>
      </c>
      <c r="N425" s="285">
        <v>423470.32612758764</v>
      </c>
      <c r="O425" s="285">
        <v>425022.20323958044</v>
      </c>
      <c r="P425" s="285">
        <v>424250.1411142192</v>
      </c>
      <c r="Q425" s="285">
        <v>422610.5225060045</v>
      </c>
      <c r="R425" s="285">
        <v>3362686.572406084</v>
      </c>
      <c r="S425" s="162"/>
    </row>
    <row r="426" ht="15.75" hidden="1" customHeight="1">
      <c r="B426" s="283" t="s">
        <v>89</v>
      </c>
      <c r="C426" s="282" t="s">
        <v>72</v>
      </c>
      <c r="D426" s="283" t="s">
        <v>159</v>
      </c>
      <c r="E426" s="284" t="s">
        <v>424</v>
      </c>
      <c r="F426" s="285">
        <v>305136.95979678247</v>
      </c>
      <c r="G426" s="285">
        <v>301248.0972513939</v>
      </c>
      <c r="H426" s="285">
        <v>307910.2265688666</v>
      </c>
      <c r="I426" s="285">
        <v>330943.212022775</v>
      </c>
      <c r="J426" s="285">
        <v>352655.45005042315</v>
      </c>
      <c r="K426" s="285">
        <v>649414.9195431876</v>
      </c>
      <c r="L426" s="285">
        <v>216101.55934424212</v>
      </c>
      <c r="M426" s="285">
        <v>839687.5455664526</v>
      </c>
      <c r="N426" s="285">
        <v>838922.7924747581</v>
      </c>
      <c r="O426" s="285">
        <v>841997.1639242901</v>
      </c>
      <c r="P426" s="285">
        <v>840467.6576656228</v>
      </c>
      <c r="Q426" s="285">
        <v>837219.4644947449</v>
      </c>
      <c r="R426" s="285">
        <v>6661705.048703539</v>
      </c>
      <c r="S426" s="162"/>
    </row>
    <row r="427" ht="15.75" hidden="1" customHeight="1">
      <c r="B427" s="283" t="s">
        <v>88</v>
      </c>
      <c r="C427" s="282" t="s">
        <v>72</v>
      </c>
      <c r="D427" s="283" t="s">
        <v>116</v>
      </c>
      <c r="E427" s="284" t="s">
        <v>383</v>
      </c>
      <c r="F427" s="285">
        <v>189061.703613727</v>
      </c>
      <c r="G427" s="285">
        <v>189061.703613727</v>
      </c>
      <c r="H427" s="285">
        <v>189061.703613727</v>
      </c>
      <c r="I427" s="285">
        <v>189061.703613727</v>
      </c>
      <c r="J427" s="285">
        <v>189061.703613727</v>
      </c>
      <c r="K427" s="285">
        <v>189061.703613727</v>
      </c>
      <c r="L427" s="285">
        <v>189061.703613727</v>
      </c>
      <c r="M427" s="285">
        <v>316394.9510484773</v>
      </c>
      <c r="N427" s="285">
        <v>316087.44864310476</v>
      </c>
      <c r="O427" s="285">
        <v>317323.63405511127</v>
      </c>
      <c r="P427" s="285">
        <v>316708.6292140973</v>
      </c>
      <c r="Q427" s="285">
        <v>315402.55118184496</v>
      </c>
      <c r="R427" s="285">
        <v>2905349.1394387246</v>
      </c>
      <c r="S427" s="162"/>
    </row>
    <row r="428" ht="15.75" hidden="1" customHeight="1">
      <c r="B428" s="283" t="s">
        <v>88</v>
      </c>
      <c r="C428" s="282" t="s">
        <v>72</v>
      </c>
      <c r="D428" s="283" t="s">
        <v>116</v>
      </c>
      <c r="E428" s="284" t="s">
        <v>385</v>
      </c>
      <c r="F428" s="285">
        <v>205582.41544089114</v>
      </c>
      <c r="G428" s="285">
        <v>205582.41544089114</v>
      </c>
      <c r="H428" s="285">
        <v>205582.41544089114</v>
      </c>
      <c r="I428" s="285">
        <v>205582.41544089114</v>
      </c>
      <c r="J428" s="285">
        <v>205582.41544089114</v>
      </c>
      <c r="K428" s="285">
        <v>205582.41544089114</v>
      </c>
      <c r="L428" s="285">
        <v>205582.41544089114</v>
      </c>
      <c r="M428" s="285">
        <v>344042.3788983874</v>
      </c>
      <c r="N428" s="285">
        <v>343708.00611933146</v>
      </c>
      <c r="O428" s="285">
        <v>345052.212682985</v>
      </c>
      <c r="P428" s="285">
        <v>344383.46709195926</v>
      </c>
      <c r="Q428" s="285">
        <v>342963.26050600095</v>
      </c>
      <c r="R428" s="285">
        <v>3159226.2333849017</v>
      </c>
      <c r="S428" s="162"/>
    </row>
    <row r="429" ht="15.75" hidden="1" customHeight="1">
      <c r="B429" s="283" t="s">
        <v>88</v>
      </c>
      <c r="C429" s="282" t="s">
        <v>72</v>
      </c>
      <c r="D429" s="283" t="s">
        <v>116</v>
      </c>
      <c r="E429" s="284" t="s">
        <v>386</v>
      </c>
      <c r="F429" s="285">
        <v>72053.55733549512</v>
      </c>
      <c r="G429" s="285">
        <v>72053.55733549512</v>
      </c>
      <c r="H429" s="285">
        <v>72053.55733549512</v>
      </c>
      <c r="I429" s="285">
        <v>72053.55733549512</v>
      </c>
      <c r="J429" s="285">
        <v>72053.55733549512</v>
      </c>
      <c r="K429" s="285">
        <v>72053.55733549512</v>
      </c>
      <c r="L429" s="285">
        <v>72053.55733549512</v>
      </c>
      <c r="M429" s="285">
        <v>120581.70063150435</v>
      </c>
      <c r="N429" s="285">
        <v>120464.50798078337</v>
      </c>
      <c r="O429" s="285">
        <v>120935.63224740533</v>
      </c>
      <c r="P429" s="285">
        <v>120701.2469344276</v>
      </c>
      <c r="Q429" s="285">
        <v>120203.48579833949</v>
      </c>
      <c r="R429" s="285">
        <v>1107261.474940926</v>
      </c>
      <c r="S429" s="162"/>
    </row>
    <row r="430" ht="15.75" hidden="1" customHeight="1">
      <c r="B430" s="283" t="s">
        <v>88</v>
      </c>
      <c r="C430" s="282" t="s">
        <v>72</v>
      </c>
      <c r="D430" s="283" t="s">
        <v>131</v>
      </c>
      <c r="E430" s="284" t="s">
        <v>392</v>
      </c>
      <c r="F430" s="285">
        <v>106255.26231894038</v>
      </c>
      <c r="G430" s="285">
        <v>106255.26231894038</v>
      </c>
      <c r="H430" s="285">
        <v>106255.26231894038</v>
      </c>
      <c r="I430" s="285">
        <v>106255.26231894038</v>
      </c>
      <c r="J430" s="285">
        <v>106255.26231894038</v>
      </c>
      <c r="K430" s="285">
        <v>106255.26231894038</v>
      </c>
      <c r="L430" s="285">
        <v>106255.26231894038</v>
      </c>
      <c r="M430" s="285">
        <v>177818.28830195387</v>
      </c>
      <c r="N430" s="285">
        <v>177645.46774590237</v>
      </c>
      <c r="O430" s="285">
        <v>178340.22084881508</v>
      </c>
      <c r="P430" s="285">
        <v>177994.5797197006</v>
      </c>
      <c r="Q430" s="285">
        <v>177260.54600862437</v>
      </c>
      <c r="R430" s="285">
        <v>1632845.9388575791</v>
      </c>
      <c r="S430" s="162"/>
    </row>
    <row r="431" ht="15.75" hidden="1" customHeight="1">
      <c r="B431" s="283" t="s">
        <v>88</v>
      </c>
      <c r="C431" s="282" t="s">
        <v>72</v>
      </c>
      <c r="D431" s="283" t="s">
        <v>131</v>
      </c>
      <c r="E431" s="284" t="s">
        <v>393</v>
      </c>
      <c r="F431" s="285">
        <v>114585.86470821715</v>
      </c>
      <c r="G431" s="285">
        <v>114585.86470821715</v>
      </c>
      <c r="H431" s="285">
        <v>114585.86470821715</v>
      </c>
      <c r="I431" s="285">
        <v>114585.86470821715</v>
      </c>
      <c r="J431" s="285">
        <v>114585.86470821715</v>
      </c>
      <c r="K431" s="285">
        <v>114585.86470821715</v>
      </c>
      <c r="L431" s="285">
        <v>114585.86470821715</v>
      </c>
      <c r="M431" s="285">
        <v>191759.559774598</v>
      </c>
      <c r="N431" s="285">
        <v>191573.18977821065</v>
      </c>
      <c r="O431" s="285">
        <v>192322.41276555797</v>
      </c>
      <c r="P431" s="285">
        <v>191949.6727544381</v>
      </c>
      <c r="Q431" s="285">
        <v>191158.08948907303</v>
      </c>
      <c r="R431" s="285">
        <v>1760863.9775193976</v>
      </c>
      <c r="S431" s="162"/>
    </row>
    <row r="432" ht="15.75" hidden="1" customHeight="1">
      <c r="B432" s="283" t="s">
        <v>88</v>
      </c>
      <c r="C432" s="282" t="s">
        <v>72</v>
      </c>
      <c r="D432" s="283" t="s">
        <v>131</v>
      </c>
      <c r="E432" s="284" t="s">
        <v>396</v>
      </c>
      <c r="F432" s="285">
        <v>662084.3999884875</v>
      </c>
      <c r="G432" s="285">
        <v>662084.3999884875</v>
      </c>
      <c r="H432" s="285">
        <v>662084.3999884875</v>
      </c>
      <c r="I432" s="285">
        <v>662084.3999884875</v>
      </c>
      <c r="J432" s="285">
        <v>662084.3999884875</v>
      </c>
      <c r="K432" s="285">
        <v>662084.3999884875</v>
      </c>
      <c r="L432" s="285">
        <v>662084.3999884875</v>
      </c>
      <c r="M432" s="285">
        <v>1107998.9089292672</v>
      </c>
      <c r="N432" s="285">
        <v>1106922.051259709</v>
      </c>
      <c r="O432" s="285">
        <v>1111251.1092399284</v>
      </c>
      <c r="P432" s="285">
        <v>1109097.393794813</v>
      </c>
      <c r="Q432" s="285">
        <v>1104523.575439253</v>
      </c>
      <c r="R432" s="285">
        <v>1.0174383838582382E7</v>
      </c>
      <c r="S432" s="162"/>
    </row>
    <row r="433" ht="15.75" hidden="1" customHeight="1">
      <c r="B433" s="283" t="s">
        <v>88</v>
      </c>
      <c r="C433" s="282" t="s">
        <v>72</v>
      </c>
      <c r="D433" s="283" t="s">
        <v>145</v>
      </c>
      <c r="E433" s="284" t="s">
        <v>402</v>
      </c>
      <c r="F433" s="285">
        <v>840744.6604009799</v>
      </c>
      <c r="G433" s="285">
        <v>840744.6604009799</v>
      </c>
      <c r="H433" s="285">
        <v>840744.6604009799</v>
      </c>
      <c r="I433" s="285">
        <v>840744.6604009799</v>
      </c>
      <c r="J433" s="285">
        <v>840744.6604009799</v>
      </c>
      <c r="K433" s="285">
        <v>840744.6604009799</v>
      </c>
      <c r="L433" s="285">
        <v>840744.6604009799</v>
      </c>
      <c r="M433" s="285">
        <v>1406987.0343246132</v>
      </c>
      <c r="N433" s="285">
        <v>1405619.5918418898</v>
      </c>
      <c r="O433" s="285">
        <v>1411116.825097195</v>
      </c>
      <c r="P433" s="285">
        <v>1408381.9399971452</v>
      </c>
      <c r="Q433" s="285">
        <v>1402573.8989677117</v>
      </c>
      <c r="R433" s="285">
        <v>1.2919891913035417E7</v>
      </c>
      <c r="S433" s="162"/>
    </row>
    <row r="434" ht="15.75" hidden="1" customHeight="1">
      <c r="B434" s="283" t="s">
        <v>88</v>
      </c>
      <c r="C434" s="282" t="s">
        <v>72</v>
      </c>
      <c r="D434" s="283" t="s">
        <v>145</v>
      </c>
      <c r="E434" s="284" t="s">
        <v>403</v>
      </c>
      <c r="F434" s="285">
        <v>208166.33037319517</v>
      </c>
      <c r="G434" s="285">
        <v>208166.33037319517</v>
      </c>
      <c r="H434" s="285">
        <v>208166.33037319517</v>
      </c>
      <c r="I434" s="285">
        <v>208166.33037319517</v>
      </c>
      <c r="J434" s="285">
        <v>208166.33037319517</v>
      </c>
      <c r="K434" s="285">
        <v>208166.33037319517</v>
      </c>
      <c r="L434" s="285">
        <v>208166.33037319517</v>
      </c>
      <c r="M434" s="285">
        <v>348366.5631350326</v>
      </c>
      <c r="N434" s="285">
        <v>348027.98770656757</v>
      </c>
      <c r="O434" s="285">
        <v>349389.08927266806</v>
      </c>
      <c r="P434" s="285">
        <v>348711.9383824106</v>
      </c>
      <c r="Q434" s="285">
        <v>347273.88156837446</v>
      </c>
      <c r="R434" s="285">
        <v>3198933.7726774197</v>
      </c>
      <c r="S434" s="162"/>
    </row>
    <row r="435" ht="15.75" hidden="1" customHeight="1">
      <c r="B435" s="283" t="s">
        <v>88</v>
      </c>
      <c r="C435" s="282" t="s">
        <v>72</v>
      </c>
      <c r="D435" s="283" t="s">
        <v>145</v>
      </c>
      <c r="E435" s="284" t="s">
        <v>404</v>
      </c>
      <c r="F435" s="285">
        <v>77753.9471763009</v>
      </c>
      <c r="G435" s="285">
        <v>77753.9471763009</v>
      </c>
      <c r="H435" s="285">
        <v>77753.9471763009</v>
      </c>
      <c r="I435" s="285">
        <v>77753.9471763009</v>
      </c>
      <c r="J435" s="285">
        <v>77753.9471763009</v>
      </c>
      <c r="K435" s="285">
        <v>77753.9471763009</v>
      </c>
      <c r="L435" s="285">
        <v>77753.9471763009</v>
      </c>
      <c r="M435" s="285">
        <v>130121.30876030805</v>
      </c>
      <c r="N435" s="285">
        <v>129994.84462015211</v>
      </c>
      <c r="O435" s="285">
        <v>130503.24105046064</v>
      </c>
      <c r="P435" s="285">
        <v>130250.31275770038</v>
      </c>
      <c r="Q435" s="285">
        <v>129713.17212907599</v>
      </c>
      <c r="R435" s="285">
        <v>1194860.5095518036</v>
      </c>
      <c r="S435" s="162"/>
    </row>
    <row r="436" ht="15.75" hidden="1" customHeight="1">
      <c r="B436" s="283" t="s">
        <v>88</v>
      </c>
      <c r="C436" s="282" t="s">
        <v>72</v>
      </c>
      <c r="D436" s="283" t="s">
        <v>145</v>
      </c>
      <c r="E436" s="284" t="s">
        <v>406</v>
      </c>
      <c r="F436" s="285">
        <v>403452.96794829046</v>
      </c>
      <c r="G436" s="285">
        <v>403452.96794829046</v>
      </c>
      <c r="H436" s="285">
        <v>403452.96794829046</v>
      </c>
      <c r="I436" s="285">
        <v>403452.96794829046</v>
      </c>
      <c r="J436" s="285">
        <v>403452.96794829046</v>
      </c>
      <c r="K436" s="285">
        <v>403452.96794829046</v>
      </c>
      <c r="L436" s="285">
        <v>403452.96794829046</v>
      </c>
      <c r="M436" s="285">
        <v>675178.9474253636</v>
      </c>
      <c r="N436" s="285">
        <v>674522.7449489896</v>
      </c>
      <c r="O436" s="285">
        <v>677160.7338376722</v>
      </c>
      <c r="P436" s="285">
        <v>675848.3288203315</v>
      </c>
      <c r="Q436" s="285">
        <v>673061.1908203436</v>
      </c>
      <c r="R436" s="285">
        <v>6199942.721490733</v>
      </c>
      <c r="S436" s="162"/>
    </row>
    <row r="437" ht="15.75" hidden="1" customHeight="1">
      <c r="B437" s="283" t="s">
        <v>88</v>
      </c>
      <c r="C437" s="282" t="s">
        <v>72</v>
      </c>
      <c r="D437" s="283" t="s">
        <v>145</v>
      </c>
      <c r="E437" s="284" t="s">
        <v>410</v>
      </c>
      <c r="F437" s="285">
        <v>137974.6811160645</v>
      </c>
      <c r="G437" s="285">
        <v>137974.6811160645</v>
      </c>
      <c r="H437" s="285">
        <v>137974.6811160645</v>
      </c>
      <c r="I437" s="285">
        <v>137974.6811160645</v>
      </c>
      <c r="J437" s="285">
        <v>137974.6811160645</v>
      </c>
      <c r="K437" s="285">
        <v>137974.6811160645</v>
      </c>
      <c r="L437" s="285">
        <v>137974.6811160645</v>
      </c>
      <c r="M437" s="285">
        <v>230900.76754432105</v>
      </c>
      <c r="N437" s="285">
        <v>230676.3564366628</v>
      </c>
      <c r="O437" s="285">
        <v>231578.50787591148</v>
      </c>
      <c r="P437" s="285">
        <v>231129.68563850533</v>
      </c>
      <c r="Q437" s="285">
        <v>230176.52750775617</v>
      </c>
      <c r="R437" s="285">
        <v>2120284.6128156083</v>
      </c>
      <c r="S437" s="162"/>
    </row>
    <row r="438" ht="15.75" hidden="1" customHeight="1">
      <c r="B438" s="283" t="s">
        <v>88</v>
      </c>
      <c r="C438" s="282" t="s">
        <v>72</v>
      </c>
      <c r="D438" s="283" t="s">
        <v>61</v>
      </c>
      <c r="E438" s="284" t="s">
        <v>62</v>
      </c>
      <c r="F438" s="285">
        <v>137737.43630960165</v>
      </c>
      <c r="G438" s="285">
        <v>137737.43630960165</v>
      </c>
      <c r="H438" s="285">
        <v>137737.43630960165</v>
      </c>
      <c r="I438" s="285">
        <v>137737.43630960165</v>
      </c>
      <c r="J438" s="285">
        <v>137737.43630960165</v>
      </c>
      <c r="K438" s="285">
        <v>137737.43630960165</v>
      </c>
      <c r="L438" s="285">
        <v>137737.43630960165</v>
      </c>
      <c r="M438" s="285">
        <v>230503.73812221934</v>
      </c>
      <c r="N438" s="285">
        <v>230279.71288513805</v>
      </c>
      <c r="O438" s="285">
        <v>231180.3130923645</v>
      </c>
      <c r="P438" s="285">
        <v>230732.26259615016</v>
      </c>
      <c r="Q438" s="285">
        <v>229780.74340244677</v>
      </c>
      <c r="R438" s="285">
        <v>2116638.8242655303</v>
      </c>
      <c r="S438" s="286">
        <f t="shared" ref="S438:S439" si="13">SUM(F438:K438)</f>
        <v>826424.6179</v>
      </c>
    </row>
    <row r="439" ht="15.75" hidden="1" customHeight="1">
      <c r="B439" s="283" t="s">
        <v>88</v>
      </c>
      <c r="C439" s="282" t="s">
        <v>72</v>
      </c>
      <c r="D439" s="283" t="s">
        <v>61</v>
      </c>
      <c r="E439" s="284" t="s">
        <v>63</v>
      </c>
      <c r="F439" s="285">
        <v>620044.65533968</v>
      </c>
      <c r="G439" s="285">
        <v>620044.65533968</v>
      </c>
      <c r="H439" s="285">
        <v>620044.65533968</v>
      </c>
      <c r="I439" s="285">
        <v>620044.65533968</v>
      </c>
      <c r="J439" s="285">
        <v>620044.65533968</v>
      </c>
      <c r="K439" s="285">
        <v>620044.65533968</v>
      </c>
      <c r="L439" s="285">
        <v>620044.65533968</v>
      </c>
      <c r="M439" s="285">
        <v>1037645.3539997844</v>
      </c>
      <c r="N439" s="285">
        <v>1036636.8725394411</v>
      </c>
      <c r="O439" s="285">
        <v>1040691.0524345379</v>
      </c>
      <c r="P439" s="285">
        <v>1038674.0894145821</v>
      </c>
      <c r="Q439" s="285">
        <v>1034390.6904613536</v>
      </c>
      <c r="R439" s="285">
        <v>9528350.64622746</v>
      </c>
      <c r="S439" s="286">
        <f t="shared" si="13"/>
        <v>3720267.932</v>
      </c>
    </row>
    <row r="440" ht="15.75" hidden="1" customHeight="1">
      <c r="B440" s="283" t="s">
        <v>88</v>
      </c>
      <c r="C440" s="282" t="s">
        <v>72</v>
      </c>
      <c r="D440" s="283" t="s">
        <v>159</v>
      </c>
      <c r="E440" s="284" t="s">
        <v>414</v>
      </c>
      <c r="F440" s="285">
        <v>466334.73412465944</v>
      </c>
      <c r="G440" s="285">
        <v>466334.73412465944</v>
      </c>
      <c r="H440" s="285">
        <v>466334.73412465944</v>
      </c>
      <c r="I440" s="285">
        <v>466334.73412465944</v>
      </c>
      <c r="J440" s="285">
        <v>466334.73412465944</v>
      </c>
      <c r="K440" s="285">
        <v>466334.73412465944</v>
      </c>
      <c r="L440" s="285">
        <v>466334.73412465944</v>
      </c>
      <c r="M440" s="285">
        <v>780411.646332291</v>
      </c>
      <c r="N440" s="285">
        <v>779653.1688103434</v>
      </c>
      <c r="O440" s="285">
        <v>782702.3119441356</v>
      </c>
      <c r="P440" s="285">
        <v>781185.3568255802</v>
      </c>
      <c r="Q440" s="285">
        <v>777963.8183528241</v>
      </c>
      <c r="R440" s="285">
        <v>7166259.441137791</v>
      </c>
    </row>
    <row r="441" ht="15.75" hidden="1" customHeight="1">
      <c r="B441" s="283" t="s">
        <v>88</v>
      </c>
      <c r="C441" s="282" t="s">
        <v>72</v>
      </c>
      <c r="D441" s="283" t="s">
        <v>159</v>
      </c>
      <c r="E441" s="284" t="s">
        <v>416</v>
      </c>
      <c r="F441" s="285">
        <v>84728.89216839291</v>
      </c>
      <c r="G441" s="285">
        <v>84728.89216839291</v>
      </c>
      <c r="H441" s="285">
        <v>84728.89216839291</v>
      </c>
      <c r="I441" s="285">
        <v>84728.89216839291</v>
      </c>
      <c r="J441" s="285">
        <v>84728.89216839291</v>
      </c>
      <c r="K441" s="285">
        <v>84728.89216839291</v>
      </c>
      <c r="L441" s="285">
        <v>84728.89216839291</v>
      </c>
      <c r="M441" s="285">
        <v>141793.88621601305</v>
      </c>
      <c r="N441" s="285">
        <v>141656.07756598855</v>
      </c>
      <c r="O441" s="285">
        <v>142210.07987566857</v>
      </c>
      <c r="P441" s="285">
        <v>141934.4625620545</v>
      </c>
      <c r="Q441" s="285">
        <v>141349.13754570796</v>
      </c>
      <c r="R441" s="285">
        <v>1302045.8889441828</v>
      </c>
    </row>
    <row r="442" ht="15.75" hidden="1" customHeight="1">
      <c r="B442" s="283" t="s">
        <v>88</v>
      </c>
      <c r="C442" s="282" t="s">
        <v>72</v>
      </c>
      <c r="D442" s="283" t="s">
        <v>159</v>
      </c>
      <c r="E442" s="284" t="s">
        <v>417</v>
      </c>
      <c r="F442" s="285">
        <v>449967.23392238066</v>
      </c>
      <c r="G442" s="285">
        <v>449967.23392238066</v>
      </c>
      <c r="H442" s="285">
        <v>449967.23392238066</v>
      </c>
      <c r="I442" s="285">
        <v>449967.23392238066</v>
      </c>
      <c r="J442" s="285">
        <v>449967.23392238066</v>
      </c>
      <c r="K442" s="285">
        <v>449967.23392238066</v>
      </c>
      <c r="L442" s="285">
        <v>449967.23392238066</v>
      </c>
      <c r="M442" s="285">
        <v>753020.6182906397</v>
      </c>
      <c r="N442" s="285">
        <v>752288.7619488991</v>
      </c>
      <c r="O442" s="285">
        <v>755230.8857096806</v>
      </c>
      <c r="P442" s="285">
        <v>753767.1729541597</v>
      </c>
      <c r="Q442" s="285">
        <v>750658.704616965</v>
      </c>
      <c r="R442" s="285">
        <v>6914736.780977009</v>
      </c>
    </row>
    <row r="443" ht="15.75" hidden="1" customHeight="1">
      <c r="B443" s="283" t="s">
        <v>88</v>
      </c>
      <c r="C443" s="282" t="s">
        <v>72</v>
      </c>
      <c r="D443" s="283" t="s">
        <v>159</v>
      </c>
      <c r="E443" s="284" t="s">
        <v>421</v>
      </c>
      <c r="F443" s="285">
        <v>58369.19856961371</v>
      </c>
      <c r="G443" s="285">
        <v>58369.19856961371</v>
      </c>
      <c r="H443" s="285">
        <v>58369.19856961371</v>
      </c>
      <c r="I443" s="285">
        <v>58369.19856961371</v>
      </c>
      <c r="J443" s="285">
        <v>58369.19856961371</v>
      </c>
      <c r="K443" s="285">
        <v>58369.19856961371</v>
      </c>
      <c r="L443" s="285">
        <v>58369.19856961371</v>
      </c>
      <c r="M443" s="285">
        <v>97680.91248084426</v>
      </c>
      <c r="N443" s="285">
        <v>97585.97697240043</v>
      </c>
      <c r="O443" s="285">
        <v>97967.62566382282</v>
      </c>
      <c r="P443" s="285">
        <v>97777.75463759025</v>
      </c>
      <c r="Q443" s="285">
        <v>97374.52793141552</v>
      </c>
      <c r="R443" s="285">
        <v>896971.1876733693</v>
      </c>
    </row>
    <row r="444" ht="15.75" hidden="1" customHeight="1">
      <c r="B444" s="283" t="s">
        <v>88</v>
      </c>
      <c r="C444" s="282" t="s">
        <v>72</v>
      </c>
      <c r="D444" s="283" t="s">
        <v>159</v>
      </c>
      <c r="E444" s="284" t="s">
        <v>423</v>
      </c>
      <c r="F444" s="285">
        <v>55383.558259499034</v>
      </c>
      <c r="G444" s="285">
        <v>55383.558259499034</v>
      </c>
      <c r="H444" s="285">
        <v>55383.558259499034</v>
      </c>
      <c r="I444" s="285">
        <v>55383.558259499034</v>
      </c>
      <c r="J444" s="285">
        <v>55383.558259499034</v>
      </c>
      <c r="K444" s="285">
        <v>55383.558259499034</v>
      </c>
      <c r="L444" s="285">
        <v>55383.558259499034</v>
      </c>
      <c r="M444" s="285">
        <v>92684.44042060568</v>
      </c>
      <c r="N444" s="285">
        <v>92594.36095418087</v>
      </c>
      <c r="O444" s="285">
        <v>92956.48795016567</v>
      </c>
      <c r="P444" s="285">
        <v>92776.32900844915</v>
      </c>
      <c r="Q444" s="285">
        <v>92393.72773379605</v>
      </c>
      <c r="R444" s="285">
        <v>851090.2538836906</v>
      </c>
    </row>
    <row r="445" ht="15.75" hidden="1" customHeight="1">
      <c r="B445" s="283" t="s">
        <v>88</v>
      </c>
      <c r="C445" s="282" t="s">
        <v>72</v>
      </c>
      <c r="D445" s="283" t="s">
        <v>159</v>
      </c>
      <c r="E445" s="284" t="s">
        <v>424</v>
      </c>
      <c r="F445" s="285">
        <v>109718.5008855819</v>
      </c>
      <c r="G445" s="285">
        <v>109718.5008855819</v>
      </c>
      <c r="H445" s="285">
        <v>109718.5008855819</v>
      </c>
      <c r="I445" s="285">
        <v>109718.5008855819</v>
      </c>
      <c r="J445" s="285">
        <v>109718.5008855819</v>
      </c>
      <c r="K445" s="285">
        <v>109718.5008855819</v>
      </c>
      <c r="L445" s="285">
        <v>109718.5008855819</v>
      </c>
      <c r="M445" s="285">
        <v>183614.02152458727</v>
      </c>
      <c r="N445" s="285">
        <v>183435.56812926018</v>
      </c>
      <c r="O445" s="285">
        <v>184152.96571761096</v>
      </c>
      <c r="P445" s="285">
        <v>183796.05890939088</v>
      </c>
      <c r="Q445" s="285">
        <v>183038.10041753738</v>
      </c>
      <c r="R445" s="285">
        <v>1686066.22089746</v>
      </c>
    </row>
    <row r="446" ht="15.75" customHeight="1">
      <c r="B446" s="259"/>
    </row>
    <row r="447" ht="15.75" customHeight="1">
      <c r="B447" s="259"/>
    </row>
    <row r="448" ht="15.75" customHeight="1">
      <c r="B448" s="259"/>
    </row>
    <row r="449" ht="15.75" customHeight="1">
      <c r="B449" s="259"/>
    </row>
    <row r="450" ht="15.75" customHeight="1">
      <c r="B450" s="259"/>
    </row>
    <row r="451" ht="15.75" customHeight="1">
      <c r="B451" s="259"/>
    </row>
    <row r="452" ht="15.75" customHeight="1">
      <c r="B452" s="259"/>
    </row>
    <row r="453" ht="15.75" customHeight="1">
      <c r="B453" s="259"/>
    </row>
    <row r="454" ht="15.75" customHeight="1">
      <c r="B454" s="259"/>
    </row>
    <row r="455" ht="15.75" customHeight="1">
      <c r="B455" s="259"/>
    </row>
    <row r="456" ht="15.75" customHeight="1">
      <c r="B456" s="259"/>
    </row>
    <row r="457" ht="15.75" customHeight="1">
      <c r="B457" s="259"/>
    </row>
    <row r="458" ht="15.75" customHeight="1">
      <c r="B458" s="259"/>
    </row>
    <row r="459" ht="15.75" customHeight="1">
      <c r="B459" s="259"/>
    </row>
    <row r="460" ht="15.75" customHeight="1">
      <c r="B460" s="259"/>
    </row>
    <row r="461" ht="15.75" customHeight="1">
      <c r="B461" s="259"/>
    </row>
    <row r="462" ht="15.75" customHeight="1">
      <c r="B462" s="259"/>
    </row>
    <row r="463" ht="15.75" customHeight="1">
      <c r="B463" s="259"/>
    </row>
    <row r="464" ht="15.75" customHeight="1">
      <c r="B464" s="259"/>
    </row>
    <row r="465" ht="15.75" customHeight="1">
      <c r="B465" s="259"/>
    </row>
    <row r="466" ht="15.75" customHeight="1">
      <c r="B466" s="259"/>
    </row>
    <row r="467" ht="15.75" customHeight="1">
      <c r="B467" s="259"/>
    </row>
    <row r="468" ht="15.75" customHeight="1">
      <c r="B468" s="259"/>
    </row>
    <row r="469" ht="15.75" customHeight="1">
      <c r="B469" s="259"/>
    </row>
    <row r="470" ht="15.75" customHeight="1">
      <c r="B470" s="259"/>
    </row>
    <row r="471" ht="15.75" customHeight="1">
      <c r="B471" s="259"/>
    </row>
    <row r="472" ht="15.75" customHeight="1">
      <c r="B472" s="259"/>
    </row>
    <row r="473" ht="15.75" customHeight="1">
      <c r="B473" s="259"/>
    </row>
    <row r="474" ht="15.75" customHeight="1">
      <c r="B474" s="259"/>
    </row>
    <row r="475" ht="15.75" customHeight="1">
      <c r="B475" s="259"/>
    </row>
    <row r="476" ht="15.75" customHeight="1">
      <c r="B476" s="259"/>
    </row>
    <row r="477" ht="15.75" customHeight="1">
      <c r="B477" s="259"/>
    </row>
    <row r="478" ht="15.75" customHeight="1">
      <c r="B478" s="259"/>
    </row>
    <row r="479" ht="15.75" customHeight="1">
      <c r="B479" s="259"/>
    </row>
    <row r="480" ht="15.75" customHeight="1">
      <c r="B480" s="259"/>
    </row>
    <row r="481" ht="15.75" customHeight="1">
      <c r="B481" s="259"/>
    </row>
    <row r="482" ht="15.75" customHeight="1">
      <c r="B482" s="259"/>
    </row>
    <row r="483" ht="15.75" customHeight="1">
      <c r="B483" s="259"/>
    </row>
    <row r="484" ht="15.75" customHeight="1">
      <c r="B484" s="259"/>
    </row>
    <row r="485" ht="15.75" customHeight="1">
      <c r="B485" s="259"/>
    </row>
    <row r="486" ht="15.75" customHeight="1">
      <c r="B486" s="259"/>
    </row>
    <row r="487" ht="15.75" customHeight="1">
      <c r="B487" s="259"/>
    </row>
    <row r="488" ht="15.75" customHeight="1">
      <c r="B488" s="259"/>
    </row>
    <row r="489" ht="15.75" customHeight="1">
      <c r="B489" s="259"/>
    </row>
    <row r="490" ht="15.75" customHeight="1">
      <c r="B490" s="259"/>
    </row>
    <row r="491" ht="15.75" customHeight="1">
      <c r="B491" s="259"/>
    </row>
    <row r="492" ht="15.75" customHeight="1">
      <c r="B492" s="259"/>
    </row>
    <row r="493" ht="15.75" customHeight="1">
      <c r="B493" s="259"/>
    </row>
    <row r="494" ht="15.75" customHeight="1">
      <c r="B494" s="259"/>
    </row>
    <row r="495" ht="15.75" customHeight="1">
      <c r="B495" s="259"/>
    </row>
    <row r="496" ht="15.75" customHeight="1">
      <c r="B496" s="259"/>
    </row>
    <row r="497" ht="15.75" customHeight="1">
      <c r="B497" s="259"/>
    </row>
    <row r="498" ht="15.75" customHeight="1">
      <c r="B498" s="259"/>
    </row>
    <row r="499" ht="15.75" customHeight="1">
      <c r="B499" s="259"/>
    </row>
    <row r="500" ht="15.75" customHeight="1">
      <c r="B500" s="259"/>
    </row>
    <row r="501" ht="15.75" customHeight="1">
      <c r="B501" s="259"/>
    </row>
    <row r="502" ht="15.75" customHeight="1">
      <c r="B502" s="259"/>
    </row>
    <row r="503" ht="15.75" customHeight="1">
      <c r="B503" s="259"/>
    </row>
    <row r="504" ht="15.75" customHeight="1">
      <c r="B504" s="259"/>
    </row>
    <row r="505" ht="15.75" customHeight="1">
      <c r="B505" s="259"/>
    </row>
    <row r="506" ht="15.75" customHeight="1">
      <c r="B506" s="259"/>
    </row>
    <row r="507" ht="15.75" customHeight="1">
      <c r="B507" s="259"/>
    </row>
    <row r="508" ht="15.75" customHeight="1">
      <c r="B508" s="259"/>
    </row>
    <row r="509" ht="15.75" customHeight="1">
      <c r="B509" s="259"/>
    </row>
    <row r="510" ht="15.75" customHeight="1">
      <c r="B510" s="259"/>
    </row>
    <row r="511" ht="15.75" customHeight="1">
      <c r="B511" s="259"/>
    </row>
    <row r="512" ht="15.75" customHeight="1">
      <c r="B512" s="259"/>
    </row>
    <row r="513" ht="15.75" customHeight="1">
      <c r="B513" s="259"/>
    </row>
    <row r="514" ht="15.75" customHeight="1">
      <c r="B514" s="259"/>
    </row>
    <row r="515" ht="15.75" customHeight="1">
      <c r="B515" s="259"/>
    </row>
    <row r="516" ht="15.75" customHeight="1">
      <c r="B516" s="259"/>
    </row>
    <row r="517" ht="15.75" customHeight="1">
      <c r="B517" s="259"/>
    </row>
    <row r="518" ht="15.75" customHeight="1">
      <c r="B518" s="259"/>
    </row>
    <row r="519" ht="15.75" customHeight="1">
      <c r="B519" s="259"/>
    </row>
    <row r="520" ht="15.75" customHeight="1">
      <c r="B520" s="259"/>
    </row>
    <row r="521" ht="15.75" customHeight="1">
      <c r="B521" s="259"/>
    </row>
    <row r="522" ht="15.75" customHeight="1">
      <c r="B522" s="259"/>
    </row>
    <row r="523" ht="15.75" customHeight="1">
      <c r="B523" s="259"/>
    </row>
    <row r="524" ht="15.75" customHeight="1">
      <c r="B524" s="259"/>
    </row>
    <row r="525" ht="15.75" customHeight="1">
      <c r="B525" s="259"/>
    </row>
    <row r="526" ht="15.75" customHeight="1">
      <c r="B526" s="259"/>
    </row>
    <row r="527" ht="15.75" customHeight="1">
      <c r="B527" s="259"/>
    </row>
    <row r="528" ht="15.75" customHeight="1">
      <c r="B528" s="259"/>
    </row>
    <row r="529" ht="15.75" customHeight="1">
      <c r="B529" s="259"/>
    </row>
    <row r="530" ht="15.75" customHeight="1">
      <c r="B530" s="259"/>
    </row>
    <row r="531" ht="15.75" customHeight="1">
      <c r="B531" s="259"/>
    </row>
    <row r="532" ht="15.75" customHeight="1">
      <c r="B532" s="259"/>
    </row>
    <row r="533" ht="15.75" customHeight="1">
      <c r="B533" s="259"/>
    </row>
    <row r="534" ht="15.75" customHeight="1">
      <c r="B534" s="259"/>
    </row>
    <row r="535" ht="15.75" customHeight="1">
      <c r="B535" s="259"/>
    </row>
    <row r="536" ht="15.75" customHeight="1">
      <c r="B536" s="259"/>
    </row>
    <row r="537" ht="15.75" customHeight="1">
      <c r="B537" s="259"/>
    </row>
    <row r="538" ht="15.75" customHeight="1">
      <c r="B538" s="259"/>
    </row>
    <row r="539" ht="15.75" customHeight="1">
      <c r="B539" s="259"/>
    </row>
    <row r="540" ht="15.75" customHeight="1">
      <c r="B540" s="259"/>
    </row>
    <row r="541" ht="15.75" customHeight="1">
      <c r="B541" s="259"/>
    </row>
    <row r="542" ht="15.75" customHeight="1">
      <c r="B542" s="259"/>
    </row>
    <row r="543" ht="15.75" customHeight="1">
      <c r="B543" s="259"/>
    </row>
    <row r="544" ht="15.75" customHeight="1">
      <c r="B544" s="259"/>
    </row>
    <row r="545" ht="15.75" customHeight="1">
      <c r="B545" s="259"/>
    </row>
    <row r="546" ht="15.75" customHeight="1">
      <c r="B546" s="259"/>
    </row>
    <row r="547" ht="15.75" customHeight="1">
      <c r="B547" s="259"/>
    </row>
    <row r="548" ht="15.75" customHeight="1">
      <c r="B548" s="259"/>
    </row>
    <row r="549" ht="15.75" customHeight="1">
      <c r="B549" s="259"/>
    </row>
    <row r="550" ht="15.75" customHeight="1">
      <c r="B550" s="259"/>
    </row>
    <row r="551" ht="15.75" customHeight="1">
      <c r="B551" s="259"/>
    </row>
    <row r="552" ht="15.75" customHeight="1">
      <c r="B552" s="259"/>
    </row>
    <row r="553" ht="15.75" customHeight="1">
      <c r="B553" s="259"/>
    </row>
    <row r="554" ht="15.75" customHeight="1">
      <c r="B554" s="259"/>
    </row>
    <row r="555" ht="15.75" customHeight="1">
      <c r="B555" s="259"/>
    </row>
    <row r="556" ht="15.75" customHeight="1">
      <c r="B556" s="259"/>
    </row>
    <row r="557" ht="15.75" customHeight="1">
      <c r="B557" s="259"/>
    </row>
    <row r="558" ht="15.75" customHeight="1">
      <c r="B558" s="259"/>
    </row>
    <row r="559" ht="15.75" customHeight="1">
      <c r="B559" s="259"/>
    </row>
    <row r="560" ht="15.75" customHeight="1">
      <c r="B560" s="259"/>
    </row>
    <row r="561" ht="15.75" customHeight="1">
      <c r="B561" s="259"/>
    </row>
    <row r="562" ht="15.75" customHeight="1">
      <c r="B562" s="259"/>
    </row>
    <row r="563" ht="15.75" customHeight="1">
      <c r="B563" s="259"/>
    </row>
    <row r="564" ht="15.75" customHeight="1">
      <c r="B564" s="259"/>
    </row>
    <row r="565" ht="15.75" customHeight="1">
      <c r="B565" s="259"/>
    </row>
    <row r="566" ht="15.75" customHeight="1">
      <c r="B566" s="259"/>
    </row>
    <row r="567" ht="15.75" customHeight="1">
      <c r="B567" s="259"/>
    </row>
    <row r="568" ht="15.75" customHeight="1">
      <c r="B568" s="259"/>
    </row>
    <row r="569" ht="15.75" customHeight="1">
      <c r="B569" s="259"/>
    </row>
    <row r="570" ht="15.75" customHeight="1">
      <c r="B570" s="259"/>
    </row>
    <row r="571" ht="15.75" customHeight="1">
      <c r="B571" s="259"/>
    </row>
    <row r="572" ht="15.75" customHeight="1">
      <c r="B572" s="259"/>
    </row>
    <row r="573" ht="15.75" customHeight="1">
      <c r="B573" s="259"/>
    </row>
    <row r="574" ht="15.75" customHeight="1">
      <c r="B574" s="259"/>
    </row>
    <row r="575" ht="15.75" customHeight="1">
      <c r="B575" s="259"/>
    </row>
    <row r="576" ht="15.75" customHeight="1">
      <c r="B576" s="259"/>
    </row>
    <row r="577" ht="15.75" customHeight="1">
      <c r="B577" s="259"/>
    </row>
    <row r="578" ht="15.75" customHeight="1">
      <c r="B578" s="259"/>
    </row>
    <row r="579" ht="15.75" customHeight="1">
      <c r="B579" s="259"/>
    </row>
    <row r="580" ht="15.75" customHeight="1">
      <c r="B580" s="259"/>
    </row>
    <row r="581" ht="15.75" customHeight="1">
      <c r="B581" s="259"/>
    </row>
    <row r="582" ht="15.75" customHeight="1">
      <c r="B582" s="259"/>
    </row>
    <row r="583" ht="15.75" customHeight="1">
      <c r="B583" s="259"/>
    </row>
    <row r="584" ht="15.75" customHeight="1">
      <c r="B584" s="259"/>
    </row>
    <row r="585" ht="15.75" customHeight="1">
      <c r="B585" s="259"/>
    </row>
    <row r="586" ht="15.75" customHeight="1">
      <c r="B586" s="259"/>
    </row>
    <row r="587" ht="15.75" customHeight="1">
      <c r="B587" s="259"/>
    </row>
    <row r="588" ht="15.75" customHeight="1">
      <c r="B588" s="259"/>
    </row>
    <row r="589" ht="15.75" customHeight="1">
      <c r="B589" s="259"/>
    </row>
    <row r="590" ht="15.75" customHeight="1">
      <c r="B590" s="259"/>
    </row>
    <row r="591" ht="15.75" customHeight="1">
      <c r="B591" s="259"/>
    </row>
    <row r="592" ht="15.75" customHeight="1">
      <c r="B592" s="259"/>
    </row>
    <row r="593" ht="15.75" customHeight="1">
      <c r="B593" s="259"/>
    </row>
    <row r="594" ht="15.75" customHeight="1">
      <c r="B594" s="259"/>
    </row>
    <row r="595" ht="15.75" customHeight="1">
      <c r="B595" s="259"/>
    </row>
    <row r="596" ht="15.75" customHeight="1">
      <c r="B596" s="259"/>
    </row>
    <row r="597" ht="15.75" customHeight="1">
      <c r="B597" s="259"/>
    </row>
    <row r="598" ht="15.75" customHeight="1">
      <c r="B598" s="259"/>
    </row>
    <row r="599" ht="15.75" customHeight="1">
      <c r="B599" s="259"/>
    </row>
    <row r="600" ht="15.75" customHeight="1">
      <c r="B600" s="259"/>
    </row>
    <row r="601" ht="15.75" customHeight="1">
      <c r="B601" s="259"/>
    </row>
    <row r="602" ht="15.75" customHeight="1">
      <c r="B602" s="259"/>
    </row>
    <row r="603" ht="15.75" customHeight="1">
      <c r="B603" s="259"/>
    </row>
    <row r="604" ht="15.75" customHeight="1">
      <c r="B604" s="259"/>
    </row>
    <row r="605" ht="15.75" customHeight="1">
      <c r="B605" s="259"/>
    </row>
    <row r="606" ht="15.75" customHeight="1">
      <c r="B606" s="259"/>
    </row>
    <row r="607" ht="15.75" customHeight="1">
      <c r="B607" s="259"/>
    </row>
    <row r="608" ht="15.75" customHeight="1">
      <c r="B608" s="259"/>
    </row>
    <row r="609" ht="15.75" customHeight="1">
      <c r="B609" s="259"/>
    </row>
    <row r="610" ht="15.75" customHeight="1">
      <c r="B610" s="259"/>
    </row>
    <row r="611" ht="15.75" customHeight="1">
      <c r="B611" s="259"/>
    </row>
    <row r="612" ht="15.75" customHeight="1">
      <c r="B612" s="259"/>
    </row>
    <row r="613" ht="15.75" customHeight="1">
      <c r="B613" s="259"/>
    </row>
    <row r="614" ht="15.75" customHeight="1">
      <c r="B614" s="259"/>
    </row>
    <row r="615" ht="15.75" customHeight="1">
      <c r="B615" s="259"/>
    </row>
    <row r="616" ht="15.75" customHeight="1">
      <c r="B616" s="259"/>
    </row>
    <row r="617" ht="15.75" customHeight="1">
      <c r="B617" s="259"/>
    </row>
    <row r="618" ht="15.75" customHeight="1">
      <c r="B618" s="259"/>
    </row>
    <row r="619" ht="15.75" customHeight="1">
      <c r="B619" s="259"/>
    </row>
    <row r="620" ht="15.75" customHeight="1">
      <c r="B620" s="259"/>
    </row>
    <row r="621" ht="15.75" customHeight="1">
      <c r="B621" s="259"/>
    </row>
    <row r="622" ht="15.75" customHeight="1">
      <c r="B622" s="259"/>
    </row>
    <row r="623" ht="15.75" customHeight="1">
      <c r="B623" s="259"/>
    </row>
    <row r="624" ht="15.75" customHeight="1">
      <c r="B624" s="259"/>
    </row>
    <row r="625" ht="15.75" customHeight="1">
      <c r="B625" s="259"/>
    </row>
    <row r="626" ht="15.75" customHeight="1">
      <c r="B626" s="259"/>
    </row>
    <row r="627" ht="15.75" customHeight="1">
      <c r="B627" s="259"/>
    </row>
    <row r="628" ht="15.75" customHeight="1">
      <c r="B628" s="259"/>
    </row>
    <row r="629" ht="15.75" customHeight="1">
      <c r="B629" s="259"/>
    </row>
    <row r="630" ht="15.75" customHeight="1">
      <c r="B630" s="259"/>
    </row>
    <row r="631" ht="15.75" customHeight="1">
      <c r="B631" s="259"/>
    </row>
    <row r="632" ht="15.75" customHeight="1">
      <c r="B632" s="259"/>
    </row>
    <row r="633" ht="15.75" customHeight="1">
      <c r="B633" s="259"/>
    </row>
    <row r="634" ht="15.75" customHeight="1">
      <c r="B634" s="259"/>
    </row>
    <row r="635" ht="15.75" customHeight="1">
      <c r="B635" s="259"/>
    </row>
    <row r="636" ht="15.75" customHeight="1">
      <c r="B636" s="259"/>
    </row>
    <row r="637" ht="15.75" customHeight="1">
      <c r="B637" s="259"/>
    </row>
    <row r="638" ht="15.75" customHeight="1">
      <c r="B638" s="259"/>
    </row>
    <row r="639" ht="15.75" customHeight="1">
      <c r="B639" s="259"/>
    </row>
    <row r="640" ht="15.75" customHeight="1">
      <c r="B640" s="259"/>
    </row>
    <row r="641" ht="15.75" customHeight="1">
      <c r="B641" s="259"/>
    </row>
    <row r="642" ht="15.75" customHeight="1">
      <c r="B642" s="259"/>
    </row>
    <row r="643" ht="15.75" customHeight="1">
      <c r="B643" s="259"/>
    </row>
    <row r="644" ht="15.75" customHeight="1">
      <c r="B644" s="259"/>
    </row>
    <row r="645" ht="15.75" customHeight="1">
      <c r="B645" s="259"/>
    </row>
    <row r="646" ht="15.75" customHeight="1">
      <c r="B646" s="259"/>
    </row>
    <row r="647" ht="15.75" customHeight="1">
      <c r="B647" s="259"/>
    </row>
    <row r="648" ht="15.75" customHeight="1">
      <c r="B648" s="259"/>
    </row>
    <row r="649" ht="15.75" customHeight="1">
      <c r="B649" s="259"/>
    </row>
    <row r="650" ht="15.75" customHeight="1">
      <c r="B650" s="259"/>
    </row>
    <row r="651" ht="15.75" customHeight="1">
      <c r="B651" s="259"/>
    </row>
    <row r="652" ht="15.75" customHeight="1">
      <c r="B652" s="259"/>
    </row>
    <row r="653" ht="15.75" customHeight="1">
      <c r="B653" s="259"/>
    </row>
    <row r="654" ht="15.75" customHeight="1">
      <c r="B654" s="259"/>
    </row>
    <row r="655" ht="15.75" customHeight="1">
      <c r="B655" s="259"/>
    </row>
    <row r="656" ht="15.75" customHeight="1">
      <c r="B656" s="259"/>
    </row>
    <row r="657" ht="15.75" customHeight="1">
      <c r="B657" s="259"/>
    </row>
    <row r="658" ht="15.75" customHeight="1">
      <c r="B658" s="259"/>
    </row>
    <row r="659" ht="15.75" customHeight="1">
      <c r="B659" s="259"/>
    </row>
    <row r="660" ht="15.75" customHeight="1">
      <c r="B660" s="259"/>
    </row>
    <row r="661" ht="15.75" customHeight="1">
      <c r="B661" s="259"/>
    </row>
    <row r="662" ht="15.75" customHeight="1">
      <c r="B662" s="259"/>
    </row>
    <row r="663" ht="15.75" customHeight="1">
      <c r="B663" s="259"/>
    </row>
    <row r="664" ht="15.75" customHeight="1">
      <c r="B664" s="259"/>
    </row>
    <row r="665" ht="15.75" customHeight="1">
      <c r="B665" s="259"/>
    </row>
    <row r="666" ht="15.75" customHeight="1">
      <c r="B666" s="259"/>
    </row>
    <row r="667" ht="15.75" customHeight="1">
      <c r="B667" s="259"/>
    </row>
    <row r="668" ht="15.75" customHeight="1">
      <c r="B668" s="259"/>
    </row>
    <row r="669" ht="15.75" customHeight="1">
      <c r="B669" s="259"/>
    </row>
    <row r="670" ht="15.75" customHeight="1">
      <c r="B670" s="259"/>
    </row>
    <row r="671" ht="15.75" customHeight="1">
      <c r="B671" s="259"/>
    </row>
    <row r="672" ht="15.75" customHeight="1">
      <c r="B672" s="259"/>
    </row>
    <row r="673" ht="15.75" customHeight="1">
      <c r="B673" s="259"/>
    </row>
    <row r="674" ht="15.75" customHeight="1">
      <c r="B674" s="259"/>
    </row>
    <row r="675" ht="15.75" customHeight="1">
      <c r="B675" s="259"/>
    </row>
    <row r="676" ht="15.75" customHeight="1">
      <c r="B676" s="259"/>
    </row>
    <row r="677" ht="15.75" customHeight="1">
      <c r="B677" s="259"/>
    </row>
    <row r="678" ht="15.75" customHeight="1">
      <c r="B678" s="259"/>
    </row>
    <row r="679" ht="15.75" customHeight="1">
      <c r="B679" s="259"/>
    </row>
    <row r="680" ht="15.75" customHeight="1">
      <c r="B680" s="259"/>
    </row>
    <row r="681" ht="15.75" customHeight="1">
      <c r="B681" s="259"/>
    </row>
    <row r="682" ht="15.75" customHeight="1">
      <c r="B682" s="259"/>
    </row>
    <row r="683" ht="15.75" customHeight="1">
      <c r="B683" s="259"/>
    </row>
    <row r="684" ht="15.75" customHeight="1">
      <c r="B684" s="259"/>
    </row>
    <row r="685" ht="15.75" customHeight="1">
      <c r="B685" s="259"/>
    </row>
    <row r="686" ht="15.75" customHeight="1">
      <c r="B686" s="259"/>
    </row>
    <row r="687" ht="15.75" customHeight="1">
      <c r="B687" s="259"/>
    </row>
    <row r="688" ht="15.75" customHeight="1">
      <c r="B688" s="259"/>
    </row>
    <row r="689" ht="15.75" customHeight="1">
      <c r="B689" s="259"/>
    </row>
    <row r="690" ht="15.75" customHeight="1">
      <c r="B690" s="259"/>
    </row>
    <row r="691" ht="15.75" customHeight="1">
      <c r="B691" s="259"/>
    </row>
    <row r="692" ht="15.75" customHeight="1">
      <c r="B692" s="259"/>
    </row>
    <row r="693" ht="15.75" customHeight="1">
      <c r="B693" s="259"/>
    </row>
    <row r="694" ht="15.75" customHeight="1">
      <c r="B694" s="259"/>
    </row>
    <row r="695" ht="15.75" customHeight="1">
      <c r="B695" s="259"/>
    </row>
    <row r="696" ht="15.75" customHeight="1">
      <c r="B696" s="259"/>
    </row>
    <row r="697" ht="15.75" customHeight="1">
      <c r="B697" s="259"/>
    </row>
    <row r="698" ht="15.75" customHeight="1">
      <c r="B698" s="259"/>
    </row>
    <row r="699" ht="15.75" customHeight="1">
      <c r="B699" s="259"/>
    </row>
    <row r="700" ht="15.75" customHeight="1">
      <c r="B700" s="259"/>
    </row>
    <row r="701" ht="15.75" customHeight="1">
      <c r="B701" s="259"/>
    </row>
    <row r="702" ht="15.75" customHeight="1">
      <c r="B702" s="259"/>
    </row>
    <row r="703" ht="15.75" customHeight="1">
      <c r="B703" s="259"/>
    </row>
    <row r="704" ht="15.75" customHeight="1">
      <c r="B704" s="259"/>
    </row>
    <row r="705" ht="15.75" customHeight="1">
      <c r="B705" s="259"/>
    </row>
    <row r="706" ht="15.75" customHeight="1">
      <c r="B706" s="259"/>
    </row>
    <row r="707" ht="15.75" customHeight="1">
      <c r="B707" s="259"/>
    </row>
    <row r="708" ht="15.75" customHeight="1">
      <c r="B708" s="259"/>
    </row>
    <row r="709" ht="15.75" customHeight="1">
      <c r="B709" s="259"/>
    </row>
    <row r="710" ht="15.75" customHeight="1">
      <c r="B710" s="259"/>
    </row>
    <row r="711" ht="15.75" customHeight="1">
      <c r="B711" s="259"/>
    </row>
    <row r="712" ht="15.75" customHeight="1">
      <c r="B712" s="259"/>
    </row>
    <row r="713" ht="15.75" customHeight="1">
      <c r="B713" s="259"/>
    </row>
    <row r="714" ht="15.75" customHeight="1">
      <c r="B714" s="259"/>
    </row>
    <row r="715" ht="15.75" customHeight="1">
      <c r="B715" s="259"/>
    </row>
    <row r="716" ht="15.75" customHeight="1">
      <c r="B716" s="259"/>
    </row>
    <row r="717" ht="15.75" customHeight="1">
      <c r="B717" s="259"/>
    </row>
    <row r="718" ht="15.75" customHeight="1">
      <c r="B718" s="259"/>
    </row>
    <row r="719" ht="15.75" customHeight="1">
      <c r="B719" s="259"/>
    </row>
    <row r="720" ht="15.75" customHeight="1">
      <c r="B720" s="259"/>
    </row>
    <row r="721" ht="15.75" customHeight="1">
      <c r="B721" s="259"/>
    </row>
    <row r="722" ht="15.75" customHeight="1">
      <c r="B722" s="259"/>
    </row>
    <row r="723" ht="15.75" customHeight="1">
      <c r="B723" s="259"/>
    </row>
    <row r="724" ht="15.75" customHeight="1">
      <c r="B724" s="259"/>
    </row>
    <row r="725" ht="15.75" customHeight="1">
      <c r="B725" s="259"/>
    </row>
    <row r="726" ht="15.75" customHeight="1">
      <c r="B726" s="259"/>
    </row>
    <row r="727" ht="15.75" customHeight="1">
      <c r="B727" s="259"/>
    </row>
    <row r="728" ht="15.75" customHeight="1">
      <c r="B728" s="259"/>
    </row>
    <row r="729" ht="15.75" customHeight="1">
      <c r="B729" s="259"/>
    </row>
    <row r="730" ht="15.75" customHeight="1">
      <c r="B730" s="259"/>
    </row>
    <row r="731" ht="15.75" customHeight="1">
      <c r="B731" s="259"/>
    </row>
    <row r="732" ht="15.75" customHeight="1">
      <c r="B732" s="259"/>
    </row>
    <row r="733" ht="15.75" customHeight="1">
      <c r="B733" s="259"/>
    </row>
    <row r="734" ht="15.75" customHeight="1">
      <c r="B734" s="259"/>
    </row>
    <row r="735" ht="15.75" customHeight="1">
      <c r="B735" s="259"/>
    </row>
    <row r="736" ht="15.75" customHeight="1">
      <c r="B736" s="259"/>
    </row>
    <row r="737" ht="15.75" customHeight="1">
      <c r="B737" s="259"/>
    </row>
    <row r="738" ht="15.75" customHeight="1">
      <c r="B738" s="259"/>
    </row>
    <row r="739" ht="15.75" customHeight="1">
      <c r="B739" s="259"/>
    </row>
    <row r="740" ht="15.75" customHeight="1">
      <c r="B740" s="259"/>
    </row>
    <row r="741" ht="15.75" customHeight="1">
      <c r="B741" s="259"/>
    </row>
    <row r="742" ht="15.75" customHeight="1">
      <c r="B742" s="259"/>
    </row>
    <row r="743" ht="15.75" customHeight="1">
      <c r="B743" s="259"/>
    </row>
    <row r="744" ht="15.75" customHeight="1">
      <c r="B744" s="259"/>
    </row>
    <row r="745" ht="15.75" customHeight="1">
      <c r="B745" s="259"/>
    </row>
    <row r="746" ht="15.75" customHeight="1">
      <c r="B746" s="259"/>
    </row>
    <row r="747" ht="15.75" customHeight="1">
      <c r="B747" s="259"/>
    </row>
    <row r="748" ht="15.75" customHeight="1">
      <c r="B748" s="259"/>
    </row>
    <row r="749" ht="15.75" customHeight="1">
      <c r="B749" s="259"/>
    </row>
    <row r="750" ht="15.75" customHeight="1">
      <c r="B750" s="259"/>
    </row>
    <row r="751" ht="15.75" customHeight="1">
      <c r="B751" s="259"/>
    </row>
    <row r="752" ht="15.75" customHeight="1">
      <c r="B752" s="259"/>
    </row>
    <row r="753" ht="15.75" customHeight="1">
      <c r="B753" s="259"/>
    </row>
    <row r="754" ht="15.75" customHeight="1">
      <c r="B754" s="259"/>
    </row>
    <row r="755" ht="15.75" customHeight="1">
      <c r="B755" s="259"/>
    </row>
    <row r="756" ht="15.75" customHeight="1">
      <c r="B756" s="259"/>
    </row>
    <row r="757" ht="15.75" customHeight="1">
      <c r="B757" s="259"/>
    </row>
    <row r="758" ht="15.75" customHeight="1">
      <c r="B758" s="259"/>
    </row>
    <row r="759" ht="15.75" customHeight="1">
      <c r="B759" s="259"/>
    </row>
    <row r="760" ht="15.75" customHeight="1">
      <c r="B760" s="259"/>
    </row>
    <row r="761" ht="15.75" customHeight="1">
      <c r="B761" s="259"/>
    </row>
    <row r="762" ht="15.75" customHeight="1">
      <c r="B762" s="259"/>
    </row>
    <row r="763" ht="15.75" customHeight="1">
      <c r="B763" s="259"/>
    </row>
    <row r="764" ht="15.75" customHeight="1">
      <c r="B764" s="259"/>
    </row>
    <row r="765" ht="15.75" customHeight="1">
      <c r="B765" s="259"/>
    </row>
    <row r="766" ht="15.75" customHeight="1">
      <c r="B766" s="259"/>
    </row>
    <row r="767" ht="15.75" customHeight="1">
      <c r="B767" s="259"/>
    </row>
    <row r="768" ht="15.75" customHeight="1">
      <c r="B768" s="259"/>
    </row>
    <row r="769" ht="15.75" customHeight="1">
      <c r="B769" s="259"/>
    </row>
    <row r="770" ht="15.75" customHeight="1">
      <c r="B770" s="259"/>
    </row>
    <row r="771" ht="15.75" customHeight="1">
      <c r="B771" s="259"/>
    </row>
    <row r="772" ht="15.75" customHeight="1">
      <c r="B772" s="259"/>
    </row>
    <row r="773" ht="15.75" customHeight="1">
      <c r="B773" s="259"/>
    </row>
    <row r="774" ht="15.75" customHeight="1">
      <c r="B774" s="259"/>
    </row>
    <row r="775" ht="15.75" customHeight="1">
      <c r="B775" s="259"/>
    </row>
    <row r="776" ht="15.75" customHeight="1">
      <c r="B776" s="259"/>
    </row>
    <row r="777" ht="15.75" customHeight="1">
      <c r="B777" s="259"/>
    </row>
    <row r="778" ht="15.75" customHeight="1">
      <c r="B778" s="259"/>
    </row>
    <row r="779" ht="15.75" customHeight="1">
      <c r="B779" s="259"/>
    </row>
    <row r="780" ht="15.75" customHeight="1">
      <c r="B780" s="259"/>
    </row>
    <row r="781" ht="15.75" customHeight="1">
      <c r="B781" s="259"/>
    </row>
    <row r="782" ht="15.75" customHeight="1">
      <c r="B782" s="259"/>
    </row>
    <row r="783" ht="15.75" customHeight="1">
      <c r="B783" s="259"/>
    </row>
    <row r="784" ht="15.75" customHeight="1">
      <c r="B784" s="259"/>
    </row>
    <row r="785" ht="15.75" customHeight="1">
      <c r="B785" s="259"/>
    </row>
    <row r="786" ht="15.75" customHeight="1">
      <c r="B786" s="259"/>
    </row>
    <row r="787" ht="15.75" customHeight="1">
      <c r="B787" s="259"/>
    </row>
    <row r="788" ht="15.75" customHeight="1">
      <c r="B788" s="259"/>
    </row>
    <row r="789" ht="15.75" customHeight="1">
      <c r="B789" s="259"/>
    </row>
    <row r="790" ht="15.75" customHeight="1">
      <c r="B790" s="259"/>
    </row>
    <row r="791" ht="15.75" customHeight="1">
      <c r="B791" s="259"/>
    </row>
    <row r="792" ht="15.75" customHeight="1">
      <c r="B792" s="259"/>
    </row>
    <row r="793" ht="15.75" customHeight="1">
      <c r="B793" s="259"/>
    </row>
    <row r="794" ht="15.75" customHeight="1">
      <c r="B794" s="259"/>
    </row>
    <row r="795" ht="15.75" customHeight="1">
      <c r="B795" s="259"/>
    </row>
    <row r="796" ht="15.75" customHeight="1">
      <c r="B796" s="259"/>
    </row>
    <row r="797" ht="15.75" customHeight="1">
      <c r="B797" s="259"/>
    </row>
    <row r="798" ht="15.75" customHeight="1">
      <c r="B798" s="259"/>
    </row>
    <row r="799" ht="15.75" customHeight="1">
      <c r="B799" s="259"/>
    </row>
    <row r="800" ht="15.75" customHeight="1">
      <c r="B800" s="259"/>
    </row>
    <row r="801" ht="15.75" customHeight="1">
      <c r="B801" s="259"/>
    </row>
    <row r="802" ht="15.75" customHeight="1">
      <c r="B802" s="259"/>
    </row>
    <row r="803" ht="15.75" customHeight="1">
      <c r="B803" s="259"/>
    </row>
    <row r="804" ht="15.75" customHeight="1">
      <c r="B804" s="259"/>
    </row>
    <row r="805" ht="15.75" customHeight="1">
      <c r="B805" s="259"/>
    </row>
    <row r="806" ht="15.75" customHeight="1">
      <c r="B806" s="259"/>
    </row>
    <row r="807" ht="15.75" customHeight="1">
      <c r="B807" s="259"/>
    </row>
    <row r="808" ht="15.75" customHeight="1">
      <c r="B808" s="259"/>
    </row>
    <row r="809" ht="15.75" customHeight="1">
      <c r="B809" s="259"/>
    </row>
    <row r="810" ht="15.75" customHeight="1">
      <c r="B810" s="259"/>
    </row>
    <row r="811" ht="15.75" customHeight="1">
      <c r="B811" s="259"/>
    </row>
    <row r="812" ht="15.75" customHeight="1">
      <c r="B812" s="259"/>
    </row>
    <row r="813" ht="15.75" customHeight="1">
      <c r="B813" s="259"/>
    </row>
    <row r="814" ht="15.75" customHeight="1">
      <c r="B814" s="259"/>
    </row>
    <row r="815" ht="15.75" customHeight="1">
      <c r="B815" s="259"/>
    </row>
    <row r="816" ht="15.75" customHeight="1">
      <c r="B816" s="259"/>
    </row>
    <row r="817" ht="15.75" customHeight="1">
      <c r="B817" s="259"/>
    </row>
    <row r="818" ht="15.75" customHeight="1">
      <c r="B818" s="259"/>
    </row>
    <row r="819" ht="15.75" customHeight="1">
      <c r="B819" s="259"/>
    </row>
    <row r="820" ht="15.75" customHeight="1">
      <c r="B820" s="259"/>
    </row>
    <row r="821" ht="15.75" customHeight="1">
      <c r="B821" s="259"/>
    </row>
    <row r="822" ht="15.75" customHeight="1">
      <c r="B822" s="259"/>
    </row>
    <row r="823" ht="15.75" customHeight="1">
      <c r="B823" s="259"/>
    </row>
    <row r="824" ht="15.75" customHeight="1">
      <c r="B824" s="259"/>
    </row>
    <row r="825" ht="15.75" customHeight="1">
      <c r="B825" s="259"/>
    </row>
    <row r="826" ht="15.75" customHeight="1">
      <c r="B826" s="259"/>
    </row>
    <row r="827" ht="15.75" customHeight="1">
      <c r="B827" s="259"/>
    </row>
    <row r="828" ht="15.75" customHeight="1">
      <c r="B828" s="259"/>
    </row>
    <row r="829" ht="15.75" customHeight="1">
      <c r="B829" s="259"/>
    </row>
    <row r="830" ht="15.75" customHeight="1">
      <c r="B830" s="259"/>
    </row>
    <row r="831" ht="15.75" customHeight="1">
      <c r="B831" s="259"/>
    </row>
    <row r="832" ht="15.75" customHeight="1">
      <c r="B832" s="259"/>
    </row>
    <row r="833" ht="15.75" customHeight="1">
      <c r="B833" s="259"/>
    </row>
    <row r="834" ht="15.75" customHeight="1">
      <c r="B834" s="259"/>
    </row>
    <row r="835" ht="15.75" customHeight="1">
      <c r="B835" s="259"/>
    </row>
    <row r="836" ht="15.75" customHeight="1">
      <c r="B836" s="259"/>
    </row>
    <row r="837" ht="15.75" customHeight="1">
      <c r="B837" s="259"/>
    </row>
    <row r="838" ht="15.75" customHeight="1">
      <c r="B838" s="259"/>
    </row>
    <row r="839" ht="15.75" customHeight="1">
      <c r="B839" s="259"/>
    </row>
    <row r="840" ht="15.75" customHeight="1">
      <c r="B840" s="259"/>
    </row>
    <row r="841" ht="15.75" customHeight="1">
      <c r="B841" s="259"/>
    </row>
    <row r="842" ht="15.75" customHeight="1">
      <c r="B842" s="259"/>
    </row>
    <row r="843" ht="15.75" customHeight="1">
      <c r="B843" s="259"/>
    </row>
    <row r="844" ht="15.75" customHeight="1">
      <c r="B844" s="259"/>
    </row>
    <row r="845" ht="15.75" customHeight="1">
      <c r="B845" s="259"/>
    </row>
    <row r="846" ht="15.75" customHeight="1">
      <c r="B846" s="259"/>
    </row>
    <row r="847" ht="15.75" customHeight="1">
      <c r="B847" s="259"/>
    </row>
    <row r="848" ht="15.75" customHeight="1">
      <c r="B848" s="259"/>
    </row>
    <row r="849" ht="15.75" customHeight="1">
      <c r="B849" s="259"/>
    </row>
    <row r="850" ht="15.75" customHeight="1">
      <c r="B850" s="259"/>
    </row>
    <row r="851" ht="15.75" customHeight="1">
      <c r="B851" s="259"/>
    </row>
    <row r="852" ht="15.75" customHeight="1">
      <c r="B852" s="259"/>
    </row>
    <row r="853" ht="15.75" customHeight="1">
      <c r="B853" s="259"/>
    </row>
    <row r="854" ht="15.75" customHeight="1">
      <c r="B854" s="259"/>
    </row>
    <row r="855" ht="15.75" customHeight="1">
      <c r="B855" s="259"/>
    </row>
    <row r="856" ht="15.75" customHeight="1">
      <c r="B856" s="259"/>
    </row>
    <row r="857" ht="15.75" customHeight="1">
      <c r="B857" s="259"/>
    </row>
    <row r="858" ht="15.75" customHeight="1">
      <c r="B858" s="259"/>
    </row>
    <row r="859" ht="15.75" customHeight="1">
      <c r="B859" s="259"/>
    </row>
    <row r="860" ht="15.75" customHeight="1">
      <c r="B860" s="259"/>
    </row>
    <row r="861" ht="15.75" customHeight="1">
      <c r="B861" s="259"/>
    </row>
    <row r="862" ht="15.75" customHeight="1">
      <c r="B862" s="259"/>
    </row>
    <row r="863" ht="15.75" customHeight="1">
      <c r="B863" s="259"/>
    </row>
    <row r="864" ht="15.75" customHeight="1">
      <c r="B864" s="259"/>
    </row>
    <row r="865" ht="15.75" customHeight="1">
      <c r="B865" s="259"/>
    </row>
    <row r="866" ht="15.75" customHeight="1">
      <c r="B866" s="259"/>
    </row>
    <row r="867" ht="15.75" customHeight="1">
      <c r="B867" s="259"/>
    </row>
    <row r="868" ht="15.75" customHeight="1">
      <c r="B868" s="259"/>
    </row>
    <row r="869" ht="15.75" customHeight="1">
      <c r="B869" s="259"/>
    </row>
    <row r="870" ht="15.75" customHeight="1">
      <c r="B870" s="259"/>
    </row>
    <row r="871" ht="15.75" customHeight="1">
      <c r="B871" s="259"/>
    </row>
    <row r="872" ht="15.75" customHeight="1">
      <c r="B872" s="259"/>
    </row>
    <row r="873" ht="15.75" customHeight="1">
      <c r="B873" s="259"/>
    </row>
    <row r="874" ht="15.75" customHeight="1">
      <c r="B874" s="259"/>
    </row>
    <row r="875" ht="15.75" customHeight="1">
      <c r="B875" s="259"/>
    </row>
    <row r="876" ht="15.75" customHeight="1">
      <c r="B876" s="259"/>
    </row>
    <row r="877" ht="15.75" customHeight="1">
      <c r="B877" s="259"/>
    </row>
    <row r="878" ht="15.75" customHeight="1">
      <c r="B878" s="259"/>
    </row>
    <row r="879" ht="15.75" customHeight="1">
      <c r="B879" s="259"/>
    </row>
    <row r="880" ht="15.75" customHeight="1">
      <c r="B880" s="259"/>
    </row>
    <row r="881" ht="15.75" customHeight="1">
      <c r="B881" s="259"/>
    </row>
    <row r="882" ht="15.75" customHeight="1">
      <c r="B882" s="259"/>
    </row>
    <row r="883" ht="15.75" customHeight="1">
      <c r="B883" s="259"/>
    </row>
    <row r="884" ht="15.75" customHeight="1">
      <c r="B884" s="259"/>
    </row>
    <row r="885" ht="15.75" customHeight="1">
      <c r="B885" s="259"/>
    </row>
    <row r="886" ht="15.75" customHeight="1">
      <c r="B886" s="259"/>
    </row>
    <row r="887" ht="15.75" customHeight="1">
      <c r="B887" s="259"/>
    </row>
    <row r="888" ht="15.75" customHeight="1">
      <c r="B888" s="259"/>
    </row>
    <row r="889" ht="15.75" customHeight="1">
      <c r="B889" s="259"/>
    </row>
    <row r="890" ht="15.75" customHeight="1">
      <c r="B890" s="259"/>
    </row>
    <row r="891" ht="15.75" customHeight="1">
      <c r="B891" s="259"/>
    </row>
    <row r="892" ht="15.75" customHeight="1">
      <c r="B892" s="259"/>
    </row>
    <row r="893" ht="15.75" customHeight="1">
      <c r="B893" s="259"/>
    </row>
    <row r="894" ht="15.75" customHeight="1">
      <c r="B894" s="259"/>
    </row>
    <row r="895" ht="15.75" customHeight="1">
      <c r="B895" s="259"/>
    </row>
    <row r="896" ht="15.75" customHeight="1">
      <c r="B896" s="259"/>
    </row>
    <row r="897" ht="15.75" customHeight="1">
      <c r="B897" s="259"/>
    </row>
    <row r="898" ht="15.75" customHeight="1">
      <c r="B898" s="259"/>
    </row>
    <row r="899" ht="15.75" customHeight="1">
      <c r="B899" s="259"/>
    </row>
    <row r="900" ht="15.75" customHeight="1">
      <c r="B900" s="259"/>
    </row>
    <row r="901" ht="15.75" customHeight="1">
      <c r="B901" s="259"/>
    </row>
    <row r="902" ht="15.75" customHeight="1">
      <c r="B902" s="259"/>
    </row>
    <row r="903" ht="15.75" customHeight="1">
      <c r="B903" s="259"/>
    </row>
    <row r="904" ht="15.75" customHeight="1">
      <c r="B904" s="259"/>
    </row>
    <row r="905" ht="15.75" customHeight="1">
      <c r="B905" s="259"/>
    </row>
    <row r="906" ht="15.75" customHeight="1">
      <c r="B906" s="259"/>
    </row>
    <row r="907" ht="15.75" customHeight="1">
      <c r="B907" s="259"/>
    </row>
    <row r="908" ht="15.75" customHeight="1">
      <c r="B908" s="259"/>
    </row>
    <row r="909" ht="15.75" customHeight="1">
      <c r="B909" s="259"/>
    </row>
    <row r="910" ht="15.75" customHeight="1">
      <c r="B910" s="259"/>
    </row>
    <row r="911" ht="15.75" customHeight="1">
      <c r="B911" s="259"/>
    </row>
    <row r="912" ht="15.75" customHeight="1">
      <c r="B912" s="259"/>
    </row>
    <row r="913" ht="15.75" customHeight="1">
      <c r="B913" s="259"/>
    </row>
    <row r="914" ht="15.75" customHeight="1">
      <c r="B914" s="259"/>
    </row>
    <row r="915" ht="15.75" customHeight="1">
      <c r="B915" s="259"/>
    </row>
    <row r="916" ht="15.75" customHeight="1">
      <c r="B916" s="259"/>
    </row>
    <row r="917" ht="15.75" customHeight="1">
      <c r="B917" s="259"/>
    </row>
    <row r="918" ht="15.75" customHeight="1">
      <c r="B918" s="259"/>
    </row>
    <row r="919" ht="15.75" customHeight="1">
      <c r="B919" s="259"/>
    </row>
    <row r="920" ht="15.75" customHeight="1">
      <c r="B920" s="259"/>
    </row>
    <row r="921" ht="15.75" customHeight="1">
      <c r="B921" s="259"/>
    </row>
    <row r="922" ht="15.75" customHeight="1">
      <c r="B922" s="259"/>
    </row>
    <row r="923" ht="15.75" customHeight="1">
      <c r="B923" s="259"/>
    </row>
    <row r="924" ht="15.75" customHeight="1">
      <c r="B924" s="259"/>
    </row>
    <row r="925" ht="15.75" customHeight="1">
      <c r="B925" s="259"/>
    </row>
    <row r="926" ht="15.75" customHeight="1">
      <c r="B926" s="259"/>
    </row>
    <row r="927" ht="15.75" customHeight="1">
      <c r="B927" s="259"/>
    </row>
    <row r="928" ht="15.75" customHeight="1">
      <c r="B928" s="259"/>
    </row>
    <row r="929" ht="15.75" customHeight="1">
      <c r="B929" s="259"/>
    </row>
    <row r="930" ht="15.75" customHeight="1">
      <c r="B930" s="259"/>
    </row>
    <row r="931" ht="15.75" customHeight="1">
      <c r="B931" s="259"/>
    </row>
    <row r="932" ht="15.75" customHeight="1">
      <c r="B932" s="259"/>
    </row>
    <row r="933" ht="15.75" customHeight="1">
      <c r="B933" s="259"/>
    </row>
    <row r="934" ht="15.75" customHeight="1">
      <c r="B934" s="259"/>
    </row>
    <row r="935" ht="15.75" customHeight="1">
      <c r="B935" s="259"/>
    </row>
    <row r="936" ht="15.75" customHeight="1">
      <c r="B936" s="259"/>
    </row>
    <row r="937" ht="15.75" customHeight="1">
      <c r="B937" s="259"/>
    </row>
    <row r="938" ht="15.75" customHeight="1">
      <c r="B938" s="259"/>
    </row>
    <row r="939" ht="15.75" customHeight="1">
      <c r="B939" s="259"/>
    </row>
    <row r="940" ht="15.75" customHeight="1">
      <c r="B940" s="259"/>
    </row>
    <row r="941" ht="15.75" customHeight="1">
      <c r="B941" s="259"/>
    </row>
    <row r="942" ht="15.75" customHeight="1">
      <c r="B942" s="259"/>
    </row>
    <row r="943" ht="15.75" customHeight="1">
      <c r="B943" s="259"/>
    </row>
    <row r="944" ht="15.75" customHeight="1">
      <c r="B944" s="259"/>
    </row>
    <row r="945" ht="15.75" customHeight="1">
      <c r="B945" s="259"/>
    </row>
    <row r="946" ht="15.75" customHeight="1">
      <c r="B946" s="259"/>
    </row>
    <row r="947" ht="15.75" customHeight="1">
      <c r="B947" s="259"/>
    </row>
    <row r="948" ht="15.75" customHeight="1">
      <c r="B948" s="259"/>
    </row>
    <row r="949" ht="15.75" customHeight="1">
      <c r="B949" s="259"/>
    </row>
    <row r="950" ht="15.75" customHeight="1">
      <c r="B950" s="259"/>
    </row>
    <row r="951" ht="15.75" customHeight="1">
      <c r="B951" s="259"/>
    </row>
    <row r="952" ht="15.75" customHeight="1">
      <c r="B952" s="259"/>
    </row>
    <row r="953" ht="15.75" customHeight="1">
      <c r="B953" s="259"/>
    </row>
    <row r="954" ht="15.75" customHeight="1">
      <c r="B954" s="259"/>
    </row>
    <row r="955" ht="15.75" customHeight="1">
      <c r="B955" s="259"/>
    </row>
    <row r="956" ht="15.75" customHeight="1">
      <c r="B956" s="259"/>
    </row>
    <row r="957" ht="15.75" customHeight="1">
      <c r="B957" s="259"/>
    </row>
    <row r="958" ht="15.75" customHeight="1">
      <c r="B958" s="259"/>
    </row>
    <row r="959" ht="15.75" customHeight="1">
      <c r="B959" s="259"/>
    </row>
    <row r="960" ht="15.75" customHeight="1">
      <c r="B960" s="259"/>
    </row>
    <row r="961" ht="15.75" customHeight="1">
      <c r="B961" s="259"/>
    </row>
    <row r="962" ht="15.75" customHeight="1">
      <c r="B962" s="259"/>
    </row>
    <row r="963" ht="15.75" customHeight="1">
      <c r="B963" s="259"/>
    </row>
    <row r="964" ht="15.75" customHeight="1">
      <c r="B964" s="259"/>
    </row>
    <row r="965" ht="15.75" customHeight="1">
      <c r="B965" s="259"/>
    </row>
    <row r="966" ht="15.75" customHeight="1">
      <c r="B966" s="259"/>
    </row>
    <row r="967" ht="15.75" customHeight="1">
      <c r="B967" s="259"/>
    </row>
    <row r="968" ht="15.75" customHeight="1">
      <c r="B968" s="259"/>
    </row>
    <row r="969" ht="15.75" customHeight="1">
      <c r="B969" s="259"/>
    </row>
    <row r="970" ht="15.75" customHeight="1">
      <c r="B970" s="259"/>
    </row>
    <row r="971" ht="15.75" customHeight="1">
      <c r="B971" s="259"/>
    </row>
    <row r="972" ht="15.75" customHeight="1">
      <c r="B972" s="259"/>
    </row>
    <row r="973" ht="15.75" customHeight="1">
      <c r="B973" s="259"/>
    </row>
    <row r="974" ht="15.75" customHeight="1">
      <c r="B974" s="259"/>
    </row>
    <row r="975" ht="15.75" customHeight="1">
      <c r="B975" s="259"/>
    </row>
    <row r="976" ht="15.75" customHeight="1">
      <c r="B976" s="259"/>
    </row>
    <row r="977" ht="15.75" customHeight="1">
      <c r="B977" s="259"/>
    </row>
    <row r="978" ht="15.75" customHeight="1">
      <c r="B978" s="259"/>
    </row>
    <row r="979" ht="15.75" customHeight="1">
      <c r="B979" s="259"/>
    </row>
    <row r="980" ht="15.75" customHeight="1">
      <c r="B980" s="259"/>
    </row>
    <row r="981" ht="15.75" customHeight="1">
      <c r="B981" s="259"/>
    </row>
    <row r="982" ht="15.75" customHeight="1">
      <c r="B982" s="259"/>
    </row>
    <row r="983" ht="15.75" customHeight="1">
      <c r="B983" s="259"/>
    </row>
    <row r="984" ht="15.75" customHeight="1">
      <c r="B984" s="259"/>
    </row>
    <row r="985" ht="15.75" customHeight="1">
      <c r="B985" s="259"/>
    </row>
    <row r="986" ht="15.75" customHeight="1">
      <c r="B986" s="259"/>
    </row>
    <row r="987" ht="15.75" customHeight="1">
      <c r="B987" s="259"/>
    </row>
    <row r="988" ht="15.75" customHeight="1">
      <c r="B988" s="259"/>
    </row>
    <row r="989" ht="15.75" customHeight="1">
      <c r="B989" s="259"/>
    </row>
    <row r="990" ht="15.75" customHeight="1">
      <c r="B990" s="259"/>
    </row>
    <row r="991" ht="15.75" customHeight="1">
      <c r="B991" s="259"/>
    </row>
    <row r="992" ht="15.75" customHeight="1">
      <c r="B992" s="259"/>
    </row>
    <row r="993" ht="15.75" customHeight="1">
      <c r="B993" s="259"/>
    </row>
    <row r="994" ht="15.75" customHeight="1">
      <c r="B994" s="259"/>
    </row>
    <row r="995" ht="15.75" customHeight="1">
      <c r="B995" s="259"/>
    </row>
    <row r="996" ht="15.75" customHeight="1">
      <c r="B996" s="259"/>
    </row>
    <row r="997" ht="15.75" customHeight="1">
      <c r="B997" s="259"/>
    </row>
    <row r="998" ht="15.75" customHeight="1">
      <c r="B998" s="259"/>
    </row>
    <row r="999" ht="15.75" customHeight="1">
      <c r="B999" s="259"/>
    </row>
    <row r="1000" ht="15.75" customHeight="1">
      <c r="B1000" s="259"/>
    </row>
  </sheetData>
  <autoFilter ref="$B$2:$R$445">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0.11"/>
    <col customWidth="1" min="3" max="3" width="14.0"/>
    <col customWidth="1" min="4" max="4" width="7.67"/>
    <col customWidth="1" min="5" max="17" width="10.78"/>
    <col customWidth="1" min="18" max="26" width="10.56"/>
  </cols>
  <sheetData>
    <row r="1" ht="15.75" customHeight="1"/>
    <row r="2" ht="15.75" customHeight="1">
      <c r="B2" s="287" t="s">
        <v>113</v>
      </c>
      <c r="C2" s="287" t="s">
        <v>114</v>
      </c>
      <c r="D2" s="287" t="s">
        <v>99</v>
      </c>
      <c r="E2" s="288">
        <v>45682.0</v>
      </c>
      <c r="F2" s="288">
        <v>45713.0</v>
      </c>
      <c r="G2" s="288">
        <v>45741.0</v>
      </c>
      <c r="H2" s="288">
        <v>45772.0</v>
      </c>
      <c r="I2" s="288">
        <v>45802.0</v>
      </c>
      <c r="J2" s="288">
        <v>45833.0</v>
      </c>
      <c r="K2" s="288">
        <v>45863.0</v>
      </c>
      <c r="L2" s="288">
        <v>45894.0</v>
      </c>
      <c r="M2" s="288">
        <v>45925.0</v>
      </c>
      <c r="N2" s="288">
        <v>45955.0</v>
      </c>
      <c r="O2" s="288">
        <v>45986.0</v>
      </c>
      <c r="P2" s="288">
        <v>46016.0</v>
      </c>
      <c r="Q2" s="287" t="s">
        <v>56</v>
      </c>
      <c r="R2" s="289" t="s">
        <v>112</v>
      </c>
    </row>
    <row r="3" ht="15.75" customHeight="1">
      <c r="B3" s="271" t="s">
        <v>17</v>
      </c>
      <c r="C3" s="271" t="s">
        <v>116</v>
      </c>
      <c r="D3" s="259" t="s">
        <v>212</v>
      </c>
      <c r="E3" s="271">
        <v>2.0</v>
      </c>
      <c r="F3" s="271">
        <v>0.0</v>
      </c>
      <c r="G3" s="271">
        <v>2.0</v>
      </c>
      <c r="H3" s="271">
        <v>0.0</v>
      </c>
      <c r="I3" s="271">
        <v>2.0</v>
      </c>
      <c r="J3" s="271">
        <v>2.0</v>
      </c>
      <c r="K3" s="271">
        <v>2.0</v>
      </c>
      <c r="L3" s="271">
        <v>2.0</v>
      </c>
      <c r="M3" s="271">
        <v>2.0</v>
      </c>
      <c r="N3" s="271">
        <v>2.0</v>
      </c>
      <c r="O3" s="271">
        <v>2.0</v>
      </c>
      <c r="P3" s="271">
        <v>2.0</v>
      </c>
      <c r="Q3" s="271">
        <f t="shared" ref="Q3:Q26" si="1">SUM(E3:P3)</f>
        <v>20</v>
      </c>
    </row>
    <row r="4" ht="15.75" customHeight="1">
      <c r="B4" s="271" t="s">
        <v>17</v>
      </c>
      <c r="C4" s="271" t="s">
        <v>131</v>
      </c>
      <c r="D4" s="259" t="s">
        <v>212</v>
      </c>
      <c r="E4" s="271">
        <v>2.0</v>
      </c>
      <c r="F4" s="271">
        <v>2.0</v>
      </c>
      <c r="G4" s="271">
        <v>0.0</v>
      </c>
      <c r="H4" s="271">
        <v>2.0</v>
      </c>
      <c r="I4" s="271">
        <v>0.0</v>
      </c>
      <c r="J4" s="271">
        <v>2.0</v>
      </c>
      <c r="K4" s="271">
        <v>2.0</v>
      </c>
      <c r="L4" s="271">
        <v>2.0</v>
      </c>
      <c r="M4" s="271">
        <v>2.0</v>
      </c>
      <c r="N4" s="271">
        <v>2.0</v>
      </c>
      <c r="O4" s="271">
        <v>2.0</v>
      </c>
      <c r="P4" s="271">
        <v>2.0</v>
      </c>
      <c r="Q4" s="271">
        <f t="shared" si="1"/>
        <v>20</v>
      </c>
    </row>
    <row r="5" ht="15.75" customHeight="1">
      <c r="B5" s="271" t="s">
        <v>17</v>
      </c>
      <c r="C5" s="271" t="s">
        <v>145</v>
      </c>
      <c r="D5" s="259" t="s">
        <v>212</v>
      </c>
      <c r="E5" s="271">
        <v>4.0</v>
      </c>
      <c r="F5" s="271">
        <v>5.0</v>
      </c>
      <c r="G5" s="271">
        <v>4.0</v>
      </c>
      <c r="H5" s="271">
        <v>4.0</v>
      </c>
      <c r="I5" s="271">
        <v>4.0</v>
      </c>
      <c r="J5" s="271">
        <v>4.0</v>
      </c>
      <c r="K5" s="271">
        <v>5.0</v>
      </c>
      <c r="L5" s="271">
        <v>4.0</v>
      </c>
      <c r="M5" s="271">
        <v>4.0</v>
      </c>
      <c r="N5" s="271">
        <v>5.0</v>
      </c>
      <c r="O5" s="271">
        <v>4.0</v>
      </c>
      <c r="P5" s="271">
        <v>4.0</v>
      </c>
      <c r="Q5" s="271">
        <f t="shared" si="1"/>
        <v>51</v>
      </c>
    </row>
    <row r="6" ht="15.75" customHeight="1">
      <c r="B6" s="271" t="s">
        <v>17</v>
      </c>
      <c r="C6" s="271" t="s">
        <v>61</v>
      </c>
      <c r="D6" s="259" t="s">
        <v>212</v>
      </c>
      <c r="E6" s="271">
        <v>3.0</v>
      </c>
      <c r="F6" s="271">
        <v>3.0</v>
      </c>
      <c r="G6" s="271">
        <v>3.0</v>
      </c>
      <c r="H6" s="271">
        <v>3.0</v>
      </c>
      <c r="I6" s="271">
        <v>3.0</v>
      </c>
      <c r="J6" s="271">
        <v>3.0</v>
      </c>
      <c r="K6" s="271">
        <v>3.0</v>
      </c>
      <c r="L6" s="271">
        <v>3.0</v>
      </c>
      <c r="M6" s="271">
        <v>3.0</v>
      </c>
      <c r="N6" s="271">
        <v>3.0</v>
      </c>
      <c r="O6" s="271">
        <v>3.0</v>
      </c>
      <c r="P6" s="271">
        <v>3.0</v>
      </c>
      <c r="Q6" s="271">
        <f t="shared" si="1"/>
        <v>36</v>
      </c>
      <c r="R6" s="258">
        <f>SUM(E6:J6)</f>
        <v>18</v>
      </c>
    </row>
    <row r="7" ht="15.75" customHeight="1">
      <c r="B7" s="271" t="s">
        <v>17</v>
      </c>
      <c r="C7" s="271" t="s">
        <v>159</v>
      </c>
      <c r="D7" s="259" t="s">
        <v>212</v>
      </c>
      <c r="E7" s="271">
        <v>4.0</v>
      </c>
      <c r="F7" s="271">
        <v>4.0</v>
      </c>
      <c r="G7" s="271">
        <v>4.0</v>
      </c>
      <c r="H7" s="271">
        <v>4.0</v>
      </c>
      <c r="I7" s="271">
        <v>4.0</v>
      </c>
      <c r="J7" s="271">
        <v>4.0</v>
      </c>
      <c r="K7" s="271">
        <v>4.0</v>
      </c>
      <c r="L7" s="271">
        <v>4.0</v>
      </c>
      <c r="M7" s="271">
        <v>4.0</v>
      </c>
      <c r="N7" s="271">
        <v>4.0</v>
      </c>
      <c r="O7" s="271">
        <v>4.0</v>
      </c>
      <c r="P7" s="271">
        <v>3.0</v>
      </c>
      <c r="Q7" s="271">
        <f t="shared" si="1"/>
        <v>47</v>
      </c>
    </row>
    <row r="8" ht="15.75" customHeight="1">
      <c r="B8" s="290" t="s">
        <v>17</v>
      </c>
      <c r="C8" s="290" t="s">
        <v>161</v>
      </c>
      <c r="D8" s="272" t="s">
        <v>212</v>
      </c>
      <c r="E8" s="290">
        <f t="shared" ref="E8:P8" si="2">SUM(E3:E7)</f>
        <v>15</v>
      </c>
      <c r="F8" s="290">
        <f t="shared" si="2"/>
        <v>14</v>
      </c>
      <c r="G8" s="290">
        <f t="shared" si="2"/>
        <v>13</v>
      </c>
      <c r="H8" s="290">
        <f t="shared" si="2"/>
        <v>13</v>
      </c>
      <c r="I8" s="290">
        <f t="shared" si="2"/>
        <v>13</v>
      </c>
      <c r="J8" s="290">
        <f t="shared" si="2"/>
        <v>15</v>
      </c>
      <c r="K8" s="290">
        <f t="shared" si="2"/>
        <v>16</v>
      </c>
      <c r="L8" s="290">
        <f t="shared" si="2"/>
        <v>15</v>
      </c>
      <c r="M8" s="290">
        <f t="shared" si="2"/>
        <v>15</v>
      </c>
      <c r="N8" s="290">
        <f t="shared" si="2"/>
        <v>16</v>
      </c>
      <c r="O8" s="290">
        <f t="shared" si="2"/>
        <v>15</v>
      </c>
      <c r="P8" s="290">
        <f t="shared" si="2"/>
        <v>14</v>
      </c>
      <c r="Q8" s="290">
        <f t="shared" si="1"/>
        <v>174</v>
      </c>
    </row>
    <row r="9" ht="15.75" customHeight="1">
      <c r="B9" s="271" t="s">
        <v>18</v>
      </c>
      <c r="C9" s="271" t="s">
        <v>116</v>
      </c>
      <c r="D9" s="259" t="s">
        <v>212</v>
      </c>
      <c r="E9" s="271">
        <v>13.0</v>
      </c>
      <c r="F9" s="271">
        <v>13.0</v>
      </c>
      <c r="G9" s="271">
        <v>11.0</v>
      </c>
      <c r="H9" s="271">
        <v>11.0</v>
      </c>
      <c r="I9" s="271">
        <v>11.0</v>
      </c>
      <c r="J9" s="271">
        <v>13.0</v>
      </c>
      <c r="K9" s="271">
        <v>14.0</v>
      </c>
      <c r="L9" s="271">
        <v>14.0</v>
      </c>
      <c r="M9" s="271">
        <v>13.0</v>
      </c>
      <c r="N9" s="271">
        <v>14.0</v>
      </c>
      <c r="O9" s="271">
        <v>13.0</v>
      </c>
      <c r="P9" s="271">
        <v>13.0</v>
      </c>
      <c r="Q9" s="271">
        <f t="shared" si="1"/>
        <v>153</v>
      </c>
    </row>
    <row r="10" ht="15.75" customHeight="1">
      <c r="B10" s="271" t="s">
        <v>18</v>
      </c>
      <c r="C10" s="271" t="s">
        <v>131</v>
      </c>
      <c r="D10" s="259" t="s">
        <v>212</v>
      </c>
      <c r="E10" s="271">
        <v>17.0</v>
      </c>
      <c r="F10" s="271">
        <v>17.0</v>
      </c>
      <c r="G10" s="271">
        <v>14.0</v>
      </c>
      <c r="H10" s="271">
        <v>14.0</v>
      </c>
      <c r="I10" s="271">
        <v>16.0</v>
      </c>
      <c r="J10" s="271">
        <v>15.0</v>
      </c>
      <c r="K10" s="271">
        <v>18.0</v>
      </c>
      <c r="L10" s="271">
        <v>17.0</v>
      </c>
      <c r="M10" s="271">
        <v>17.0</v>
      </c>
      <c r="N10" s="271">
        <v>18.0</v>
      </c>
      <c r="O10" s="271">
        <v>17.0</v>
      </c>
      <c r="P10" s="271">
        <v>17.0</v>
      </c>
      <c r="Q10" s="271">
        <f t="shared" si="1"/>
        <v>197</v>
      </c>
    </row>
    <row r="11" ht="15.75" customHeight="1">
      <c r="B11" s="271" t="s">
        <v>18</v>
      </c>
      <c r="C11" s="271" t="s">
        <v>145</v>
      </c>
      <c r="D11" s="259" t="s">
        <v>212</v>
      </c>
      <c r="E11" s="271">
        <v>72.0</v>
      </c>
      <c r="F11" s="271">
        <v>71.0</v>
      </c>
      <c r="G11" s="271">
        <v>64.0</v>
      </c>
      <c r="H11" s="271">
        <v>64.0</v>
      </c>
      <c r="I11" s="271">
        <v>68.0</v>
      </c>
      <c r="J11" s="271">
        <v>69.0</v>
      </c>
      <c r="K11" s="271">
        <v>79.0</v>
      </c>
      <c r="L11" s="271">
        <v>73.0</v>
      </c>
      <c r="M11" s="271">
        <v>72.0</v>
      </c>
      <c r="N11" s="271">
        <v>77.0</v>
      </c>
      <c r="O11" s="271">
        <v>71.0</v>
      </c>
      <c r="P11" s="271">
        <v>72.0</v>
      </c>
      <c r="Q11" s="271">
        <f t="shared" si="1"/>
        <v>852</v>
      </c>
    </row>
    <row r="12" ht="15.75" customHeight="1">
      <c r="B12" s="271" t="s">
        <v>18</v>
      </c>
      <c r="C12" s="271" t="s">
        <v>61</v>
      </c>
      <c r="D12" s="259" t="s">
        <v>212</v>
      </c>
      <c r="E12" s="271">
        <v>39.0</v>
      </c>
      <c r="F12" s="271">
        <v>38.0</v>
      </c>
      <c r="G12" s="271">
        <v>35.0</v>
      </c>
      <c r="H12" s="271">
        <v>35.0</v>
      </c>
      <c r="I12" s="271">
        <v>37.0</v>
      </c>
      <c r="J12" s="271">
        <v>37.0</v>
      </c>
      <c r="K12" s="271">
        <v>42.0</v>
      </c>
      <c r="L12" s="271">
        <v>39.0</v>
      </c>
      <c r="M12" s="271">
        <v>39.0</v>
      </c>
      <c r="N12" s="271">
        <v>42.0</v>
      </c>
      <c r="O12" s="271">
        <v>38.0</v>
      </c>
      <c r="P12" s="271">
        <v>39.0</v>
      </c>
      <c r="Q12" s="271">
        <f t="shared" si="1"/>
        <v>460</v>
      </c>
      <c r="R12" s="258">
        <f>SUM(E12:J12)</f>
        <v>221</v>
      </c>
    </row>
    <row r="13" ht="15.75" customHeight="1">
      <c r="B13" s="271" t="s">
        <v>18</v>
      </c>
      <c r="C13" s="271" t="s">
        <v>159</v>
      </c>
      <c r="D13" s="259" t="s">
        <v>212</v>
      </c>
      <c r="E13" s="271">
        <v>38.0</v>
      </c>
      <c r="F13" s="271">
        <v>37.0</v>
      </c>
      <c r="G13" s="271">
        <v>33.0</v>
      </c>
      <c r="H13" s="271">
        <v>33.0</v>
      </c>
      <c r="I13" s="271">
        <v>36.0</v>
      </c>
      <c r="J13" s="271">
        <v>36.0</v>
      </c>
      <c r="K13" s="271">
        <v>40.0</v>
      </c>
      <c r="L13" s="271">
        <v>38.0</v>
      </c>
      <c r="M13" s="271">
        <v>38.0</v>
      </c>
      <c r="N13" s="271">
        <v>40.0</v>
      </c>
      <c r="O13" s="271">
        <v>37.0</v>
      </c>
      <c r="P13" s="271">
        <v>37.0</v>
      </c>
      <c r="Q13" s="271">
        <f t="shared" si="1"/>
        <v>443</v>
      </c>
    </row>
    <row r="14" ht="15.75" customHeight="1">
      <c r="B14" s="290" t="s">
        <v>18</v>
      </c>
      <c r="C14" s="290" t="s">
        <v>161</v>
      </c>
      <c r="D14" s="272" t="s">
        <v>212</v>
      </c>
      <c r="E14" s="290">
        <f t="shared" ref="E14:P14" si="3">SUM(E9:E13)</f>
        <v>179</v>
      </c>
      <c r="F14" s="290">
        <f t="shared" si="3"/>
        <v>176</v>
      </c>
      <c r="G14" s="290">
        <f t="shared" si="3"/>
        <v>157</v>
      </c>
      <c r="H14" s="290">
        <f t="shared" si="3"/>
        <v>157</v>
      </c>
      <c r="I14" s="290">
        <f t="shared" si="3"/>
        <v>168</v>
      </c>
      <c r="J14" s="290">
        <f t="shared" si="3"/>
        <v>170</v>
      </c>
      <c r="K14" s="290">
        <f t="shared" si="3"/>
        <v>193</v>
      </c>
      <c r="L14" s="290">
        <f t="shared" si="3"/>
        <v>181</v>
      </c>
      <c r="M14" s="290">
        <f t="shared" si="3"/>
        <v>179</v>
      </c>
      <c r="N14" s="290">
        <f t="shared" si="3"/>
        <v>191</v>
      </c>
      <c r="O14" s="290">
        <f t="shared" si="3"/>
        <v>176</v>
      </c>
      <c r="P14" s="290">
        <f t="shared" si="3"/>
        <v>178</v>
      </c>
      <c r="Q14" s="290">
        <f t="shared" si="1"/>
        <v>2105</v>
      </c>
    </row>
    <row r="15" ht="15.75" customHeight="1">
      <c r="B15" s="271" t="s">
        <v>44</v>
      </c>
      <c r="C15" s="271" t="s">
        <v>116</v>
      </c>
      <c r="D15" s="259" t="s">
        <v>212</v>
      </c>
      <c r="E15" s="271">
        <v>6.0</v>
      </c>
      <c r="F15" s="271">
        <v>4.0</v>
      </c>
      <c r="G15" s="271">
        <v>4.0</v>
      </c>
      <c r="H15" s="271">
        <v>4.0</v>
      </c>
      <c r="I15" s="271">
        <v>4.0</v>
      </c>
      <c r="J15" s="271">
        <v>4.0</v>
      </c>
      <c r="K15" s="271">
        <v>5.0</v>
      </c>
      <c r="L15" s="271">
        <v>4.0</v>
      </c>
      <c r="M15" s="271">
        <v>4.0</v>
      </c>
      <c r="N15" s="271">
        <v>5.0</v>
      </c>
      <c r="O15" s="271">
        <v>4.0</v>
      </c>
      <c r="P15" s="271">
        <v>4.0</v>
      </c>
      <c r="Q15" s="271">
        <f t="shared" si="1"/>
        <v>52</v>
      </c>
    </row>
    <row r="16" ht="15.75" customHeight="1">
      <c r="B16" s="271" t="s">
        <v>44</v>
      </c>
      <c r="C16" s="271" t="s">
        <v>131</v>
      </c>
      <c r="D16" s="259" t="s">
        <v>212</v>
      </c>
      <c r="E16" s="271">
        <v>5.0</v>
      </c>
      <c r="F16" s="271">
        <v>4.0</v>
      </c>
      <c r="G16" s="271">
        <v>4.0</v>
      </c>
      <c r="H16" s="271">
        <v>4.0</v>
      </c>
      <c r="I16" s="271">
        <v>4.0</v>
      </c>
      <c r="J16" s="271">
        <v>4.0</v>
      </c>
      <c r="K16" s="271">
        <v>4.0</v>
      </c>
      <c r="L16" s="271">
        <v>4.0</v>
      </c>
      <c r="M16" s="271">
        <v>4.0</v>
      </c>
      <c r="N16" s="271">
        <v>4.0</v>
      </c>
      <c r="O16" s="271">
        <v>4.0</v>
      </c>
      <c r="P16" s="271">
        <v>4.0</v>
      </c>
      <c r="Q16" s="271">
        <f t="shared" si="1"/>
        <v>49</v>
      </c>
    </row>
    <row r="17" ht="15.75" customHeight="1">
      <c r="B17" s="271" t="s">
        <v>44</v>
      </c>
      <c r="C17" s="271" t="s">
        <v>145</v>
      </c>
      <c r="D17" s="259" t="s">
        <v>212</v>
      </c>
      <c r="E17" s="271">
        <v>17.0</v>
      </c>
      <c r="F17" s="271">
        <v>17.0</v>
      </c>
      <c r="G17" s="271">
        <v>15.0</v>
      </c>
      <c r="H17" s="271">
        <v>15.0</v>
      </c>
      <c r="I17" s="271">
        <v>16.0</v>
      </c>
      <c r="J17" s="271">
        <v>16.0</v>
      </c>
      <c r="K17" s="271">
        <v>18.0</v>
      </c>
      <c r="L17" s="271">
        <v>17.0</v>
      </c>
      <c r="M17" s="271">
        <v>17.0</v>
      </c>
      <c r="N17" s="271">
        <v>18.0</v>
      </c>
      <c r="O17" s="271">
        <v>17.0</v>
      </c>
      <c r="P17" s="271">
        <v>17.0</v>
      </c>
      <c r="Q17" s="271">
        <f t="shared" si="1"/>
        <v>200</v>
      </c>
    </row>
    <row r="18" ht="15.75" customHeight="1">
      <c r="B18" s="271" t="s">
        <v>44</v>
      </c>
      <c r="C18" s="271" t="s">
        <v>61</v>
      </c>
      <c r="D18" s="259" t="s">
        <v>212</v>
      </c>
      <c r="E18" s="271">
        <v>10.0</v>
      </c>
      <c r="F18" s="271">
        <v>9.0</v>
      </c>
      <c r="G18" s="271">
        <v>9.0</v>
      </c>
      <c r="H18" s="271">
        <v>9.0</v>
      </c>
      <c r="I18" s="271">
        <v>9.0</v>
      </c>
      <c r="J18" s="271">
        <v>9.0</v>
      </c>
      <c r="K18" s="271">
        <v>10.0</v>
      </c>
      <c r="L18" s="271">
        <v>10.0</v>
      </c>
      <c r="M18" s="271">
        <v>10.0</v>
      </c>
      <c r="N18" s="271">
        <v>10.0</v>
      </c>
      <c r="O18" s="271">
        <v>9.0</v>
      </c>
      <c r="P18" s="271">
        <v>10.0</v>
      </c>
      <c r="Q18" s="271">
        <f t="shared" si="1"/>
        <v>114</v>
      </c>
      <c r="R18" s="258">
        <f>SUM(E18:J18)</f>
        <v>55</v>
      </c>
    </row>
    <row r="19" ht="15.75" customHeight="1">
      <c r="B19" s="271" t="s">
        <v>44</v>
      </c>
      <c r="C19" s="271" t="s">
        <v>159</v>
      </c>
      <c r="D19" s="259" t="s">
        <v>212</v>
      </c>
      <c r="E19" s="271">
        <v>8.0</v>
      </c>
      <c r="F19" s="271">
        <v>10.0</v>
      </c>
      <c r="G19" s="271">
        <v>9.0</v>
      </c>
      <c r="H19" s="271">
        <v>9.0</v>
      </c>
      <c r="I19" s="271">
        <v>9.0</v>
      </c>
      <c r="J19" s="271">
        <v>9.0</v>
      </c>
      <c r="K19" s="271">
        <v>11.0</v>
      </c>
      <c r="L19" s="271">
        <v>10.0</v>
      </c>
      <c r="M19" s="271">
        <v>10.0</v>
      </c>
      <c r="N19" s="271">
        <v>11.0</v>
      </c>
      <c r="O19" s="271">
        <v>10.0</v>
      </c>
      <c r="P19" s="271">
        <v>10.0</v>
      </c>
      <c r="Q19" s="271">
        <f t="shared" si="1"/>
        <v>116</v>
      </c>
    </row>
    <row r="20" ht="15.75" customHeight="1">
      <c r="B20" s="290" t="s">
        <v>44</v>
      </c>
      <c r="C20" s="290" t="s">
        <v>161</v>
      </c>
      <c r="D20" s="272" t="s">
        <v>212</v>
      </c>
      <c r="E20" s="290">
        <f t="shared" ref="E20:P20" si="4">SUM(E15:E19)</f>
        <v>46</v>
      </c>
      <c r="F20" s="290">
        <f t="shared" si="4"/>
        <v>44</v>
      </c>
      <c r="G20" s="290">
        <f t="shared" si="4"/>
        <v>41</v>
      </c>
      <c r="H20" s="290">
        <f t="shared" si="4"/>
        <v>41</v>
      </c>
      <c r="I20" s="290">
        <f t="shared" si="4"/>
        <v>42</v>
      </c>
      <c r="J20" s="290">
        <f t="shared" si="4"/>
        <v>42</v>
      </c>
      <c r="K20" s="290">
        <f t="shared" si="4"/>
        <v>48</v>
      </c>
      <c r="L20" s="290">
        <f t="shared" si="4"/>
        <v>45</v>
      </c>
      <c r="M20" s="290">
        <f t="shared" si="4"/>
        <v>45</v>
      </c>
      <c r="N20" s="290">
        <f t="shared" si="4"/>
        <v>48</v>
      </c>
      <c r="O20" s="290">
        <f t="shared" si="4"/>
        <v>44</v>
      </c>
      <c r="P20" s="290">
        <f t="shared" si="4"/>
        <v>45</v>
      </c>
      <c r="Q20" s="290">
        <f t="shared" si="1"/>
        <v>531</v>
      </c>
    </row>
    <row r="21" ht="15.75" customHeight="1">
      <c r="B21" s="271" t="s">
        <v>20</v>
      </c>
      <c r="C21" s="271" t="s">
        <v>116</v>
      </c>
      <c r="D21" s="259" t="s">
        <v>213</v>
      </c>
      <c r="E21" s="271">
        <v>2.0</v>
      </c>
      <c r="F21" s="271">
        <v>2.0</v>
      </c>
      <c r="G21" s="271">
        <v>0.0</v>
      </c>
      <c r="H21" s="271">
        <v>2.0</v>
      </c>
      <c r="I21" s="271">
        <v>0.0</v>
      </c>
      <c r="J21" s="271">
        <v>2.0</v>
      </c>
      <c r="K21" s="271">
        <v>2.0</v>
      </c>
      <c r="L21" s="271">
        <v>2.0</v>
      </c>
      <c r="M21" s="271">
        <v>2.0</v>
      </c>
      <c r="N21" s="271">
        <v>2.0</v>
      </c>
      <c r="O21" s="271">
        <v>2.0</v>
      </c>
      <c r="P21" s="271">
        <v>2.0</v>
      </c>
      <c r="Q21" s="271">
        <f t="shared" si="1"/>
        <v>20</v>
      </c>
    </row>
    <row r="22" ht="15.75" customHeight="1">
      <c r="B22" s="271" t="s">
        <v>20</v>
      </c>
      <c r="C22" s="271" t="s">
        <v>131</v>
      </c>
      <c r="D22" s="259" t="s">
        <v>213</v>
      </c>
      <c r="E22" s="271">
        <v>2.0</v>
      </c>
      <c r="F22" s="271">
        <v>2.0</v>
      </c>
      <c r="G22" s="271">
        <v>2.0</v>
      </c>
      <c r="H22" s="271">
        <v>0.0</v>
      </c>
      <c r="I22" s="271">
        <v>2.0</v>
      </c>
      <c r="J22" s="271">
        <v>0.0</v>
      </c>
      <c r="K22" s="271">
        <v>2.0</v>
      </c>
      <c r="L22" s="271">
        <v>2.0</v>
      </c>
      <c r="M22" s="271">
        <v>2.0</v>
      </c>
      <c r="N22" s="271">
        <v>2.0</v>
      </c>
      <c r="O22" s="271">
        <v>2.0</v>
      </c>
      <c r="P22" s="271">
        <v>2.0</v>
      </c>
      <c r="Q22" s="271">
        <f t="shared" si="1"/>
        <v>20</v>
      </c>
    </row>
    <row r="23" ht="15.75" customHeight="1">
      <c r="B23" s="271" t="s">
        <v>20</v>
      </c>
      <c r="C23" s="271" t="s">
        <v>145</v>
      </c>
      <c r="D23" s="259" t="s">
        <v>213</v>
      </c>
      <c r="E23" s="271">
        <v>4.0</v>
      </c>
      <c r="F23" s="271">
        <v>4.0</v>
      </c>
      <c r="G23" s="271">
        <v>4.0</v>
      </c>
      <c r="H23" s="271">
        <v>4.0</v>
      </c>
      <c r="I23" s="271">
        <v>4.0</v>
      </c>
      <c r="J23" s="271">
        <v>4.0</v>
      </c>
      <c r="K23" s="271">
        <v>5.0</v>
      </c>
      <c r="L23" s="271">
        <v>4.0</v>
      </c>
      <c r="M23" s="271">
        <v>4.0</v>
      </c>
      <c r="N23" s="271">
        <v>5.0</v>
      </c>
      <c r="O23" s="271">
        <v>4.0</v>
      </c>
      <c r="P23" s="271">
        <v>4.0</v>
      </c>
      <c r="Q23" s="271">
        <f t="shared" si="1"/>
        <v>50</v>
      </c>
    </row>
    <row r="24" ht="15.75" customHeight="1">
      <c r="B24" s="271" t="s">
        <v>20</v>
      </c>
      <c r="C24" s="271" t="s">
        <v>61</v>
      </c>
      <c r="D24" s="259" t="s">
        <v>213</v>
      </c>
      <c r="E24" s="271">
        <v>3.0</v>
      </c>
      <c r="F24" s="271">
        <v>3.0</v>
      </c>
      <c r="G24" s="271">
        <v>3.0</v>
      </c>
      <c r="H24" s="271">
        <v>3.0</v>
      </c>
      <c r="I24" s="271">
        <v>3.0</v>
      </c>
      <c r="J24" s="271">
        <v>3.0</v>
      </c>
      <c r="K24" s="271">
        <v>3.0</v>
      </c>
      <c r="L24" s="271">
        <v>3.0</v>
      </c>
      <c r="M24" s="271">
        <v>3.0</v>
      </c>
      <c r="N24" s="271">
        <v>3.0</v>
      </c>
      <c r="O24" s="271">
        <v>3.0</v>
      </c>
      <c r="P24" s="271">
        <v>3.0</v>
      </c>
      <c r="Q24" s="271">
        <f t="shared" si="1"/>
        <v>36</v>
      </c>
      <c r="R24" s="258">
        <f>SUM(E24:J24)</f>
        <v>18</v>
      </c>
    </row>
    <row r="25" ht="15.75" customHeight="1">
      <c r="B25" s="271" t="s">
        <v>20</v>
      </c>
      <c r="C25" s="271" t="s">
        <v>159</v>
      </c>
      <c r="D25" s="259" t="s">
        <v>213</v>
      </c>
      <c r="E25" s="271">
        <v>3.0</v>
      </c>
      <c r="F25" s="271">
        <v>3.0</v>
      </c>
      <c r="G25" s="271">
        <v>3.0</v>
      </c>
      <c r="H25" s="271">
        <v>3.0</v>
      </c>
      <c r="I25" s="271">
        <v>3.0</v>
      </c>
      <c r="J25" s="271">
        <v>3.0</v>
      </c>
      <c r="K25" s="271">
        <v>3.0</v>
      </c>
      <c r="L25" s="271">
        <v>3.0</v>
      </c>
      <c r="M25" s="271">
        <v>3.0</v>
      </c>
      <c r="N25" s="271">
        <v>3.0</v>
      </c>
      <c r="O25" s="271">
        <v>3.0</v>
      </c>
      <c r="P25" s="271">
        <v>3.0</v>
      </c>
      <c r="Q25" s="271">
        <f t="shared" si="1"/>
        <v>36</v>
      </c>
    </row>
    <row r="26" ht="15.75" customHeight="1">
      <c r="B26" s="290" t="s">
        <v>20</v>
      </c>
      <c r="C26" s="290" t="s">
        <v>161</v>
      </c>
      <c r="D26" s="272" t="s">
        <v>213</v>
      </c>
      <c r="E26" s="290">
        <f t="shared" ref="E26:P26" si="5">SUM(E21:E25)</f>
        <v>14</v>
      </c>
      <c r="F26" s="290">
        <f t="shared" si="5"/>
        <v>14</v>
      </c>
      <c r="G26" s="290">
        <f t="shared" si="5"/>
        <v>12</v>
      </c>
      <c r="H26" s="290">
        <f t="shared" si="5"/>
        <v>12</v>
      </c>
      <c r="I26" s="290">
        <f t="shared" si="5"/>
        <v>12</v>
      </c>
      <c r="J26" s="290">
        <f t="shared" si="5"/>
        <v>12</v>
      </c>
      <c r="K26" s="290">
        <f t="shared" si="5"/>
        <v>15</v>
      </c>
      <c r="L26" s="290">
        <f t="shared" si="5"/>
        <v>14</v>
      </c>
      <c r="M26" s="290">
        <f t="shared" si="5"/>
        <v>14</v>
      </c>
      <c r="N26" s="290">
        <f t="shared" si="5"/>
        <v>15</v>
      </c>
      <c r="O26" s="290">
        <f t="shared" si="5"/>
        <v>14</v>
      </c>
      <c r="P26" s="290">
        <f t="shared" si="5"/>
        <v>14</v>
      </c>
      <c r="Q26" s="290">
        <f t="shared" si="1"/>
        <v>162</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