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activeTab="1"/>
  </bookViews>
  <sheets>
    <sheet name="封面" sheetId="1" r:id="rId1"/>
    <sheet name="基本信息" sheetId="2" r:id="rId2"/>
    <sheet name="估算" sheetId="5" r:id="rId3"/>
    <sheet name="总结" sheetId="6" r:id="rId4"/>
  </sheets>
  <definedNames>
    <definedName name="_xlnm._FilterDatabase" localSheetId="2" hidden="1">估算!$A$3:$W$14</definedName>
  </definedNames>
  <calcPr calcId="144525"/>
</workbook>
</file>

<file path=xl/sharedStrings.xml><?xml version="1.0" encoding="utf-8"?>
<sst xmlns="http://schemas.openxmlformats.org/spreadsheetml/2006/main" count="117" uniqueCount="93">
  <si>
    <t>项目估算表（DELPHI）</t>
  </si>
  <si>
    <t>版本控制信息</t>
  </si>
  <si>
    <t>日期</t>
  </si>
  <si>
    <t>版本号</t>
  </si>
  <si>
    <t>修订说明</t>
  </si>
  <si>
    <t>修订人</t>
  </si>
  <si>
    <t>批准人</t>
  </si>
  <si>
    <t>V1.0</t>
  </si>
  <si>
    <t>创建</t>
  </si>
  <si>
    <t>雒天承</t>
  </si>
  <si>
    <t>刘鹏</t>
  </si>
  <si>
    <t>V2.0</t>
  </si>
  <si>
    <t>需求明确后进行详细估算</t>
  </si>
  <si>
    <t>项目基本信息</t>
  </si>
  <si>
    <t>项目名称</t>
  </si>
  <si>
    <t>OTA安全管理系统</t>
  </si>
  <si>
    <t>项目编号</t>
  </si>
  <si>
    <t>RXZ20211220</t>
  </si>
  <si>
    <t>项目负责人</t>
  </si>
  <si>
    <t>项目类型</t>
  </si>
  <si>
    <t>定制开发型</t>
  </si>
  <si>
    <t>估算人</t>
  </si>
  <si>
    <t>王本帅、赵安顺、杨洋</t>
  </si>
  <si>
    <t>估算时间</t>
  </si>
  <si>
    <t>审核人</t>
  </si>
  <si>
    <t>审核时间</t>
  </si>
  <si>
    <r>
      <rPr>
        <b/>
        <sz val="10"/>
        <color indexed="8"/>
        <rFont val="Arial"/>
        <charset val="134"/>
      </rPr>
      <t>A-</t>
    </r>
    <r>
      <rPr>
        <b/>
        <sz val="10"/>
        <color indexed="8"/>
        <rFont val="宋体"/>
        <charset val="134"/>
      </rPr>
      <t>项目参考的历史数据说明</t>
    </r>
  </si>
  <si>
    <t>参考数据：生产效率/工作量分布</t>
  </si>
  <si>
    <r>
      <rPr>
        <b/>
        <sz val="10"/>
        <color indexed="8"/>
        <rFont val="Arial"/>
        <charset val="134"/>
      </rPr>
      <t>B-</t>
    </r>
    <r>
      <rPr>
        <b/>
        <sz val="10"/>
        <color indexed="8"/>
        <rFont val="宋体"/>
        <charset val="134"/>
      </rPr>
      <t>假设条件说明</t>
    </r>
  </si>
  <si>
    <t>序号</t>
  </si>
  <si>
    <t>描述</t>
  </si>
  <si>
    <t>一个人完成全部任务</t>
  </si>
  <si>
    <t>所有任务按顺序完成</t>
  </si>
  <si>
    <t>执行任务中没有干扰</t>
  </si>
  <si>
    <r>
      <rPr>
        <b/>
        <sz val="10"/>
        <color indexed="8"/>
        <rFont val="Arial"/>
        <charset val="134"/>
      </rPr>
      <t>C-</t>
    </r>
    <r>
      <rPr>
        <b/>
        <sz val="10"/>
        <color indexed="8"/>
        <rFont val="宋体"/>
        <charset val="134"/>
      </rPr>
      <t>限制条件说明</t>
    </r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</si>
  <si>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</t>
    </r>
  </si>
  <si>
    <r>
      <rPr>
        <b/>
        <sz val="10"/>
        <rFont val="宋体"/>
        <charset val="134"/>
      </rPr>
      <t>偏差接受标准：</t>
    </r>
    <r>
      <rPr>
        <b/>
        <sz val="10"/>
        <rFont val="Arial"/>
        <charset val="134"/>
      </rPr>
      <t>&lt;=10%</t>
    </r>
  </si>
  <si>
    <t>业务项/功能点</t>
  </si>
  <si>
    <t>功能类型</t>
  </si>
  <si>
    <t>规模预计（loc）</t>
  </si>
  <si>
    <t>备注</t>
  </si>
  <si>
    <t>王本帅</t>
  </si>
  <si>
    <t>赵安顺</t>
  </si>
  <si>
    <t>杨洋</t>
  </si>
  <si>
    <t>中间结果</t>
  </si>
  <si>
    <t>最大值</t>
  </si>
  <si>
    <t>平均值</t>
  </si>
  <si>
    <t>最小值</t>
  </si>
  <si>
    <t>偏差（％）</t>
  </si>
  <si>
    <t>是否接受</t>
  </si>
  <si>
    <t>密钥管理</t>
  </si>
  <si>
    <t>全新</t>
  </si>
  <si>
    <t>Yes</t>
  </si>
  <si>
    <t>固件管理</t>
  </si>
  <si>
    <t>策略管理</t>
  </si>
  <si>
    <t>安全审计</t>
  </si>
  <si>
    <t>统计分析</t>
  </si>
  <si>
    <r>
      <rPr>
        <b/>
        <sz val="10"/>
        <rFont val="宋体"/>
        <charset val="134"/>
      </rPr>
      <t>合计总规模</t>
    </r>
    <r>
      <rPr>
        <b/>
        <sz val="10"/>
        <rFont val="Arial"/>
        <charset val="134"/>
      </rPr>
      <t>(loc</t>
    </r>
    <r>
      <rPr>
        <b/>
        <sz val="10"/>
        <rFont val="宋体"/>
        <charset val="134"/>
      </rPr>
      <t>）</t>
    </r>
  </si>
  <si>
    <t>loc</t>
  </si>
  <si>
    <r>
      <rPr>
        <b/>
        <sz val="18"/>
        <rFont val="Arial"/>
        <charset val="134"/>
      </rPr>
      <t xml:space="preserve">Delphi </t>
    </r>
    <r>
      <rPr>
        <b/>
        <sz val="18"/>
        <rFont val="宋体"/>
        <charset val="134"/>
      </rPr>
      <t>估算表</t>
    </r>
    <r>
      <rPr>
        <b/>
        <sz val="18"/>
        <rFont val="Arial"/>
        <charset val="134"/>
      </rPr>
      <t xml:space="preserve"> (</t>
    </r>
    <r>
      <rPr>
        <b/>
        <sz val="18"/>
        <rFont val="宋体"/>
        <charset val="134"/>
      </rPr>
      <t>汇总</t>
    </r>
    <r>
      <rPr>
        <b/>
        <sz val="18"/>
        <rFont val="Arial"/>
        <charset val="134"/>
      </rPr>
      <t>)</t>
    </r>
  </si>
  <si>
    <t>估计规模</t>
  </si>
  <si>
    <r>
      <rPr>
        <b/>
        <sz val="12"/>
        <rFont val="宋体"/>
        <charset val="134"/>
      </rPr>
      <t>规模</t>
    </r>
    <r>
      <rPr>
        <b/>
        <sz val="12"/>
        <rFont val="Arial"/>
        <charset val="134"/>
      </rPr>
      <t>/</t>
    </r>
    <r>
      <rPr>
        <b/>
        <sz val="12"/>
        <rFont val="宋体"/>
        <charset val="134"/>
      </rPr>
      <t>编码效率</t>
    </r>
    <r>
      <rPr>
        <b/>
        <sz val="12"/>
        <rFont val="Arial"/>
        <charset val="134"/>
      </rPr>
      <t>=</t>
    </r>
    <r>
      <rPr>
        <b/>
        <sz val="12"/>
        <rFont val="宋体"/>
        <charset val="134"/>
      </rPr>
      <t>总工作量</t>
    </r>
  </si>
  <si>
    <t>编码效率(生产率)</t>
  </si>
  <si>
    <r>
      <rPr>
        <b/>
        <sz val="10"/>
        <rFont val="Arial"/>
        <charset val="134"/>
      </rPr>
      <t>LOC/</t>
    </r>
    <r>
      <rPr>
        <b/>
        <sz val="10"/>
        <rFont val="宋体"/>
        <charset val="134"/>
      </rPr>
      <t>人天</t>
    </r>
  </si>
  <si>
    <r>
      <rPr>
        <sz val="10"/>
        <rFont val="宋体"/>
        <charset val="134"/>
      </rPr>
      <t>总工作量</t>
    </r>
    <r>
      <rPr>
        <sz val="10"/>
        <rFont val="Arial"/>
        <charset val="134"/>
      </rPr>
      <t xml:space="preserve"> Total Effort </t>
    </r>
    <r>
      <rPr>
        <sz val="10"/>
        <rFont val="宋体"/>
        <charset val="134"/>
      </rPr>
      <t>＝</t>
    </r>
  </si>
  <si>
    <t>人天</t>
  </si>
  <si>
    <t>人力资源或持续时间估算</t>
  </si>
  <si>
    <t>自动生成的里程碑</t>
  </si>
  <si>
    <t>调整后的里程碑</t>
  </si>
  <si>
    <t>生命周期阶段</t>
  </si>
  <si>
    <r>
      <rPr>
        <sz val="10"/>
        <rFont val="宋体"/>
        <charset val="134"/>
      </rPr>
      <t>各阶段工作量分布比例（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</si>
  <si>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t>人力资源投入（平均人数）</t>
  </si>
  <si>
    <t>各阶段持续时间
（平均工期）</t>
  </si>
  <si>
    <t>开始时间</t>
  </si>
  <si>
    <t>结束时间</t>
  </si>
  <si>
    <t>里程碑名称</t>
  </si>
  <si>
    <t>项目计划阶段</t>
  </si>
  <si>
    <t>需求开发阶段</t>
  </si>
  <si>
    <t>系统设计阶段</t>
  </si>
  <si>
    <t>系统编码阶段</t>
  </si>
  <si>
    <t>产品集成阶段</t>
  </si>
  <si>
    <t>系统测试阶段</t>
  </si>
  <si>
    <t>产品交付阶段</t>
  </si>
  <si>
    <t>项目结项阶段</t>
  </si>
  <si>
    <t>小计</t>
  </si>
  <si>
    <t>项目管理的工作量（人日）</t>
  </si>
  <si>
    <t>比例系数</t>
  </si>
  <si>
    <t>人力资源投入</t>
  </si>
  <si>
    <t>各阶段持续时间</t>
  </si>
  <si>
    <t>配置管理</t>
  </si>
  <si>
    <t>质量保证</t>
  </si>
  <si>
    <t>项目培训</t>
  </si>
  <si>
    <t>总计</t>
  </si>
</sst>
</file>

<file path=xl/styles.xml><?xml version="1.0" encoding="utf-8"?>
<styleSheet xmlns="http://schemas.openxmlformats.org/spreadsheetml/2006/main">
  <numFmts count="9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0.00_ "/>
    <numFmt numFmtId="179" formatCode="0.0_ "/>
    <numFmt numFmtId="180" formatCode="0.00_);[Red]\(0.00\)"/>
  </numFmts>
  <fonts count="49">
    <font>
      <sz val="11"/>
      <color theme="1"/>
      <name val="宋体"/>
      <charset val="134"/>
      <scheme val="minor"/>
    </font>
    <font>
      <sz val="11"/>
      <name val="Arial"/>
      <charset val="134"/>
    </font>
    <font>
      <sz val="12"/>
      <name val="Arial"/>
      <charset val="134"/>
    </font>
    <font>
      <b/>
      <sz val="18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10"/>
      <color indexed="9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sz val="8"/>
      <name val="宋体"/>
      <charset val="134"/>
    </font>
    <font>
      <sz val="10.5"/>
      <color indexed="8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Arial"/>
      <charset val="134"/>
    </font>
    <font>
      <sz val="12"/>
      <color indexed="8"/>
      <name val="宋体"/>
      <charset val="134"/>
    </font>
    <font>
      <b/>
      <sz val="12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新細明體"/>
      <charset val="136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3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5" fillId="0" borderId="22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2" fillId="15" borderId="19" applyNumberFormat="0" applyAlignment="0" applyProtection="0">
      <alignment vertical="center"/>
    </xf>
    <xf numFmtId="0" fontId="28" fillId="15" borderId="17" applyNumberFormat="0" applyAlignment="0" applyProtection="0">
      <alignment vertical="center"/>
    </xf>
    <xf numFmtId="0" fontId="31" fillId="19" borderId="18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7" fillId="0" borderId="23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0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6" fillId="0" borderId="0">
      <alignment vertical="center"/>
    </xf>
    <xf numFmtId="0" fontId="35" fillId="0" borderId="0">
      <alignment vertical="center"/>
    </xf>
  </cellStyleXfs>
  <cellXfs count="150">
    <xf numFmtId="0" fontId="0" fillId="0" borderId="0" xfId="0">
      <alignment vertical="center"/>
    </xf>
    <xf numFmtId="0" fontId="1" fillId="0" borderId="0" xfId="50" applyFont="1">
      <alignment vertical="center"/>
    </xf>
    <xf numFmtId="0" fontId="2" fillId="0" borderId="0" xfId="50" applyFont="1">
      <alignment vertical="center"/>
    </xf>
    <xf numFmtId="0" fontId="3" fillId="0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center" vertical="center"/>
    </xf>
    <xf numFmtId="0" fontId="4" fillId="0" borderId="2" xfId="50" applyFont="1" applyFill="1" applyBorder="1" applyAlignment="1">
      <alignment vertical="center"/>
    </xf>
    <xf numFmtId="178" fontId="5" fillId="2" borderId="2" xfId="50" applyNumberFormat="1" applyFont="1" applyFill="1" applyBorder="1" applyAlignment="1">
      <alignment vertical="center"/>
    </xf>
    <xf numFmtId="0" fontId="5" fillId="0" borderId="2" xfId="50" applyFont="1" applyFill="1" applyBorder="1" applyAlignment="1">
      <alignment vertical="center"/>
    </xf>
    <xf numFmtId="0" fontId="6" fillId="0" borderId="0" xfId="50" applyFont="1" applyFill="1" applyBorder="1" applyAlignment="1">
      <alignment horizontal="left" vertical="center"/>
    </xf>
    <xf numFmtId="0" fontId="1" fillId="0" borderId="0" xfId="50" applyFont="1" applyFill="1" applyBorder="1" applyAlignment="1">
      <alignment horizontal="left" vertical="center"/>
    </xf>
    <xf numFmtId="0" fontId="7" fillId="0" borderId="0" xfId="50" applyFont="1" applyFill="1" applyBorder="1" applyAlignment="1">
      <alignment horizontal="left" vertical="center"/>
    </xf>
    <xf numFmtId="0" fontId="4" fillId="0" borderId="3" xfId="50" applyFont="1" applyFill="1" applyBorder="1" applyAlignment="1">
      <alignment horizontal="left" vertical="center"/>
    </xf>
    <xf numFmtId="0" fontId="4" fillId="0" borderId="4" xfId="50" applyFont="1" applyFill="1" applyBorder="1" applyAlignment="1">
      <alignment horizontal="left" vertical="center"/>
    </xf>
    <xf numFmtId="0" fontId="8" fillId="3" borderId="2" xfId="50" applyFont="1" applyFill="1" applyBorder="1" applyAlignment="1">
      <alignment horizontal="center" vertical="center"/>
    </xf>
    <xf numFmtId="0" fontId="8" fillId="0" borderId="2" xfId="50" applyFont="1" applyFill="1" applyBorder="1" applyAlignment="1">
      <alignment horizontal="center" vertical="center"/>
    </xf>
    <xf numFmtId="0" fontId="9" fillId="0" borderId="0" xfId="50" applyFont="1" applyFill="1" applyBorder="1" applyAlignment="1">
      <alignment horizontal="center" vertical="center"/>
    </xf>
    <xf numFmtId="0" fontId="4" fillId="0" borderId="3" xfId="50" applyFont="1" applyFill="1" applyBorder="1" applyAlignment="1">
      <alignment horizontal="right" vertical="center"/>
    </xf>
    <xf numFmtId="0" fontId="5" fillId="0" borderId="4" xfId="50" applyFont="1" applyFill="1" applyBorder="1" applyAlignment="1">
      <alignment horizontal="right" vertical="center"/>
    </xf>
    <xf numFmtId="177" fontId="10" fillId="4" borderId="2" xfId="50" applyNumberFormat="1" applyFont="1" applyFill="1" applyBorder="1" applyAlignment="1">
      <alignment horizontal="center" vertical="center"/>
    </xf>
    <xf numFmtId="0" fontId="4" fillId="0" borderId="2" xfId="50" applyFont="1" applyFill="1" applyBorder="1" applyAlignment="1">
      <alignment horizontal="center" vertical="center"/>
    </xf>
    <xf numFmtId="0" fontId="11" fillId="5" borderId="3" xfId="50" applyFont="1" applyFill="1" applyBorder="1" applyAlignment="1">
      <alignment horizontal="center" vertical="center"/>
    </xf>
    <xf numFmtId="0" fontId="12" fillId="5" borderId="5" xfId="50" applyFont="1" applyFill="1" applyBorder="1" applyAlignment="1">
      <alignment horizontal="center" vertical="center"/>
    </xf>
    <xf numFmtId="0" fontId="12" fillId="5" borderId="4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4" fillId="6" borderId="2" xfId="50" applyFont="1" applyFill="1" applyBorder="1" applyAlignment="1">
      <alignment horizontal="center" vertical="center" wrapText="1"/>
    </xf>
    <xf numFmtId="0" fontId="4" fillId="6" borderId="2" xfId="0" applyFont="1" applyFill="1" applyBorder="1">
      <alignment vertical="center"/>
    </xf>
    <xf numFmtId="0" fontId="4" fillId="0" borderId="2" xfId="5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179" fontId="5" fillId="0" borderId="2" xfId="0" applyNumberFormat="1" applyFont="1" applyFill="1" applyBorder="1" applyAlignment="1">
      <alignment horizontal="left" vertical="center" wrapText="1"/>
    </xf>
    <xf numFmtId="177" fontId="5" fillId="7" borderId="2" xfId="50" applyNumberFormat="1" applyFont="1" applyFill="1" applyBorder="1">
      <alignment vertical="center"/>
    </xf>
    <xf numFmtId="176" fontId="5" fillId="8" borderId="2" xfId="0" applyNumberFormat="1" applyFont="1" applyFill="1" applyBorder="1" applyAlignment="1">
      <alignment horizontal="left" vertical="center"/>
    </xf>
    <xf numFmtId="176" fontId="5" fillId="9" borderId="2" xfId="0" applyNumberFormat="1" applyFont="1" applyFill="1" applyBorder="1" applyAlignment="1">
      <alignment horizontal="left" vertical="center"/>
    </xf>
    <xf numFmtId="9" fontId="5" fillId="0" borderId="2" xfId="50" applyNumberFormat="1" applyFont="1" applyBorder="1" applyAlignment="1">
      <alignment horizontal="left" vertical="center" wrapText="1"/>
    </xf>
    <xf numFmtId="179" fontId="5" fillId="0" borderId="2" xfId="50" applyNumberFormat="1" applyFont="1" applyFill="1" applyBorder="1" applyAlignment="1">
      <alignment horizontal="left" vertical="center" wrapText="1"/>
    </xf>
    <xf numFmtId="0" fontId="2" fillId="0" borderId="0" xfId="50" applyFont="1" applyFill="1" applyBorder="1" applyAlignment="1">
      <alignment horizontal="center" vertical="center"/>
    </xf>
    <xf numFmtId="176" fontId="13" fillId="0" borderId="0" xfId="50" applyNumberFormat="1" applyFont="1" applyBorder="1" applyAlignment="1">
      <alignment horizontal="left" vertical="center"/>
    </xf>
    <xf numFmtId="0" fontId="14" fillId="0" borderId="0" xfId="50" applyFont="1" applyBorder="1" applyAlignment="1">
      <alignment horizontal="left" vertical="center" wrapText="1"/>
    </xf>
    <xf numFmtId="179" fontId="13" fillId="0" borderId="0" xfId="50" applyNumberFormat="1" applyFont="1" applyFill="1" applyBorder="1" applyAlignment="1">
      <alignment horizontal="left" vertical="center" wrapText="1"/>
    </xf>
    <xf numFmtId="9" fontId="13" fillId="0" borderId="0" xfId="50" applyNumberFormat="1" applyFont="1" applyBorder="1" applyAlignment="1">
      <alignment horizontal="left" vertical="center" wrapText="1"/>
    </xf>
    <xf numFmtId="0" fontId="15" fillId="6" borderId="2" xfId="50" applyFont="1" applyFill="1" applyBorder="1" applyAlignment="1">
      <alignment horizontal="justify" vertical="top" wrapText="1"/>
    </xf>
    <xf numFmtId="0" fontId="4" fillId="6" borderId="2" xfId="50" applyFont="1" applyFill="1" applyBorder="1" applyAlignment="1">
      <alignment horizontal="center" vertical="center"/>
    </xf>
    <xf numFmtId="0" fontId="2" fillId="0" borderId="0" xfId="50" applyFont="1" applyBorder="1">
      <alignment vertical="center"/>
    </xf>
    <xf numFmtId="0" fontId="15" fillId="0" borderId="0" xfId="50" applyFont="1" applyBorder="1" applyAlignment="1">
      <alignment horizontal="justify" vertical="top" wrapText="1"/>
    </xf>
    <xf numFmtId="179" fontId="2" fillId="0" borderId="0" xfId="50" applyNumberFormat="1" applyFont="1">
      <alignment vertical="center"/>
    </xf>
    <xf numFmtId="9" fontId="2" fillId="0" borderId="0" xfId="50" applyNumberFormat="1" applyFont="1" applyBorder="1">
      <alignment vertical="center"/>
    </xf>
    <xf numFmtId="0" fontId="2" fillId="0" borderId="0" xfId="0" applyFont="1">
      <alignment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2" fillId="0" borderId="0" xfId="50" applyFont="1" applyFill="1" applyBorder="1" applyAlignment="1">
      <alignment vertical="center"/>
    </xf>
    <xf numFmtId="0" fontId="5" fillId="0" borderId="0" xfId="50" applyFont="1" applyBorder="1" applyAlignment="1">
      <alignment vertical="center"/>
    </xf>
    <xf numFmtId="0" fontId="13" fillId="0" borderId="0" xfId="0" applyFont="1">
      <alignment vertical="center"/>
    </xf>
    <xf numFmtId="0" fontId="2" fillId="0" borderId="0" xfId="50" applyFont="1" applyAlignment="1">
      <alignment vertical="center" wrapText="1"/>
    </xf>
    <xf numFmtId="0" fontId="2" fillId="0" borderId="0" xfId="50" applyFont="1" applyAlignment="1">
      <alignment horizontal="center" vertical="center"/>
    </xf>
    <xf numFmtId="180" fontId="2" fillId="0" borderId="0" xfId="50" applyNumberFormat="1" applyFont="1">
      <alignment vertical="center"/>
    </xf>
    <xf numFmtId="177" fontId="2" fillId="0" borderId="0" xfId="50" applyNumberFormat="1" applyFont="1">
      <alignment vertical="center"/>
    </xf>
    <xf numFmtId="10" fontId="2" fillId="0" borderId="0" xfId="50" applyNumberFormat="1" applyFont="1">
      <alignment vertical="center"/>
    </xf>
    <xf numFmtId="0" fontId="16" fillId="0" borderId="0" xfId="50">
      <alignment vertical="center"/>
    </xf>
    <xf numFmtId="0" fontId="2" fillId="0" borderId="0" xfId="50" applyFont="1" applyBorder="1" applyAlignment="1">
      <alignment horizontal="center" vertical="center"/>
    </xf>
    <xf numFmtId="0" fontId="17" fillId="10" borderId="9" xfId="50" applyFont="1" applyFill="1" applyBorder="1" applyAlignment="1">
      <alignment vertical="center" wrapText="1"/>
    </xf>
    <xf numFmtId="0" fontId="8" fillId="10" borderId="9" xfId="50" applyFont="1" applyFill="1" applyBorder="1" applyAlignment="1">
      <alignment horizontal="center" vertical="center"/>
    </xf>
    <xf numFmtId="180" fontId="8" fillId="10" borderId="9" xfId="50" applyNumberFormat="1" applyFont="1" applyFill="1" applyBorder="1" applyAlignment="1">
      <alignment vertical="center"/>
    </xf>
    <xf numFmtId="0" fontId="18" fillId="6" borderId="10" xfId="50" applyFont="1" applyFill="1" applyBorder="1" applyAlignment="1">
      <alignment horizontal="center" vertical="center" wrapText="1"/>
    </xf>
    <xf numFmtId="0" fontId="18" fillId="6" borderId="2" xfId="50" applyFont="1" applyFill="1" applyBorder="1" applyAlignment="1">
      <alignment horizontal="center" vertical="center" wrapText="1"/>
    </xf>
    <xf numFmtId="177" fontId="18" fillId="6" borderId="2" xfId="50" applyNumberFormat="1" applyFont="1" applyFill="1" applyBorder="1" applyAlignment="1">
      <alignment horizontal="center" vertical="center" wrapText="1"/>
    </xf>
    <xf numFmtId="177" fontId="19" fillId="6" borderId="2" xfId="50" applyNumberFormat="1" applyFont="1" applyFill="1" applyBorder="1" applyAlignment="1">
      <alignment horizontal="center" vertical="center" wrapText="1"/>
    </xf>
    <xf numFmtId="0" fontId="18" fillId="6" borderId="11" xfId="50" applyFont="1" applyFill="1" applyBorder="1" applyAlignment="1">
      <alignment horizontal="center" vertical="center" wrapText="1"/>
    </xf>
    <xf numFmtId="0" fontId="20" fillId="6" borderId="2" xfId="50" applyFont="1" applyFill="1" applyBorder="1" applyAlignment="1">
      <alignment horizontal="center" vertical="center"/>
    </xf>
    <xf numFmtId="0" fontId="18" fillId="6" borderId="2" xfId="0" applyNumberFormat="1" applyFont="1" applyFill="1" applyBorder="1" applyAlignment="1">
      <alignment horizontal="center" vertical="center" wrapText="1"/>
    </xf>
    <xf numFmtId="180" fontId="18" fillId="6" borderId="2" xfId="5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177" fontId="5" fillId="6" borderId="2" xfId="0" applyNumberFormat="1" applyFont="1" applyFill="1" applyBorder="1" applyAlignment="1">
      <alignment horizontal="center" vertical="center" wrapText="1"/>
    </xf>
    <xf numFmtId="177" fontId="5" fillId="11" borderId="2" xfId="0" applyNumberFormat="1" applyFont="1" applyFill="1" applyBorder="1" applyAlignment="1">
      <alignment horizontal="center" vertical="center" wrapText="1"/>
    </xf>
    <xf numFmtId="0" fontId="17" fillId="5" borderId="3" xfId="50" applyFont="1" applyFill="1" applyBorder="1" applyAlignment="1">
      <alignment vertical="center" wrapText="1"/>
    </xf>
    <xf numFmtId="0" fontId="17" fillId="5" borderId="5" xfId="50" applyFont="1" applyFill="1" applyBorder="1" applyAlignment="1">
      <alignment horizontal="center" vertical="center" wrapText="1"/>
    </xf>
    <xf numFmtId="0" fontId="17" fillId="5" borderId="5" xfId="50" applyFont="1" applyFill="1" applyBorder="1" applyAlignment="1">
      <alignment vertical="center" wrapText="1"/>
    </xf>
    <xf numFmtId="180" fontId="5" fillId="7" borderId="2" xfId="50" applyNumberFormat="1" applyFont="1" applyFill="1" applyBorder="1" applyAlignment="1">
      <alignment horizontal="center" vertical="center"/>
    </xf>
    <xf numFmtId="180" fontId="5" fillId="5" borderId="2" xfId="50" applyNumberFormat="1" applyFont="1" applyFill="1" applyBorder="1" applyAlignment="1">
      <alignment horizontal="center" vertical="center"/>
    </xf>
    <xf numFmtId="177" fontId="17" fillId="5" borderId="2" xfId="50" applyNumberFormat="1" applyFont="1" applyFill="1" applyBorder="1" applyAlignment="1">
      <alignment horizontal="center" vertical="center" wrapText="1"/>
    </xf>
    <xf numFmtId="0" fontId="2" fillId="0" borderId="0" xfId="50" applyFont="1" applyBorder="1" applyAlignment="1">
      <alignment vertical="center" wrapText="1"/>
    </xf>
    <xf numFmtId="0" fontId="16" fillId="0" borderId="0" xfId="50" applyFont="1" applyBorder="1" applyAlignment="1">
      <alignment horizontal="center" vertical="center" wrapText="1"/>
    </xf>
    <xf numFmtId="180" fontId="2" fillId="0" borderId="0" xfId="50" applyNumberFormat="1" applyFont="1" applyBorder="1">
      <alignment vertical="center"/>
    </xf>
    <xf numFmtId="10" fontId="2" fillId="0" borderId="0" xfId="50" applyNumberFormat="1" applyFont="1" applyFill="1" applyAlignment="1">
      <alignment vertical="center"/>
    </xf>
    <xf numFmtId="0" fontId="8" fillId="10" borderId="9" xfId="50" applyFont="1" applyFill="1" applyBorder="1" applyAlignment="1">
      <alignment vertical="center"/>
    </xf>
    <xf numFmtId="0" fontId="5" fillId="0" borderId="0" xfId="50" applyFont="1" applyBorder="1" applyAlignment="1">
      <alignment horizontal="center" vertical="center"/>
    </xf>
    <xf numFmtId="10" fontId="18" fillId="6" borderId="2" xfId="50" applyNumberFormat="1" applyFont="1" applyFill="1" applyBorder="1" applyAlignment="1">
      <alignment horizontal="center" vertical="center" wrapText="1"/>
    </xf>
    <xf numFmtId="0" fontId="20" fillId="6" borderId="2" xfId="50" applyFont="1" applyFill="1" applyBorder="1" applyAlignment="1">
      <alignment vertical="center"/>
    </xf>
    <xf numFmtId="9" fontId="5" fillId="11" borderId="2" xfId="0" applyNumberFormat="1" applyFont="1" applyFill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0" fontId="5" fillId="0" borderId="2" xfId="50" applyNumberFormat="1" applyFont="1" applyBorder="1" applyAlignment="1">
      <alignment horizontal="center" vertical="center"/>
    </xf>
    <xf numFmtId="177" fontId="2" fillId="0" borderId="0" xfId="50" applyNumberFormat="1" applyFont="1" applyBorder="1">
      <alignment vertical="center"/>
    </xf>
    <xf numFmtId="10" fontId="2" fillId="0" borderId="0" xfId="50" applyNumberFormat="1" applyFont="1" applyBorder="1">
      <alignment vertical="center"/>
    </xf>
    <xf numFmtId="180" fontId="2" fillId="0" borderId="0" xfId="50" applyNumberFormat="1" applyFont="1" applyBorder="1" applyAlignment="1">
      <alignment horizontal="center" vertical="center"/>
    </xf>
    <xf numFmtId="0" fontId="5" fillId="0" borderId="0" xfId="50" applyFont="1" applyBorder="1">
      <alignment vertical="center"/>
    </xf>
    <xf numFmtId="0" fontId="21" fillId="0" borderId="0" xfId="50" applyFont="1" applyAlignment="1">
      <alignment horizontal="left" vertical="center"/>
    </xf>
    <xf numFmtId="0" fontId="22" fillId="0" borderId="0" xfId="50" applyFont="1" applyFill="1" applyBorder="1" applyAlignment="1">
      <alignment horizontal="center" vertical="center"/>
    </xf>
    <xf numFmtId="0" fontId="23" fillId="0" borderId="0" xfId="50" applyFont="1" applyFill="1" applyBorder="1" applyAlignment="1">
      <alignment horizontal="center" vertical="center"/>
    </xf>
    <xf numFmtId="0" fontId="18" fillId="6" borderId="2" xfId="5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18" fillId="6" borderId="2" xfId="50" applyFont="1" applyFill="1" applyBorder="1" applyAlignment="1">
      <alignment horizontal="center" vertical="center"/>
    </xf>
    <xf numFmtId="0" fontId="5" fillId="0" borderId="2" xfId="5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0" fontId="21" fillId="0" borderId="0" xfId="50" applyFont="1" applyBorder="1" applyAlignment="1">
      <alignment horizontal="left" vertical="center"/>
    </xf>
    <xf numFmtId="0" fontId="19" fillId="6" borderId="2" xfId="50" applyFont="1" applyFill="1" applyBorder="1" applyAlignment="1">
      <alignment horizontal="left" vertical="center"/>
    </xf>
    <xf numFmtId="0" fontId="11" fillId="0" borderId="11" xfId="50" applyFont="1" applyFill="1" applyBorder="1" applyAlignment="1">
      <alignment horizontal="left" vertical="top" wrapText="1"/>
    </xf>
    <xf numFmtId="0" fontId="5" fillId="0" borderId="0" xfId="50" applyFont="1" applyFill="1" applyBorder="1" applyAlignment="1">
      <alignment horizontal="left" vertical="top"/>
    </xf>
    <xf numFmtId="0" fontId="5" fillId="0" borderId="12" xfId="50" applyFont="1" applyFill="1" applyBorder="1" applyAlignment="1">
      <alignment horizontal="left" vertical="top"/>
    </xf>
    <xf numFmtId="0" fontId="5" fillId="0" borderId="11" xfId="50" applyFont="1" applyFill="1" applyBorder="1" applyAlignment="1">
      <alignment horizontal="left" vertical="top"/>
    </xf>
    <xf numFmtId="0" fontId="5" fillId="0" borderId="13" xfId="50" applyFont="1" applyFill="1" applyBorder="1" applyAlignment="1">
      <alignment horizontal="left" vertical="top"/>
    </xf>
    <xf numFmtId="0" fontId="5" fillId="0" borderId="1" xfId="50" applyFont="1" applyFill="1" applyBorder="1" applyAlignment="1">
      <alignment horizontal="left" vertical="top"/>
    </xf>
    <xf numFmtId="0" fontId="5" fillId="0" borderId="14" xfId="50" applyFont="1" applyFill="1" applyBorder="1" applyAlignment="1">
      <alignment horizontal="left" vertical="top"/>
    </xf>
    <xf numFmtId="0" fontId="19" fillId="5" borderId="2" xfId="50" applyFont="1" applyFill="1" applyBorder="1" applyAlignment="1">
      <alignment horizontal="left" vertical="center"/>
    </xf>
    <xf numFmtId="0" fontId="17" fillId="6" borderId="2" xfId="50" applyFont="1" applyFill="1" applyBorder="1" applyAlignment="1">
      <alignment horizontal="center" vertical="center"/>
    </xf>
    <xf numFmtId="0" fontId="8" fillId="6" borderId="2" xfId="50" applyFont="1" applyFill="1" applyBorder="1" applyAlignment="1">
      <alignment horizontal="center" vertical="center"/>
    </xf>
    <xf numFmtId="0" fontId="13" fillId="0" borderId="2" xfId="50" applyFont="1" applyBorder="1" applyAlignment="1">
      <alignment horizontal="center" vertical="center"/>
    </xf>
    <xf numFmtId="0" fontId="4" fillId="0" borderId="2" xfId="50" applyFont="1" applyBorder="1" applyAlignment="1">
      <alignment horizontal="left" vertical="center"/>
    </xf>
    <xf numFmtId="0" fontId="5" fillId="0" borderId="2" xfId="50" applyFont="1" applyBorder="1" applyAlignment="1">
      <alignment horizontal="left" vertical="center"/>
    </xf>
    <xf numFmtId="0" fontId="19" fillId="5" borderId="15" xfId="50" applyFont="1" applyFill="1" applyBorder="1" applyAlignment="1">
      <alignment horizontal="left" vertical="center"/>
    </xf>
    <xf numFmtId="0" fontId="13" fillId="0" borderId="8" xfId="50" applyFont="1" applyBorder="1" applyAlignment="1">
      <alignment horizontal="center" vertical="center"/>
    </xf>
    <xf numFmtId="0" fontId="13" fillId="0" borderId="13" xfId="50" applyFont="1" applyBorder="1" applyAlignment="1">
      <alignment horizontal="center" vertical="center"/>
    </xf>
    <xf numFmtId="0" fontId="13" fillId="0" borderId="1" xfId="50" applyFont="1" applyBorder="1" applyAlignment="1">
      <alignment horizontal="center" vertical="center"/>
    </xf>
    <xf numFmtId="0" fontId="13" fillId="0" borderId="14" xfId="50" applyFont="1" applyBorder="1" applyAlignment="1">
      <alignment horizontal="center" vertical="center"/>
    </xf>
    <xf numFmtId="0" fontId="13" fillId="0" borderId="3" xfId="50" applyFont="1" applyBorder="1" applyAlignment="1">
      <alignment horizontal="center" vertical="center"/>
    </xf>
    <xf numFmtId="0" fontId="13" fillId="0" borderId="5" xfId="50" applyFont="1" applyBorder="1" applyAlignment="1">
      <alignment horizontal="center" vertical="center"/>
    </xf>
    <xf numFmtId="0" fontId="13" fillId="0" borderId="4" xfId="5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24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Alignment="1"/>
    <xf numFmtId="0" fontId="26" fillId="0" borderId="0" xfId="0" applyFont="1" applyBorder="1" applyAlignment="1">
      <alignment horizontal="left" vertical="center"/>
    </xf>
    <xf numFmtId="0" fontId="17" fillId="6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7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一般 3" xfId="51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4"/>
  <sheetViews>
    <sheetView workbookViewId="0">
      <selection activeCell="A7" sqref="A7"/>
    </sheetView>
  </sheetViews>
  <sheetFormatPr defaultColWidth="9" defaultRowHeight="14" outlineLevelCol="4"/>
  <cols>
    <col min="1" max="1" width="14.6272727272727" customWidth="1"/>
    <col min="2" max="2" width="9.88181818181818" customWidth="1"/>
    <col min="3" max="3" width="23.6636363636364" customWidth="1"/>
    <col min="4" max="4" width="11.5" customWidth="1"/>
    <col min="5" max="5" width="11.8909090909091" customWidth="1"/>
  </cols>
  <sheetData>
    <row r="1" spans="1:5">
      <c r="A1" s="136"/>
      <c r="B1" s="136"/>
      <c r="C1" s="137"/>
      <c r="D1" s="137"/>
      <c r="E1" s="137"/>
    </row>
    <row r="2" ht="23" spans="1:5">
      <c r="A2" s="138"/>
      <c r="B2" s="139"/>
      <c r="C2" s="137"/>
      <c r="D2" s="137"/>
      <c r="E2" s="137"/>
    </row>
    <row r="3" ht="26.5" spans="1:5">
      <c r="A3" s="140" t="s">
        <v>0</v>
      </c>
      <c r="B3" s="140"/>
      <c r="C3" s="140"/>
      <c r="D3" s="140"/>
      <c r="E3" s="141"/>
    </row>
    <row r="4" spans="1:5">
      <c r="A4" s="136"/>
      <c r="B4" s="136"/>
      <c r="C4" s="137"/>
      <c r="D4" s="137"/>
      <c r="E4" s="137"/>
    </row>
    <row r="5" spans="1:5">
      <c r="A5" s="142" t="s">
        <v>1</v>
      </c>
      <c r="B5" s="142"/>
      <c r="C5" s="142"/>
      <c r="D5" s="142"/>
      <c r="E5" s="137"/>
    </row>
    <row r="6" spans="1:5">
      <c r="A6" s="143" t="s">
        <v>2</v>
      </c>
      <c r="B6" s="143" t="s">
        <v>3</v>
      </c>
      <c r="C6" s="143" t="s">
        <v>4</v>
      </c>
      <c r="D6" s="143" t="s">
        <v>5</v>
      </c>
      <c r="E6" s="143" t="s">
        <v>6</v>
      </c>
    </row>
    <row r="7" spans="1:5">
      <c r="A7" s="144">
        <v>44917</v>
      </c>
      <c r="B7" s="144" t="s">
        <v>7</v>
      </c>
      <c r="C7" s="145" t="s">
        <v>8</v>
      </c>
      <c r="D7" s="145" t="s">
        <v>9</v>
      </c>
      <c r="E7" s="145" t="s">
        <v>10</v>
      </c>
    </row>
    <row r="8" spans="1:5">
      <c r="A8" s="144">
        <v>44554</v>
      </c>
      <c r="B8" s="144" t="s">
        <v>11</v>
      </c>
      <c r="C8" s="145" t="s">
        <v>12</v>
      </c>
      <c r="D8" s="145" t="s">
        <v>9</v>
      </c>
      <c r="E8" s="145" t="s">
        <v>10</v>
      </c>
    </row>
    <row r="9" spans="1:5">
      <c r="A9" s="144"/>
      <c r="B9" s="144"/>
      <c r="C9" s="146"/>
      <c r="D9" s="146"/>
      <c r="E9" s="147"/>
    </row>
    <row r="10" spans="1:5">
      <c r="A10" s="148"/>
      <c r="B10" s="148"/>
      <c r="C10" s="148"/>
      <c r="D10" s="147"/>
      <c r="E10" s="147"/>
    </row>
    <row r="11" spans="1:5">
      <c r="A11" s="148"/>
      <c r="B11" s="148"/>
      <c r="C11" s="148"/>
      <c r="D11" s="147"/>
      <c r="E11" s="147"/>
    </row>
    <row r="12" ht="15" spans="1:5">
      <c r="A12" s="149"/>
      <c r="B12" s="149"/>
      <c r="C12" s="148"/>
      <c r="D12" s="147"/>
      <c r="E12" s="147"/>
    </row>
    <row r="13" spans="1:5">
      <c r="A13" s="148"/>
      <c r="B13" s="148"/>
      <c r="C13" s="148"/>
      <c r="D13" s="147"/>
      <c r="E13" s="147"/>
    </row>
    <row r="14" spans="1:5">
      <c r="A14" s="148"/>
      <c r="B14" s="148"/>
      <c r="C14" s="148"/>
      <c r="D14" s="147"/>
      <c r="E14" s="147"/>
    </row>
  </sheetData>
  <mergeCells count="2">
    <mergeCell ref="A3:E3"/>
    <mergeCell ref="A5:E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applyStyles="1" summaryBelow="0" summaryRight="0"/>
  </sheetPr>
  <dimension ref="A1:F31"/>
  <sheetViews>
    <sheetView showGridLines="0" tabSelected="1" workbookViewId="0">
      <selection activeCell="H7" sqref="H7"/>
    </sheetView>
  </sheetViews>
  <sheetFormatPr defaultColWidth="9" defaultRowHeight="15.5" outlineLevelCol="5"/>
  <cols>
    <col min="1" max="1" width="16.2545454545455" style="105" customWidth="1"/>
    <col min="2" max="2" width="23.6272727272727" style="2" customWidth="1"/>
    <col min="3" max="3" width="12.5" style="2" customWidth="1"/>
    <col min="4" max="5" width="12" style="2" customWidth="1"/>
    <col min="6" max="6" width="23" style="62" customWidth="1"/>
    <col min="7" max="16384" width="9" style="43"/>
  </cols>
  <sheetData>
    <row r="1" ht="14" spans="1:6">
      <c r="A1" s="106" t="s">
        <v>13</v>
      </c>
      <c r="B1" s="107"/>
      <c r="C1" s="107"/>
      <c r="D1" s="107"/>
      <c r="E1" s="107"/>
      <c r="F1" s="107"/>
    </row>
    <row r="2" ht="14" spans="1:6">
      <c r="A2" s="107"/>
      <c r="B2" s="107"/>
      <c r="C2" s="107"/>
      <c r="D2" s="107"/>
      <c r="E2" s="107"/>
      <c r="F2" s="107"/>
    </row>
    <row r="3" s="55" customFormat="1" spans="1:6">
      <c r="A3" s="107"/>
      <c r="B3" s="107"/>
      <c r="C3" s="107"/>
      <c r="D3" s="107"/>
      <c r="E3" s="107"/>
      <c r="F3" s="107"/>
    </row>
    <row r="4" s="56" customFormat="1" ht="20.1" customHeight="1" spans="1:6">
      <c r="A4" s="108" t="s">
        <v>14</v>
      </c>
      <c r="B4" s="76" t="s">
        <v>15</v>
      </c>
      <c r="C4" s="109"/>
      <c r="D4" s="110" t="s">
        <v>16</v>
      </c>
      <c r="E4" s="111" t="s">
        <v>17</v>
      </c>
      <c r="F4" s="111"/>
    </row>
    <row r="5" s="56" customFormat="1" ht="20.1" customHeight="1" spans="1:6">
      <c r="A5" s="108" t="s">
        <v>18</v>
      </c>
      <c r="B5" s="76" t="s">
        <v>9</v>
      </c>
      <c r="C5" s="109"/>
      <c r="D5" s="110" t="s">
        <v>19</v>
      </c>
      <c r="E5" s="76" t="s">
        <v>20</v>
      </c>
      <c r="F5" s="109"/>
    </row>
    <row r="6" s="56" customFormat="1" ht="20.1" customHeight="1" spans="1:6">
      <c r="A6" s="108" t="s">
        <v>21</v>
      </c>
      <c r="B6" s="76" t="s">
        <v>22</v>
      </c>
      <c r="C6" s="109"/>
      <c r="D6" s="110" t="s">
        <v>23</v>
      </c>
      <c r="E6" s="112">
        <v>44917</v>
      </c>
      <c r="F6" s="109"/>
    </row>
    <row r="7" s="56" customFormat="1" ht="20.1" customHeight="1" spans="1:6">
      <c r="A7" s="108" t="s">
        <v>24</v>
      </c>
      <c r="B7" s="76" t="s">
        <v>10</v>
      </c>
      <c r="C7" s="109"/>
      <c r="D7" s="110" t="s">
        <v>25</v>
      </c>
      <c r="E7" s="112">
        <v>44917</v>
      </c>
      <c r="F7" s="109"/>
    </row>
    <row r="8" spans="1:6">
      <c r="A8" s="113"/>
      <c r="B8" s="43"/>
      <c r="C8" s="43"/>
      <c r="D8" s="43"/>
      <c r="E8" s="43"/>
      <c r="F8" s="102"/>
    </row>
    <row r="9" spans="1:6">
      <c r="A9" s="113"/>
      <c r="B9" s="43"/>
      <c r="C9" s="43"/>
      <c r="D9" s="43"/>
      <c r="E9" s="43"/>
      <c r="F9" s="102"/>
    </row>
    <row r="10" s="104" customFormat="1" ht="20.1" customHeight="1" spans="1:6">
      <c r="A10" s="114" t="s">
        <v>26</v>
      </c>
      <c r="B10" s="114"/>
      <c r="C10" s="114"/>
      <c r="D10" s="114"/>
      <c r="E10" s="114"/>
      <c r="F10" s="114"/>
    </row>
    <row r="11" ht="14" spans="1:6">
      <c r="A11" s="115" t="s">
        <v>27</v>
      </c>
      <c r="B11" s="116"/>
      <c r="C11" s="116"/>
      <c r="D11" s="116"/>
      <c r="E11" s="116"/>
      <c r="F11" s="117"/>
    </row>
    <row r="12" ht="14" spans="1:6">
      <c r="A12" s="118"/>
      <c r="B12" s="116"/>
      <c r="C12" s="116"/>
      <c r="D12" s="116"/>
      <c r="E12" s="116"/>
      <c r="F12" s="117"/>
    </row>
    <row r="13" ht="14" spans="1:6">
      <c r="A13" s="118"/>
      <c r="B13" s="116"/>
      <c r="C13" s="116"/>
      <c r="D13" s="116"/>
      <c r="E13" s="116"/>
      <c r="F13" s="117"/>
    </row>
    <row r="14" ht="14" spans="1:6">
      <c r="A14" s="118"/>
      <c r="B14" s="116"/>
      <c r="C14" s="116"/>
      <c r="D14" s="116"/>
      <c r="E14" s="116"/>
      <c r="F14" s="117"/>
    </row>
    <row r="15" ht="14" spans="1:6">
      <c r="A15" s="119"/>
      <c r="B15" s="120"/>
      <c r="C15" s="120"/>
      <c r="D15" s="120"/>
      <c r="E15" s="120"/>
      <c r="F15" s="121"/>
    </row>
    <row r="18" s="104" customFormat="1" ht="20.1" customHeight="1" spans="1:6">
      <c r="A18" s="122" t="s">
        <v>28</v>
      </c>
      <c r="B18" s="122"/>
      <c r="C18" s="122"/>
      <c r="D18" s="122"/>
      <c r="E18" s="122"/>
      <c r="F18" s="122"/>
    </row>
    <row r="19" ht="14" spans="1:6">
      <c r="A19" s="123" t="s">
        <v>29</v>
      </c>
      <c r="B19" s="123" t="s">
        <v>30</v>
      </c>
      <c r="C19" s="124"/>
      <c r="D19" s="124"/>
      <c r="E19" s="124"/>
      <c r="F19" s="124"/>
    </row>
    <row r="20" ht="14" spans="1:6">
      <c r="A20" s="125">
        <v>1</v>
      </c>
      <c r="B20" s="126" t="s">
        <v>31</v>
      </c>
      <c r="C20" s="127"/>
      <c r="D20" s="127"/>
      <c r="E20" s="127"/>
      <c r="F20" s="127"/>
    </row>
    <row r="21" ht="14" spans="1:6">
      <c r="A21" s="125">
        <v>2</v>
      </c>
      <c r="B21" s="126" t="s">
        <v>32</v>
      </c>
      <c r="C21" s="127"/>
      <c r="D21" s="127"/>
      <c r="E21" s="127"/>
      <c r="F21" s="127"/>
    </row>
    <row r="22" ht="14" spans="1:6">
      <c r="A22" s="125">
        <v>3</v>
      </c>
      <c r="B22" s="126" t="s">
        <v>33</v>
      </c>
      <c r="C22" s="127"/>
      <c r="D22" s="127"/>
      <c r="E22" s="127"/>
      <c r="F22" s="127"/>
    </row>
    <row r="23" ht="14" spans="1:6">
      <c r="A23" s="125">
        <v>4</v>
      </c>
      <c r="B23" s="127"/>
      <c r="C23" s="127"/>
      <c r="D23" s="127"/>
      <c r="E23" s="127"/>
      <c r="F23" s="127"/>
    </row>
    <row r="26" s="104" customFormat="1" ht="20.1" customHeight="1" spans="1:6">
      <c r="A26" s="128" t="s">
        <v>34</v>
      </c>
      <c r="B26" s="128"/>
      <c r="C26" s="128"/>
      <c r="D26" s="128"/>
      <c r="E26" s="128"/>
      <c r="F26" s="128"/>
    </row>
    <row r="27" ht="14" spans="1:6">
      <c r="A27" s="123" t="s">
        <v>29</v>
      </c>
      <c r="B27" s="123" t="s">
        <v>30</v>
      </c>
      <c r="C27" s="124"/>
      <c r="D27" s="124"/>
      <c r="E27" s="124"/>
      <c r="F27" s="124"/>
    </row>
    <row r="28" ht="14" spans="1:6">
      <c r="A28" s="129">
        <v>1</v>
      </c>
      <c r="B28" s="130"/>
      <c r="C28" s="131"/>
      <c r="D28" s="131"/>
      <c r="E28" s="131"/>
      <c r="F28" s="132"/>
    </row>
    <row r="29" ht="14" spans="1:6">
      <c r="A29" s="125">
        <v>2</v>
      </c>
      <c r="B29" s="133"/>
      <c r="C29" s="134"/>
      <c r="D29" s="134"/>
      <c r="E29" s="134"/>
      <c r="F29" s="135"/>
    </row>
    <row r="30" ht="14" spans="1:6">
      <c r="A30" s="125">
        <v>3</v>
      </c>
      <c r="B30" s="133"/>
      <c r="C30" s="134"/>
      <c r="D30" s="134"/>
      <c r="E30" s="134"/>
      <c r="F30" s="135"/>
    </row>
    <row r="31" ht="14" spans="1:6">
      <c r="A31" s="125">
        <v>4</v>
      </c>
      <c r="B31" s="133"/>
      <c r="C31" s="134"/>
      <c r="D31" s="134"/>
      <c r="E31" s="134"/>
      <c r="F31" s="135"/>
    </row>
  </sheetData>
  <mergeCells count="23">
    <mergeCell ref="B4:C4"/>
    <mergeCell ref="E4:F4"/>
    <mergeCell ref="B5:C5"/>
    <mergeCell ref="E5:F5"/>
    <mergeCell ref="B6:C6"/>
    <mergeCell ref="E6:F6"/>
    <mergeCell ref="B7:C7"/>
    <mergeCell ref="E7:F7"/>
    <mergeCell ref="A10:F10"/>
    <mergeCell ref="A18:F18"/>
    <mergeCell ref="B19:F19"/>
    <mergeCell ref="B20:F20"/>
    <mergeCell ref="B21:F21"/>
    <mergeCell ref="B22:F22"/>
    <mergeCell ref="B23:F23"/>
    <mergeCell ref="A26:F26"/>
    <mergeCell ref="B27:F27"/>
    <mergeCell ref="B28:F28"/>
    <mergeCell ref="B29:F29"/>
    <mergeCell ref="B30:F30"/>
    <mergeCell ref="B31:F31"/>
    <mergeCell ref="A1:F3"/>
    <mergeCell ref="A11:F15"/>
  </mergeCells>
  <dataValidations count="1">
    <dataValidation type="list" allowBlank="1" showInputMessage="1" showErrorMessage="1" sqref="E5:F5">
      <formula1>"产品研发型,定制开发型,升级维护型"</formula1>
    </dataValidation>
  </dataValidations>
  <pageMargins left="0.75" right="0.75" top="1" bottom="1" header="0.5" footer="0.5"/>
  <pageSetup paperSize="9" firstPageNumber="4294963191" orientation="portrait" useFirstPageNumber="1" horizontalDpi="300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38"/>
  <sheetViews>
    <sheetView zoomScale="90" zoomScaleNormal="90" workbookViewId="0">
      <pane ySplit="4" topLeftCell="A5" activePane="bottomLeft" state="frozen"/>
      <selection/>
      <selection pane="bottomLeft" activeCell="E13" sqref="E13"/>
    </sheetView>
  </sheetViews>
  <sheetFormatPr defaultColWidth="9" defaultRowHeight="15.5"/>
  <cols>
    <col min="1" max="1" width="23.2" style="58" customWidth="1"/>
    <col min="2" max="2" width="9.25454545454545" style="59" customWidth="1"/>
    <col min="3" max="3" width="10.5" style="60" customWidth="1"/>
    <col min="4" max="4" width="13.1090909090909" style="60" customWidth="1"/>
    <col min="5" max="6" width="12" style="60" customWidth="1"/>
    <col min="7" max="9" width="12" style="60" customWidth="1" outlineLevel="1"/>
    <col min="10" max="10" width="12" style="2" customWidth="1" outlineLevel="1"/>
    <col min="11" max="11" width="12.7545454545455" style="61" customWidth="1" outlineLevel="1"/>
    <col min="12" max="12" width="23" style="62" customWidth="1"/>
    <col min="13" max="13" width="9" style="63"/>
    <col min="14" max="14" width="11.7818181818182" style="43" customWidth="1"/>
    <col min="15" max="15" width="11.7818181818182" style="64"/>
    <col min="16" max="16381" width="9" style="43"/>
  </cols>
  <sheetData>
    <row r="1" s="55" customFormat="1" ht="33.75" customHeight="1" spans="1:1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91"/>
      <c r="O1" s="36"/>
    </row>
    <row r="2" s="56" customFormat="1" ht="14.25" customHeight="1" spans="1:15">
      <c r="A2" s="65" t="s">
        <v>36</v>
      </c>
      <c r="B2" s="66"/>
      <c r="C2" s="67"/>
      <c r="D2" s="67"/>
      <c r="E2" s="67"/>
      <c r="F2" s="67"/>
      <c r="G2" s="67"/>
      <c r="H2" s="67"/>
      <c r="I2" s="67"/>
      <c r="J2" s="92"/>
      <c r="K2" s="92"/>
      <c r="L2" s="92"/>
      <c r="O2" s="93"/>
    </row>
    <row r="3" s="56" customFormat="1" ht="16" customHeight="1" spans="1:15">
      <c r="A3" s="68" t="s">
        <v>37</v>
      </c>
      <c r="B3" s="69" t="s">
        <v>38</v>
      </c>
      <c r="C3" s="70" t="s">
        <v>39</v>
      </c>
      <c r="D3" s="71"/>
      <c r="E3" s="71"/>
      <c r="F3" s="71"/>
      <c r="G3" s="71"/>
      <c r="H3" s="71"/>
      <c r="I3" s="71"/>
      <c r="J3" s="71"/>
      <c r="K3" s="71"/>
      <c r="L3" s="94" t="s">
        <v>40</v>
      </c>
      <c r="O3" s="93"/>
    </row>
    <row r="4" s="56" customFormat="1" ht="12.75" customHeight="1" spans="1:15">
      <c r="A4" s="72"/>
      <c r="B4" s="73"/>
      <c r="C4" s="74" t="s">
        <v>41</v>
      </c>
      <c r="D4" s="74" t="s">
        <v>42</v>
      </c>
      <c r="E4" s="74" t="s">
        <v>43</v>
      </c>
      <c r="F4" s="75" t="s">
        <v>44</v>
      </c>
      <c r="G4" s="75" t="s">
        <v>45</v>
      </c>
      <c r="H4" s="75" t="s">
        <v>46</v>
      </c>
      <c r="I4" s="75" t="s">
        <v>47</v>
      </c>
      <c r="J4" s="69" t="s">
        <v>48</v>
      </c>
      <c r="K4" s="69" t="s">
        <v>49</v>
      </c>
      <c r="L4" s="95"/>
      <c r="O4" s="93"/>
    </row>
    <row r="5" s="57" customFormat="1" ht="25" customHeight="1" spans="1:15">
      <c r="A5" s="76" t="s">
        <v>50</v>
      </c>
      <c r="B5" s="77" t="s">
        <v>51</v>
      </c>
      <c r="C5" s="78">
        <v>3939</v>
      </c>
      <c r="D5" s="79">
        <v>3663</v>
      </c>
      <c r="E5" s="78">
        <v>3726</v>
      </c>
      <c r="F5" s="80">
        <f>IF(K5="Yes",H5,"重新估算")</f>
        <v>3776</v>
      </c>
      <c r="G5" s="81">
        <f>MAX(C5:E5)</f>
        <v>3939</v>
      </c>
      <c r="H5" s="81">
        <f>IF(SUM(C5:E5)&lt;&gt;0,AVERAGE(C5:E5),0)</f>
        <v>3776</v>
      </c>
      <c r="I5" s="81">
        <f>MIN(C5:E5)</f>
        <v>3663</v>
      </c>
      <c r="J5" s="96">
        <f>IF(H5&lt;&gt;0,MAX((G5-H5)/H5*100%,(H5-I5)/H5*100%),0)</f>
        <v>0.0431673728813559</v>
      </c>
      <c r="K5" s="78" t="s">
        <v>52</v>
      </c>
      <c r="L5" s="97"/>
      <c r="N5" s="98"/>
      <c r="O5" s="98"/>
    </row>
    <row r="6" s="57" customFormat="1" ht="25" customHeight="1" spans="1:15">
      <c r="A6" s="76" t="s">
        <v>53</v>
      </c>
      <c r="B6" s="77" t="s">
        <v>51</v>
      </c>
      <c r="C6" s="78">
        <v>5834</v>
      </c>
      <c r="D6" s="79">
        <v>5709</v>
      </c>
      <c r="E6" s="78">
        <v>5676</v>
      </c>
      <c r="F6" s="80">
        <f>IF(K6="Yes",H6,"重新估算")</f>
        <v>5739.66666666667</v>
      </c>
      <c r="G6" s="81">
        <f>MAX(C6:E6)</f>
        <v>5834</v>
      </c>
      <c r="H6" s="81">
        <f>IF(SUM(C6:E6)&lt;&gt;0,AVERAGE(C6:E6),0)</f>
        <v>5739.66666666667</v>
      </c>
      <c r="I6" s="81">
        <f>MIN(C6:E6)</f>
        <v>5676</v>
      </c>
      <c r="J6" s="96">
        <f>IF(H6&lt;&gt;0,MAX((G6-H6)/H6*100%,(H6-I6)/H6*100%),0)</f>
        <v>0.0164353330623148</v>
      </c>
      <c r="K6" s="78" t="s">
        <v>52</v>
      </c>
      <c r="L6" s="97"/>
      <c r="N6" s="98"/>
      <c r="O6" s="98"/>
    </row>
    <row r="7" s="57" customFormat="1" ht="25" customHeight="1" spans="1:15">
      <c r="A7" s="76" t="s">
        <v>54</v>
      </c>
      <c r="B7" s="77" t="s">
        <v>51</v>
      </c>
      <c r="C7" s="78">
        <v>4244</v>
      </c>
      <c r="D7" s="79">
        <v>4383</v>
      </c>
      <c r="E7" s="78">
        <v>4370</v>
      </c>
      <c r="F7" s="80">
        <f>IF(K7="Yes",H7,"重新估算")</f>
        <v>4332.33333333333</v>
      </c>
      <c r="G7" s="81">
        <f>MAX(C7:E7)</f>
        <v>4383</v>
      </c>
      <c r="H7" s="81">
        <f>IF(SUM(C7:E7)&lt;&gt;0,AVERAGE(C7:E7),0)</f>
        <v>4332.33333333333</v>
      </c>
      <c r="I7" s="81">
        <f>MIN(C7:E7)</f>
        <v>4244</v>
      </c>
      <c r="J7" s="96">
        <f>IF(H7&lt;&gt;0,MAX((G7-H7)/H7*100%,(H7-I7)/H7*100%),0)</f>
        <v>0.020389320612449</v>
      </c>
      <c r="K7" s="78" t="s">
        <v>52</v>
      </c>
      <c r="L7" s="97"/>
      <c r="N7" s="98"/>
      <c r="O7" s="98"/>
    </row>
    <row r="8" s="57" customFormat="1" ht="25" customHeight="1" spans="1:15">
      <c r="A8" s="76" t="s">
        <v>55</v>
      </c>
      <c r="B8" s="77" t="s">
        <v>51</v>
      </c>
      <c r="C8" s="78">
        <v>2960</v>
      </c>
      <c r="D8" s="79">
        <v>2839</v>
      </c>
      <c r="E8" s="78">
        <v>2722</v>
      </c>
      <c r="F8" s="80">
        <f>IF(K8="Yes",H8,"重新估算")</f>
        <v>2840.33333333333</v>
      </c>
      <c r="G8" s="81">
        <f>MAX(C8:E8)</f>
        <v>2960</v>
      </c>
      <c r="H8" s="81">
        <f>IF(SUM(C8:E8)&lt;&gt;0,AVERAGE(C8:E8),0)</f>
        <v>2840.33333333333</v>
      </c>
      <c r="I8" s="81">
        <f>MIN(C8:E8)</f>
        <v>2722</v>
      </c>
      <c r="J8" s="96">
        <f>IF(H8&lt;&gt;0,MAX((G8-H8)/H8*100%,(H8-I8)/H8*100%),0)</f>
        <v>0.0421312052575988</v>
      </c>
      <c r="K8" s="78" t="s">
        <v>52</v>
      </c>
      <c r="L8" s="97"/>
      <c r="N8" s="99"/>
      <c r="O8" s="98"/>
    </row>
    <row r="9" s="57" customFormat="1" ht="25" customHeight="1" spans="1:15">
      <c r="A9" s="76" t="s">
        <v>56</v>
      </c>
      <c r="B9" s="77" t="s">
        <v>51</v>
      </c>
      <c r="C9" s="78">
        <v>3209</v>
      </c>
      <c r="D9" s="79">
        <v>3376</v>
      </c>
      <c r="E9" s="78">
        <v>3434</v>
      </c>
      <c r="F9" s="80">
        <f>IF(K9="Yes",H9,"重新估算")</f>
        <v>3339.66666666667</v>
      </c>
      <c r="G9" s="81">
        <f>MAX(C9:E9)</f>
        <v>3434</v>
      </c>
      <c r="H9" s="81">
        <f>IF(SUM(C9:E9)&lt;&gt;0,AVERAGE(C9:E9),0)</f>
        <v>3339.66666666667</v>
      </c>
      <c r="I9" s="81">
        <f>MIN(C9:E9)</f>
        <v>3209</v>
      </c>
      <c r="J9" s="96">
        <f>IF(H9&lt;&gt;0,MAX((G9-H9)/H9*100%,(H9-I9)/H9*100%),0)</f>
        <v>0.039125661243637</v>
      </c>
      <c r="K9" s="78" t="s">
        <v>52</v>
      </c>
      <c r="L9" s="97"/>
      <c r="N9" s="98"/>
      <c r="O9" s="98"/>
    </row>
    <row r="10" ht="15" customHeight="1" spans="1:12">
      <c r="A10" s="82" t="s">
        <v>57</v>
      </c>
      <c r="B10" s="83"/>
      <c r="C10" s="84"/>
      <c r="D10" s="84"/>
      <c r="E10" s="84"/>
      <c r="F10" s="85">
        <f>SUM(F5:F9)</f>
        <v>20028</v>
      </c>
      <c r="G10" s="86" t="s">
        <v>58</v>
      </c>
      <c r="H10" s="87"/>
      <c r="I10" s="87"/>
      <c r="J10" s="87"/>
      <c r="K10" s="87"/>
      <c r="L10" s="100"/>
    </row>
    <row r="11" spans="1:15">
      <c r="A11" s="88"/>
      <c r="B11" s="89"/>
      <c r="C11" s="90"/>
      <c r="D11" s="90"/>
      <c r="E11" s="90"/>
      <c r="F11" s="90"/>
      <c r="G11" s="90"/>
      <c r="H11" s="90"/>
      <c r="I11" s="90"/>
      <c r="J11" s="43"/>
      <c r="K11" s="101"/>
      <c r="L11" s="102"/>
      <c r="N11" s="90"/>
      <c r="O11" s="103"/>
    </row>
    <row r="12" spans="1:15">
      <c r="A12" s="88"/>
      <c r="B12" s="89"/>
      <c r="C12" s="90"/>
      <c r="D12" s="90"/>
      <c r="E12" s="90"/>
      <c r="F12" s="90"/>
      <c r="G12" s="90"/>
      <c r="H12" s="90"/>
      <c r="I12" s="90"/>
      <c r="J12" s="43"/>
      <c r="K12" s="101"/>
      <c r="L12" s="102"/>
      <c r="N12" s="90"/>
      <c r="O12" s="103"/>
    </row>
    <row r="13" spans="1:12">
      <c r="A13" s="88"/>
      <c r="B13" s="89"/>
      <c r="C13" s="90"/>
      <c r="D13" s="90"/>
      <c r="E13" s="90"/>
      <c r="F13" s="90"/>
      <c r="G13" s="90"/>
      <c r="H13" s="90"/>
      <c r="I13" s="90"/>
      <c r="J13" s="43"/>
      <c r="K13" s="101"/>
      <c r="L13" s="102"/>
    </row>
    <row r="14" spans="1:12">
      <c r="A14" s="88"/>
      <c r="B14" s="89"/>
      <c r="C14" s="90"/>
      <c r="D14" s="90"/>
      <c r="E14" s="90"/>
      <c r="F14" s="90"/>
      <c r="G14" s="90"/>
      <c r="H14" s="90"/>
      <c r="I14" s="90"/>
      <c r="J14" s="43"/>
      <c r="K14" s="101"/>
      <c r="L14" s="102"/>
    </row>
    <row r="15" spans="1:12">
      <c r="A15" s="88"/>
      <c r="B15" s="64"/>
      <c r="C15" s="90"/>
      <c r="D15" s="90"/>
      <c r="E15" s="90"/>
      <c r="F15" s="90"/>
      <c r="G15" s="90"/>
      <c r="H15" s="90"/>
      <c r="I15" s="90"/>
      <c r="J15" s="43"/>
      <c r="K15" s="101"/>
      <c r="L15" s="102"/>
    </row>
    <row r="16" spans="1:12">
      <c r="A16" s="88"/>
      <c r="B16" s="64"/>
      <c r="C16" s="90"/>
      <c r="D16" s="90"/>
      <c r="E16" s="90"/>
      <c r="F16" s="90"/>
      <c r="G16" s="90"/>
      <c r="H16" s="90"/>
      <c r="I16" s="90"/>
      <c r="J16" s="43"/>
      <c r="K16" s="101"/>
      <c r="L16" s="102"/>
    </row>
    <row r="17" spans="1:12">
      <c r="A17" s="88"/>
      <c r="B17" s="64"/>
      <c r="C17" s="90"/>
      <c r="D17" s="90"/>
      <c r="E17" s="90"/>
      <c r="F17" s="90"/>
      <c r="G17" s="90"/>
      <c r="H17" s="90"/>
      <c r="I17" s="90"/>
      <c r="J17" s="43"/>
      <c r="K17" s="101"/>
      <c r="L17" s="102"/>
    </row>
    <row r="18" spans="1:12">
      <c r="A18" s="88"/>
      <c r="B18" s="64"/>
      <c r="C18" s="90"/>
      <c r="D18" s="90"/>
      <c r="E18" s="90"/>
      <c r="F18" s="90"/>
      <c r="G18" s="90"/>
      <c r="H18" s="90"/>
      <c r="I18" s="90"/>
      <c r="J18" s="43"/>
      <c r="K18" s="101"/>
      <c r="L18" s="102"/>
    </row>
    <row r="19" spans="1:12">
      <c r="A19" s="88"/>
      <c r="B19" s="64"/>
      <c r="C19" s="90"/>
      <c r="D19" s="90"/>
      <c r="E19" s="90"/>
      <c r="F19" s="90"/>
      <c r="G19" s="90"/>
      <c r="H19" s="90"/>
      <c r="I19" s="90"/>
      <c r="J19" s="43"/>
      <c r="K19" s="101"/>
      <c r="L19" s="102"/>
    </row>
    <row r="20" spans="1:12">
      <c r="A20" s="88"/>
      <c r="B20" s="64"/>
      <c r="C20" s="90"/>
      <c r="D20" s="90"/>
      <c r="E20" s="90"/>
      <c r="F20" s="90"/>
      <c r="G20" s="90"/>
      <c r="H20" s="90"/>
      <c r="I20" s="90"/>
      <c r="J20" s="43"/>
      <c r="K20" s="101"/>
      <c r="L20" s="102"/>
    </row>
    <row r="21" spans="1:12">
      <c r="A21" s="88"/>
      <c r="B21" s="64"/>
      <c r="C21" s="90"/>
      <c r="D21" s="90"/>
      <c r="E21" s="90"/>
      <c r="F21" s="90"/>
      <c r="G21" s="90"/>
      <c r="H21" s="90"/>
      <c r="I21" s="90"/>
      <c r="J21" s="43"/>
      <c r="K21" s="101"/>
      <c r="L21" s="102"/>
    </row>
    <row r="22" spans="1:12">
      <c r="A22" s="88"/>
      <c r="B22" s="64"/>
      <c r="C22" s="90"/>
      <c r="D22" s="90"/>
      <c r="E22" s="90"/>
      <c r="F22" s="90"/>
      <c r="G22" s="90"/>
      <c r="H22" s="90"/>
      <c r="I22" s="90"/>
      <c r="J22" s="43"/>
      <c r="K22" s="101"/>
      <c r="L22" s="102"/>
    </row>
    <row r="23" spans="1:12">
      <c r="A23" s="88"/>
      <c r="B23" s="64"/>
      <c r="C23" s="90"/>
      <c r="D23" s="90"/>
      <c r="E23" s="90"/>
      <c r="F23" s="90"/>
      <c r="G23" s="90"/>
      <c r="H23" s="90"/>
      <c r="I23" s="90"/>
      <c r="J23" s="43"/>
      <c r="K23" s="101"/>
      <c r="L23" s="102"/>
    </row>
    <row r="24" spans="1:12">
      <c r="A24" s="88"/>
      <c r="B24" s="64"/>
      <c r="C24" s="90"/>
      <c r="D24" s="90"/>
      <c r="E24" s="90"/>
      <c r="F24" s="90"/>
      <c r="G24" s="90"/>
      <c r="H24" s="90"/>
      <c r="I24" s="90"/>
      <c r="J24" s="43"/>
      <c r="K24" s="101"/>
      <c r="L24" s="102"/>
    </row>
    <row r="25" spans="1:12">
      <c r="A25" s="88"/>
      <c r="B25" s="64"/>
      <c r="C25" s="90"/>
      <c r="D25" s="90"/>
      <c r="E25" s="90"/>
      <c r="F25" s="90"/>
      <c r="G25" s="90"/>
      <c r="H25" s="90"/>
      <c r="I25" s="90"/>
      <c r="J25" s="43"/>
      <c r="K25" s="101"/>
      <c r="L25" s="102"/>
    </row>
    <row r="26" spans="1:12">
      <c r="A26" s="88"/>
      <c r="B26" s="64"/>
      <c r="C26" s="90"/>
      <c r="D26" s="90"/>
      <c r="E26" s="90"/>
      <c r="F26" s="90"/>
      <c r="G26" s="90"/>
      <c r="H26" s="90"/>
      <c r="I26" s="90"/>
      <c r="J26" s="43"/>
      <c r="K26" s="101"/>
      <c r="L26" s="102"/>
    </row>
    <row r="27" spans="1:12">
      <c r="A27" s="88"/>
      <c r="B27" s="64"/>
      <c r="C27" s="90"/>
      <c r="D27" s="90"/>
      <c r="E27" s="90"/>
      <c r="F27" s="90"/>
      <c r="G27" s="90"/>
      <c r="H27" s="90"/>
      <c r="I27" s="90"/>
      <c r="J27" s="43"/>
      <c r="K27" s="101"/>
      <c r="L27" s="102"/>
    </row>
    <row r="28" spans="1:12">
      <c r="A28" s="88"/>
      <c r="B28" s="64"/>
      <c r="C28" s="90"/>
      <c r="D28" s="90"/>
      <c r="E28" s="90"/>
      <c r="F28" s="90"/>
      <c r="G28" s="90"/>
      <c r="H28" s="90"/>
      <c r="I28" s="90"/>
      <c r="J28" s="43"/>
      <c r="K28" s="101"/>
      <c r="L28" s="102"/>
    </row>
    <row r="29" spans="1:12">
      <c r="A29" s="88"/>
      <c r="B29" s="64"/>
      <c r="C29" s="90"/>
      <c r="D29" s="90"/>
      <c r="E29" s="90"/>
      <c r="F29" s="90"/>
      <c r="G29" s="90"/>
      <c r="H29" s="90"/>
      <c r="I29" s="90"/>
      <c r="J29" s="43"/>
      <c r="K29" s="101"/>
      <c r="L29" s="102"/>
    </row>
    <row r="30" spans="1:12">
      <c r="A30" s="88"/>
      <c r="B30" s="64"/>
      <c r="C30" s="90"/>
      <c r="D30" s="90"/>
      <c r="E30" s="90"/>
      <c r="F30" s="90"/>
      <c r="G30" s="90"/>
      <c r="H30" s="90"/>
      <c r="I30" s="90"/>
      <c r="J30" s="43"/>
      <c r="K30" s="101"/>
      <c r="L30" s="102"/>
    </row>
    <row r="31" spans="1:12">
      <c r="A31" s="88"/>
      <c r="B31" s="64"/>
      <c r="C31" s="90"/>
      <c r="D31" s="90"/>
      <c r="E31" s="90"/>
      <c r="F31" s="90"/>
      <c r="G31" s="90"/>
      <c r="H31" s="90"/>
      <c r="I31" s="90"/>
      <c r="J31" s="43"/>
      <c r="K31" s="101"/>
      <c r="L31" s="102"/>
    </row>
    <row r="32" spans="1:12">
      <c r="A32" s="88"/>
      <c r="B32" s="64"/>
      <c r="C32" s="90"/>
      <c r="D32" s="90"/>
      <c r="E32" s="90"/>
      <c r="F32" s="90"/>
      <c r="G32" s="90"/>
      <c r="H32" s="90"/>
      <c r="I32" s="90"/>
      <c r="J32" s="43"/>
      <c r="K32" s="101"/>
      <c r="L32" s="102"/>
    </row>
    <row r="33" spans="1:12">
      <c r="A33" s="88"/>
      <c r="B33" s="64"/>
      <c r="C33" s="90"/>
      <c r="D33" s="90"/>
      <c r="E33" s="90"/>
      <c r="F33" s="90"/>
      <c r="G33" s="90"/>
      <c r="H33" s="90"/>
      <c r="I33" s="90"/>
      <c r="J33" s="43"/>
      <c r="K33" s="101"/>
      <c r="L33" s="102"/>
    </row>
    <row r="34" spans="1:12">
      <c r="A34" s="88"/>
      <c r="B34" s="64"/>
      <c r="C34" s="90"/>
      <c r="D34" s="90"/>
      <c r="E34" s="90"/>
      <c r="F34" s="90"/>
      <c r="G34" s="90"/>
      <c r="H34" s="90"/>
      <c r="I34" s="90"/>
      <c r="J34" s="43"/>
      <c r="K34" s="101"/>
      <c r="L34" s="102"/>
    </row>
    <row r="35" spans="1:12">
      <c r="A35" s="88"/>
      <c r="B35" s="64"/>
      <c r="C35" s="90"/>
      <c r="D35" s="90"/>
      <c r="E35" s="90"/>
      <c r="F35" s="90"/>
      <c r="G35" s="90"/>
      <c r="H35" s="90"/>
      <c r="I35" s="90"/>
      <c r="J35" s="43"/>
      <c r="K35" s="101"/>
      <c r="L35" s="102"/>
    </row>
    <row r="36" spans="11:12">
      <c r="K36" s="101"/>
      <c r="L36" s="102"/>
    </row>
    <row r="37" spans="11:12">
      <c r="K37" s="101"/>
      <c r="L37" s="102"/>
    </row>
    <row r="38" spans="11:12">
      <c r="K38" s="101"/>
      <c r="L38" s="102"/>
    </row>
  </sheetData>
  <autoFilter ref="A3:W14">
    <extLst/>
  </autoFilter>
  <mergeCells count="5">
    <mergeCell ref="A1:K1"/>
    <mergeCell ref="C3:K3"/>
    <mergeCell ref="A3:A4"/>
    <mergeCell ref="B3:B4"/>
    <mergeCell ref="L3:L4"/>
  </mergeCells>
  <dataValidations count="3">
    <dataValidation type="list" allowBlank="1" showInputMessage="1" showErrorMessage="1" sqref="K5 K6 K7 K8 K9">
      <formula1>"Yes,No"</formula1>
    </dataValidation>
    <dataValidation type="list" allowBlank="1" showInputMessage="1" showErrorMessage="1" sqref="B5 B6 B7:B9">
      <formula1>"改造,复用,全新,平台生成"</formula1>
    </dataValidation>
    <dataValidation type="list" allowBlank="1" showInputMessage="1" showErrorMessage="1" sqref="G10">
      <formula1>"loc,FP"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L26"/>
  <sheetViews>
    <sheetView showGridLines="0" workbookViewId="0">
      <pane xSplit="13" ySplit="8" topLeftCell="O9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15.5"/>
  <cols>
    <col min="1" max="1" width="6.25454545454545" style="2" customWidth="1"/>
    <col min="2" max="2" width="15.7545454545455" style="2" customWidth="1"/>
    <col min="3" max="3" width="23.5" style="2" customWidth="1"/>
    <col min="4" max="4" width="15" style="2" customWidth="1"/>
    <col min="5" max="5" width="16.7545454545455" style="2" customWidth="1"/>
    <col min="6" max="6" width="2.5" style="2" customWidth="1"/>
    <col min="7" max="7" width="11.6272727272727" style="2" customWidth="1"/>
    <col min="8" max="8" width="12.6272727272727" style="2" customWidth="1"/>
    <col min="9" max="9" width="2.38181818181818" style="2" customWidth="1"/>
    <col min="10" max="10" width="25" style="2" customWidth="1"/>
    <col min="11" max="11" width="10.5" style="2" customWidth="1"/>
    <col min="12" max="12" width="11.3818181818182" style="2" customWidth="1"/>
    <col min="13" max="13" width="9" style="2"/>
    <col min="14" max="14" width="15.6636363636364" style="2"/>
    <col min="15" max="16384" width="9" style="2"/>
  </cols>
  <sheetData>
    <row r="1" ht="22.5" customHeight="1" spans="2:8">
      <c r="B1" s="3" t="s">
        <v>59</v>
      </c>
      <c r="C1" s="3"/>
      <c r="D1" s="3"/>
      <c r="E1" s="3"/>
      <c r="F1" s="3"/>
      <c r="G1" s="3"/>
      <c r="H1" s="3"/>
    </row>
    <row r="2" spans="2:8">
      <c r="B2" s="4"/>
      <c r="C2" s="4"/>
      <c r="D2" s="4"/>
      <c r="E2" s="4"/>
      <c r="F2" s="3"/>
      <c r="G2" s="3"/>
      <c r="H2" s="3"/>
    </row>
    <row r="3" ht="15" customHeight="1" spans="2:8">
      <c r="B3" s="5" t="s">
        <v>60</v>
      </c>
      <c r="C3" s="6">
        <f>估算!F10</f>
        <v>20028</v>
      </c>
      <c r="D3" s="5" t="str">
        <f>估算!G10</f>
        <v>loc</v>
      </c>
      <c r="E3" s="7"/>
      <c r="F3" s="8"/>
      <c r="G3" s="9"/>
      <c r="H3" s="10" t="s">
        <v>61</v>
      </c>
    </row>
    <row r="4" s="1" customFormat="1" ht="14" spans="2:8">
      <c r="B4" s="11" t="s">
        <v>62</v>
      </c>
      <c r="C4" s="12"/>
      <c r="D4" s="13">
        <v>350</v>
      </c>
      <c r="E4" s="14" t="s">
        <v>63</v>
      </c>
      <c r="F4" s="15"/>
      <c r="G4" s="15"/>
      <c r="H4" s="15"/>
    </row>
    <row r="5" s="1" customFormat="1" ht="14" spans="2:8">
      <c r="B5" s="16" t="s">
        <v>64</v>
      </c>
      <c r="C5" s="17"/>
      <c r="D5" s="18">
        <f>C3/D4/C12*C24</f>
        <v>150.586466165414</v>
      </c>
      <c r="E5" s="19" t="s">
        <v>65</v>
      </c>
      <c r="F5" s="15"/>
      <c r="G5" s="15"/>
      <c r="H5" s="15"/>
    </row>
    <row r="7" ht="19.5" customHeight="1" spans="2:12">
      <c r="B7" s="20" t="s">
        <v>66</v>
      </c>
      <c r="C7" s="21"/>
      <c r="D7" s="21"/>
      <c r="E7" s="22"/>
      <c r="F7" s="23"/>
      <c r="G7" s="24" t="s">
        <v>67</v>
      </c>
      <c r="H7" s="25"/>
      <c r="I7" s="47"/>
      <c r="J7" s="48" t="s">
        <v>68</v>
      </c>
      <c r="K7" s="49"/>
      <c r="L7" s="50"/>
    </row>
    <row r="8" ht="22.9" customHeight="1" spans="2:12">
      <c r="B8" s="26" t="s">
        <v>69</v>
      </c>
      <c r="C8" s="26" t="s">
        <v>70</v>
      </c>
      <c r="D8" s="26" t="s">
        <v>71</v>
      </c>
      <c r="E8" s="26" t="s">
        <v>72</v>
      </c>
      <c r="F8" s="23"/>
      <c r="G8" s="27" t="s">
        <v>73</v>
      </c>
      <c r="H8" s="27" t="s">
        <v>74</v>
      </c>
      <c r="I8" s="51"/>
      <c r="J8" s="27" t="s">
        <v>75</v>
      </c>
      <c r="K8" s="27" t="s">
        <v>73</v>
      </c>
      <c r="L8" s="27" t="s">
        <v>74</v>
      </c>
    </row>
    <row r="9" ht="22" customHeight="1" spans="2:12">
      <c r="B9" s="28" t="s">
        <v>76</v>
      </c>
      <c r="C9" s="29">
        <v>0.08</v>
      </c>
      <c r="D9" s="30">
        <v>3</v>
      </c>
      <c r="E9" s="31">
        <f>IF(AND(C9&lt;&gt;"",D9&lt;&gt;""),$D$5*C9/D9,"")</f>
        <v>4.01563909774436</v>
      </c>
      <c r="F9" s="23"/>
      <c r="G9" s="32">
        <v>44550</v>
      </c>
      <c r="H9" s="33">
        <f>WORKDAY(G9,E9,)</f>
        <v>44554</v>
      </c>
      <c r="I9" s="51"/>
      <c r="J9" s="28" t="s">
        <v>76</v>
      </c>
      <c r="K9" s="52">
        <v>44473</v>
      </c>
      <c r="L9" s="52">
        <v>44497</v>
      </c>
    </row>
    <row r="10" spans="2:12">
      <c r="B10" s="28" t="s">
        <v>77</v>
      </c>
      <c r="C10" s="29">
        <v>0.1</v>
      </c>
      <c r="D10" s="30">
        <v>2</v>
      </c>
      <c r="E10" s="31">
        <f t="shared" ref="E10:E16" si="0">IF(AND(C10&lt;&gt;"",D10&lt;&gt;""),$D$5*C10/D10,"")</f>
        <v>7.52932330827068</v>
      </c>
      <c r="F10" s="23"/>
      <c r="G10" s="33">
        <f>H9+1</f>
        <v>44555</v>
      </c>
      <c r="H10" s="33">
        <f t="shared" ref="H9:H16" si="1">WORKDAY(G10,E10,)</f>
        <v>44565</v>
      </c>
      <c r="I10" s="51"/>
      <c r="J10" s="28" t="s">
        <v>77</v>
      </c>
      <c r="K10" s="53"/>
      <c r="L10" s="53"/>
    </row>
    <row r="11" spans="2:12">
      <c r="B11" s="28" t="s">
        <v>78</v>
      </c>
      <c r="C11" s="29">
        <v>0.12</v>
      </c>
      <c r="D11" s="30">
        <v>2</v>
      </c>
      <c r="E11" s="31">
        <f t="shared" si="0"/>
        <v>9.03518796992481</v>
      </c>
      <c r="F11" s="23"/>
      <c r="G11" s="33">
        <f t="shared" ref="G11:G16" si="2">H10+1</f>
        <v>44566</v>
      </c>
      <c r="H11" s="33">
        <f t="shared" si="1"/>
        <v>44579</v>
      </c>
      <c r="I11" s="51"/>
      <c r="J11" s="28" t="s">
        <v>78</v>
      </c>
      <c r="K11" s="54"/>
      <c r="L11" s="54"/>
    </row>
    <row r="12" spans="2:12">
      <c r="B12" s="28" t="s">
        <v>79</v>
      </c>
      <c r="C12" s="29">
        <v>0.38</v>
      </c>
      <c r="D12" s="30">
        <v>3</v>
      </c>
      <c r="E12" s="31">
        <f t="shared" si="0"/>
        <v>19.0742857142857</v>
      </c>
      <c r="F12" s="23"/>
      <c r="G12" s="33">
        <f t="shared" si="2"/>
        <v>44580</v>
      </c>
      <c r="H12" s="33">
        <f t="shared" si="1"/>
        <v>44607</v>
      </c>
      <c r="I12" s="51"/>
      <c r="J12" s="28" t="s">
        <v>79</v>
      </c>
      <c r="K12" s="52">
        <v>44498</v>
      </c>
      <c r="L12" s="52">
        <v>44540</v>
      </c>
    </row>
    <row r="13" spans="2:12">
      <c r="B13" s="28" t="s">
        <v>80</v>
      </c>
      <c r="C13" s="29">
        <v>0.09</v>
      </c>
      <c r="D13" s="30">
        <v>2</v>
      </c>
      <c r="E13" s="31">
        <f t="shared" si="0"/>
        <v>6.77639097744361</v>
      </c>
      <c r="F13" s="23"/>
      <c r="G13" s="33">
        <f t="shared" si="2"/>
        <v>44608</v>
      </c>
      <c r="H13" s="33">
        <f t="shared" si="1"/>
        <v>44616</v>
      </c>
      <c r="I13" s="51"/>
      <c r="J13" s="28" t="s">
        <v>80</v>
      </c>
      <c r="K13" s="54"/>
      <c r="L13" s="54"/>
    </row>
    <row r="14" spans="2:12">
      <c r="B14" s="28" t="s">
        <v>81</v>
      </c>
      <c r="C14" s="29">
        <v>0.08</v>
      </c>
      <c r="D14" s="30">
        <v>2</v>
      </c>
      <c r="E14" s="31">
        <f t="shared" si="0"/>
        <v>6.02345864661654</v>
      </c>
      <c r="F14" s="23"/>
      <c r="G14" s="33">
        <f t="shared" si="2"/>
        <v>44617</v>
      </c>
      <c r="H14" s="33">
        <f t="shared" si="1"/>
        <v>44627</v>
      </c>
      <c r="I14" s="51"/>
      <c r="J14" s="28" t="s">
        <v>81</v>
      </c>
      <c r="K14" s="52">
        <v>44541</v>
      </c>
      <c r="L14" s="52">
        <v>44557</v>
      </c>
    </row>
    <row r="15" spans="2:12">
      <c r="B15" s="28" t="s">
        <v>82</v>
      </c>
      <c r="C15" s="29">
        <v>0.04</v>
      </c>
      <c r="D15" s="30">
        <v>3</v>
      </c>
      <c r="E15" s="31">
        <f t="shared" si="0"/>
        <v>2.00781954887218</v>
      </c>
      <c r="F15" s="23"/>
      <c r="G15" s="33">
        <f t="shared" si="2"/>
        <v>44628</v>
      </c>
      <c r="H15" s="33">
        <f t="shared" si="1"/>
        <v>44630</v>
      </c>
      <c r="I15" s="51"/>
      <c r="J15" s="28" t="s">
        <v>82</v>
      </c>
      <c r="K15" s="53"/>
      <c r="L15" s="53"/>
    </row>
    <row r="16" spans="2:12">
      <c r="B16" s="28" t="s">
        <v>83</v>
      </c>
      <c r="C16" s="29">
        <v>0.03</v>
      </c>
      <c r="D16" s="30">
        <v>2</v>
      </c>
      <c r="E16" s="31">
        <f t="shared" si="0"/>
        <v>2.2587969924812</v>
      </c>
      <c r="F16" s="23"/>
      <c r="G16" s="33">
        <f t="shared" si="2"/>
        <v>44631</v>
      </c>
      <c r="H16" s="33">
        <f t="shared" si="1"/>
        <v>44635</v>
      </c>
      <c r="I16" s="51"/>
      <c r="J16" s="28" t="s">
        <v>83</v>
      </c>
      <c r="K16" s="54"/>
      <c r="L16" s="54"/>
    </row>
    <row r="17" spans="2:12">
      <c r="B17" s="28" t="s">
        <v>84</v>
      </c>
      <c r="C17" s="34">
        <f>SUM(C9:C16)</f>
        <v>0.92</v>
      </c>
      <c r="D17" s="35">
        <f>SUM(D9:D16)</f>
        <v>19</v>
      </c>
      <c r="E17" s="31">
        <f>SUM(E9:E16)</f>
        <v>56.7209022556391</v>
      </c>
      <c r="F17" s="36"/>
      <c r="G17" s="37"/>
      <c r="H17" s="37"/>
      <c r="K17" s="37"/>
      <c r="L17" s="37"/>
    </row>
    <row r="18" spans="2:12">
      <c r="B18" s="38"/>
      <c r="D18" s="39"/>
      <c r="E18" s="40"/>
      <c r="F18" s="36"/>
      <c r="G18" s="37"/>
      <c r="H18" s="37"/>
      <c r="K18" s="37"/>
      <c r="L18" s="37"/>
    </row>
    <row r="19" ht="15" customHeight="1" spans="2:12">
      <c r="B19" s="20" t="s">
        <v>85</v>
      </c>
      <c r="C19" s="21"/>
      <c r="D19" s="21"/>
      <c r="E19" s="22"/>
      <c r="F19" s="36"/>
      <c r="G19" s="37"/>
      <c r="H19" s="37"/>
      <c r="K19" s="37"/>
      <c r="L19" s="37"/>
    </row>
    <row r="20" spans="2:12">
      <c r="B20" s="41"/>
      <c r="C20" s="26" t="s">
        <v>86</v>
      </c>
      <c r="D20" s="42" t="s">
        <v>87</v>
      </c>
      <c r="E20" s="42" t="s">
        <v>88</v>
      </c>
      <c r="F20" s="36"/>
      <c r="G20" s="37"/>
      <c r="H20" s="37"/>
      <c r="K20" s="37"/>
      <c r="L20" s="37"/>
    </row>
    <row r="21" spans="2:12">
      <c r="B21" s="28" t="s">
        <v>89</v>
      </c>
      <c r="C21" s="34">
        <v>0.03</v>
      </c>
      <c r="D21" s="35">
        <v>1</v>
      </c>
      <c r="E21" s="31">
        <f t="shared" ref="E21:E23" si="3">IF(AND(C21&lt;&gt;"",D21&lt;&gt;""),$D$5*C21/D21,"")</f>
        <v>4.51759398496241</v>
      </c>
      <c r="F21" s="36"/>
      <c r="G21" s="37"/>
      <c r="H21" s="37"/>
      <c r="K21" s="37"/>
      <c r="L21" s="37"/>
    </row>
    <row r="22" spans="2:12">
      <c r="B22" s="28" t="s">
        <v>90</v>
      </c>
      <c r="C22" s="34">
        <v>0.03</v>
      </c>
      <c r="D22" s="35">
        <v>1</v>
      </c>
      <c r="E22" s="31">
        <f t="shared" si="3"/>
        <v>4.51759398496241</v>
      </c>
      <c r="F22" s="36"/>
      <c r="G22" s="37"/>
      <c r="H22" s="37"/>
      <c r="K22" s="37"/>
      <c r="L22" s="37"/>
    </row>
    <row r="23" spans="2:8">
      <c r="B23" s="28" t="s">
        <v>91</v>
      </c>
      <c r="C23" s="34">
        <v>0.02</v>
      </c>
      <c r="D23" s="35">
        <v>1</v>
      </c>
      <c r="E23" s="31">
        <f t="shared" si="3"/>
        <v>3.01172932330827</v>
      </c>
      <c r="G23" s="37"/>
      <c r="H23" s="37"/>
    </row>
    <row r="24" spans="2:8">
      <c r="B24" s="28" t="s">
        <v>92</v>
      </c>
      <c r="C24" s="34">
        <f>SUM(C9:C16)+SUM(C21:C23)</f>
        <v>1</v>
      </c>
      <c r="D24" s="35">
        <f>SUM(D21:D23)</f>
        <v>3</v>
      </c>
      <c r="E24" s="31">
        <f>SUM(E21:E23)</f>
        <v>12.0469172932331</v>
      </c>
      <c r="G24" s="37"/>
      <c r="H24" s="37"/>
    </row>
    <row r="25" spans="3:8">
      <c r="C25" s="43" t="str">
        <f>IF(SUM(C9:C16)+SUM(C21:C23)&gt;100%,"overflow","")</f>
        <v/>
      </c>
      <c r="D25" s="44"/>
      <c r="E25" s="45"/>
      <c r="G25" s="37"/>
      <c r="H25" s="37"/>
    </row>
    <row r="26" spans="2:8">
      <c r="B26" s="43"/>
      <c r="C26" s="46"/>
      <c r="G26" s="37"/>
      <c r="H26" s="37"/>
    </row>
  </sheetData>
  <mergeCells count="15">
    <mergeCell ref="F3:G3"/>
    <mergeCell ref="B4:C4"/>
    <mergeCell ref="B5:C5"/>
    <mergeCell ref="B7:E7"/>
    <mergeCell ref="G7:H7"/>
    <mergeCell ref="J7:L7"/>
    <mergeCell ref="B19:E19"/>
    <mergeCell ref="F7:F16"/>
    <mergeCell ref="K9:K11"/>
    <mergeCell ref="K12:K13"/>
    <mergeCell ref="K14:K16"/>
    <mergeCell ref="L9:L11"/>
    <mergeCell ref="L12:L13"/>
    <mergeCell ref="L14:L16"/>
    <mergeCell ref="B1:H2"/>
  </mergeCells>
  <dataValidations count="1">
    <dataValidation allowBlank="1" showInputMessage="1" showErrorMessage="1" sqref="D5"/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基本信息</vt:lpstr>
      <vt:lpstr>估算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党育凤</cp:lastModifiedBy>
  <dcterms:created xsi:type="dcterms:W3CDTF">2006-09-13T11:21:00Z</dcterms:created>
  <dcterms:modified xsi:type="dcterms:W3CDTF">2022-04-21T11:01:14Z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697C7B93F6D3427D905702CAA07F3648</vt:lpwstr>
  </property>
</Properties>
</file>