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zrellemyhre-hager/Desktop/DataBootcampAnalysisWork/Module 1/Starter_Code/"/>
    </mc:Choice>
  </mc:AlternateContent>
  <xr:revisionPtr revIDLastSave="0" documentId="13_ncr:1_{F696968B-0429-2748-9D25-7AB9C12796F0}" xr6:coauthVersionLast="47" xr6:coauthVersionMax="47" xr10:uidLastSave="{00000000-0000-0000-0000-000000000000}"/>
  <bookViews>
    <workbookView xWindow="0" yWindow="740" windowWidth="29400" windowHeight="16680" activeTab="4" xr2:uid="{00000000-000D-0000-FFFF-FFFF00000000}"/>
  </bookViews>
  <sheets>
    <sheet name="category" sheetId="2" r:id="rId1"/>
    <sheet name="sub-category" sheetId="3" r:id="rId2"/>
    <sheet name="by start date" sheetId="4" r:id="rId3"/>
    <sheet name="Crowdfunding" sheetId="1" r:id="rId4"/>
    <sheet name="Backer Analysis" sheetId="6" r:id="rId5"/>
    <sheet name="Crowdfunding Goal Analysis" sheetId="5" r:id="rId6"/>
  </sheets>
  <definedNames>
    <definedName name="_xlnm._FilterDatabase" localSheetId="3" hidden="1">Crowdfunding!$A$1:$T$1</definedName>
    <definedName name="_xlnm._FilterDatabase" localSheetId="5" hidden="1">'Crowdfunding Goal Analysis'!$A$1:$H$1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7" i="6"/>
  <c r="K4" i="6"/>
  <c r="H8" i="6"/>
  <c r="H7" i="6"/>
  <c r="K6" i="6"/>
  <c r="K5" i="6"/>
  <c r="K3" i="6"/>
  <c r="H6" i="6"/>
  <c r="H5" i="6"/>
  <c r="H4" i="6"/>
  <c r="H3" i="6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6" i="5"/>
  <c r="F3" i="5"/>
  <c r="F4" i="5"/>
  <c r="F5" i="5"/>
  <c r="F7" i="5"/>
  <c r="F8" i="5"/>
  <c r="F9" i="5"/>
  <c r="F10" i="5"/>
  <c r="F11" i="5"/>
  <c r="F12" i="5"/>
  <c r="F13" i="5"/>
  <c r="F2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E8" i="5" s="1"/>
  <c r="C8" i="5"/>
  <c r="B8" i="5"/>
  <c r="D7" i="5"/>
  <c r="C7" i="5"/>
  <c r="B7" i="5"/>
  <c r="E4" i="5"/>
  <c r="E5" i="5"/>
  <c r="E6" i="5"/>
  <c r="D6" i="5"/>
  <c r="C6" i="5"/>
  <c r="B6" i="5"/>
  <c r="D5" i="5"/>
  <c r="C5" i="5"/>
  <c r="B5" i="5"/>
  <c r="D4" i="5"/>
  <c r="C4" i="5"/>
  <c r="B4" i="5"/>
  <c r="B3" i="5"/>
  <c r="E3" i="5" s="1"/>
  <c r="C3" i="5"/>
  <c r="D3" i="5"/>
  <c r="E2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5" i="1"/>
  <c r="S4" i="1"/>
  <c r="S5" i="1"/>
  <c r="S6" i="1"/>
  <c r="S7" i="1"/>
  <c r="S8" i="1"/>
  <c r="S9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5" l="1"/>
  <c r="E12" i="5"/>
  <c r="E11" i="5"/>
  <c r="E10" i="5"/>
  <c r="E9" i="5"/>
  <c r="E7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<sst xmlns="http://schemas.openxmlformats.org/spreadsheetml/2006/main" count="7068" uniqueCount="2114">
  <si>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</si>
  <si>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</si>
  <si>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</si>
  <si>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</si>
  <si>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</si>
  <si>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</si>
  <si>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</si>
  <si>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</si>
  <si>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</si>
  <si>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</si>
  <si>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</si>
  <si>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</si>
  <si>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</si>
  <si>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</si>
  <si>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</si>
  <si>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</si>
  <si>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</si>
  <si>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</si>
  <si>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</si>
  <si>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</si>
  <si>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</si>
  <si>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</si>
  <si>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</si>
  <si>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</si>
  <si>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</si>
  <si>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</si>
  <si>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</si>
  <si>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</si>
  <si>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</si>
  <si>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</si>
  <si>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</si>
  <si>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</si>
  <si>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</si>
  <si>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</si>
  <si>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</si>
  <si>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</si>
  <si>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</si>
  <si>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</si>
  <si>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</si>
  <si>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</si>
  <si>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</si>
  <si>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</si>
  <si>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</si>
  <si>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</si>
  <si>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</si>
  <si>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</si>
  <si>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</si>
  <si>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</si>
  <si>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</si>
  <si>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</si>
  <si>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</si>
  <si>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</si>
  <si>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</si>
  <si>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</si>
  <si>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</si>
  <si>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</si>
  <si>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</si>
  <si>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</si>
  <si>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</si>
  <si>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</si>
  <si>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</si>
  <si>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</si>
  <si>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</si>
  <si>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</si>
  <si>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</si>
  <si>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</si>
  <si>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</si>
  <si>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</si>
  <si>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</si>
  <si>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</si>
  <si>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</si>
  <si>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</si>
  <si>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</si>
  <si>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</si>
  <si>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</si>
  <si>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</si>
  <si>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</si>
  <si>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</si>
  <si>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</si>
  <si>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</si>
  <si>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</si>
  <si>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</si>
  <si>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</si>
  <si>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</si>
  <si>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</si>
  <si>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</si>
  <si>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</si>
  <si>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</si>
  <si>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</si>
  <si>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</si>
  <si>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</si>
  <si>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</si>
  <si>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</si>
  <si>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</si>
  <si>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</si>
  <si>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</si>
  <si>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</si>
  <si>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</si>
  <si>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</si>
  <si>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</si>
  <si>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</si>
  <si>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</si>
  <si>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</si>
  <si>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</si>
  <si>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</si>
  <si>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</si>
  <si>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</si>
  <si>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</si>
  <si>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</si>
  <si>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</si>
  <si>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</si>
  <si>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</si>
  <si>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</si>
  <si>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</si>
  <si>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</si>
  <si>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</si>
  <si>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</si>
  <si>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</si>
  <si>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</si>
  <si>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</si>
  <si>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</si>
  <si>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</si>
  <si>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</si>
  <si>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</si>
  <si>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</si>
  <si>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</si>
  <si>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</si>
  <si>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</si>
  <si>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</si>
  <si>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</si>
  <si>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</si>
  <si>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</si>
  <si>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</si>
  <si>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</si>
  <si>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</si>
  <si>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</si>
  <si>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</si>
  <si>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</si>
  <si>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</si>
  <si>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</si>
  <si>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</si>
  <si>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</si>
  <si>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</si>
  <si>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</si>
  <si>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</si>
  <si>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</si>
  <si>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</si>
  <si>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</si>
  <si>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</si>
  <si>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</si>
  <si>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</si>
  <si>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</si>
  <si>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</si>
  <si>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</si>
  <si>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</si>
  <si>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</si>
  <si>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</si>
  <si>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</si>
  <si>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</si>
  <si>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</si>
  <si>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</si>
  <si>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</si>
  <si>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</si>
  <si>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</si>
  <si>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</si>
  <si>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</si>
  <si>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</si>
  <si>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</si>
  <si>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</si>
  <si>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</si>
  <si>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</si>
  <si>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</si>
  <si>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</si>
  <si>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</si>
  <si>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</si>
  <si>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</si>
  <si>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</si>
  <si>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</si>
  <si>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</si>
  <si>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</si>
  <si>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</si>
  <si>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</si>
  <si>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</si>
  <si>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</si>
  <si>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</si>
  <si>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</si>
  <si>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</si>
  <si>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</si>
  <si>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</si>
  <si>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</si>
  <si>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</si>
  <si>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</si>
  <si>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</si>
  <si>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</si>
  <si>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</si>
  <si>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</si>
  <si>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</si>
  <si>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</si>
  <si>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</si>
  <si>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</si>
  <si>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</si>
  <si>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</si>
  <si>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</si>
  <si>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</si>
  <si>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</si>
  <si>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</si>
  <si>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</si>
  <si>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</si>
  <si>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</si>
  <si>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</si>
  <si>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</si>
  <si>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</si>
  <si>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</si>
  <si>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</si>
  <si>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</si>
  <si>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</si>
  <si>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</si>
  <si>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</si>
  <si>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</si>
  <si>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</si>
  <si>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</si>
  <si>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</si>
  <si>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</si>
  <si>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</si>
  <si>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</si>
  <si>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</si>
  <si>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</si>
  <si>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</si>
  <si>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</si>
  <si>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</si>
  <si>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</si>
  <si>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</si>
  <si>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</si>
  <si>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</si>
  <si>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</si>
  <si>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</si>
  <si>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</si>
  <si>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</si>
  <si>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</si>
  <si>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</si>
  <si>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</si>
  <si>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</si>
  <si>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</si>
  <si>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</si>
  <si>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</si>
  <si>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</si>
  <si>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</si>
  <si>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</si>
  <si>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</si>
  <si>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</si>
  <si>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</si>
  <si>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</si>
  <si>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</si>
  <si>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</si>
  <si>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</si>
  <si>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</si>
  <si>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</si>
  <si>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</si>
  <si>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</si>
  <si>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</si>
  <si>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</si>
  <si>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</si>
  <si>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</si>
  <si>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</si>
  <si>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</si>
  <si>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</si>
  <si>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</si>
  <si>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</si>
  <si>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</si>
  <si>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</si>
  <si>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</si>
  <si>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</si>
  <si>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</si>
  <si>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</si>
  <si>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</si>
  <si>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</si>
  <si>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</si>
  <si>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</si>
  <si>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</si>
  <si>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</si>
  <si>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</si>
  <si>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</si>
  <si>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</si>
  <si>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</si>
  <si>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</si>
  <si>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</si>
  <si>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</si>
  <si>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</si>
  <si>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</si>
  <si>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</si>
  <si>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</si>
  <si>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</si>
  <si>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</si>
  <si>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</si>
  <si>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</si>
  <si>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</si>
  <si>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</si>
  <si>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</si>
  <si>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</si>
  <si>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</si>
  <si>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</si>
  <si>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</si>
  <si>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</si>
  <si>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</si>
  <si>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</si>
  <si>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</si>
  <si>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</si>
  <si>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</si>
  <si>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</si>
  <si>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</si>
  <si>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</si>
  <si>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</si>
  <si>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</si>
  <si>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</si>
  <si>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</si>
  <si>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</si>
  <si>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</si>
  <si>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</si>
  <si>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</si>
  <si>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</si>
  <si>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</si>
  <si>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</si>
  <si>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</si>
  <si>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</si>
  <si>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</si>
  <si>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</si>
  <si>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</si>
  <si>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</si>
  <si>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</si>
  <si>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</si>
  <si>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</si>
  <si>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</si>
  <si>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</si>
  <si>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</si>
  <si>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</si>
  <si>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</si>
  <si>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</si>
  <si>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</si>
  <si>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</si>
  <si>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</si>
  <si>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</si>
  <si>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</si>
  <si>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</si>
  <si>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</si>
  <si>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</si>
  <si>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</si>
  <si>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</si>
  <si>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</si>
  <si>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</si>
  <si>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</si>
  <si>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</si>
  <si>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</si>
  <si>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</si>
  <si>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</si>
  <si>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</si>
  <si>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</si>
  <si>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</si>
  <si>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</si>
  <si>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</si>
  <si>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</si>
  <si>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</si>
  <si>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</si>
  <si>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</si>
  <si>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</si>
  <si>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</si>
  <si>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</si>
  <si>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</si>
  <si>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</si>
  <si>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</si>
  <si>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</si>
  <si>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</si>
  <si>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</si>
  <si>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</si>
  <si>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</si>
  <si>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</si>
  <si>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</si>
  <si>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</si>
  <si>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</si>
  <si>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</si>
  <si>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</si>
  <si>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</si>
  <si>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</si>
  <si>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</si>
  <si>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</si>
  <si>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</si>
  <si>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</si>
  <si>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</si>
  <si>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</si>
  <si>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</si>
  <si>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</si>
  <si>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</si>
  <si>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</si>
  <si>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</si>
  <si>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</si>
  <si>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</si>
  <si>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</si>
  <si>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</si>
  <si>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</si>
  <si>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</si>
  <si>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</si>
  <si>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</si>
  <si>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</si>
  <si>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</si>
  <si>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</si>
  <si>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</si>
  <si>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</si>
  <si>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</si>
  <si>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</si>
  <si>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</si>
  <si>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</si>
  <si>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</si>
  <si>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</si>
  <si>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</si>
  <si>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</si>
  <si>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</si>
  <si>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</si>
  <si>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</si>
  <si>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</si>
  <si>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</si>
  <si>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</si>
  <si>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</si>
  <si>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</si>
  <si>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</si>
  <si>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</si>
  <si>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</si>
  <si>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</si>
  <si>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</si>
  <si>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</si>
  <si>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</si>
  <si>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</si>
  <si>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</si>
  <si>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</si>
  <si>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</si>
  <si>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</si>
  <si>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</si>
  <si>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</si>
  <si>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</si>
  <si>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</si>
  <si>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</si>
  <si>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</si>
  <si>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</si>
  <si>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</si>
  <si>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</si>
  <si>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</si>
  <si>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</si>
  <si>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</si>
  <si>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</si>
  <si>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</si>
  <si>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</si>
  <si>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</si>
  <si>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</si>
  <si>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</si>
  <si>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</si>
  <si>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</si>
  <si>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</si>
  <si>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</si>
  <si>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</si>
  <si>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</si>
  <si>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</si>
  <si>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</si>
  <si>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</si>
  <si>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</si>
  <si>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</si>
  <si>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</si>
  <si>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</si>
  <si>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</si>
  <si>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</si>
  <si>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</si>
  <si>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</si>
  <si>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</si>
  <si>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</si>
  <si>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</si>
  <si>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</si>
  <si>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</si>
  <si>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</si>
  <si>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</si>
  <si>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</si>
  <si>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</si>
  <si>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</si>
  <si>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</si>
  <si>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</si>
  <si>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</si>
  <si>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</si>
  <si>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</si>
  <si>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</si>
  <si>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</si>
  <si>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</si>
  <si>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</si>
  <si>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</si>
  <si>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</si>
  <si>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</si>
  <si>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</si>
  <si>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</si>
  <si>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</si>
  <si>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</si>
  <si>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</si>
  <si>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</si>
  <si>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</si>
  <si>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</si>
  <si>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</si>
  <si>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</si>
  <si>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</si>
  <si>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</si>
  <si>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</si>
  <si>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</si>
  <si>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</si>
  <si>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</si>
  <si>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</si>
  <si>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</si>
  <si>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</si>
  <si>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</si>
  <si>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</si>
  <si>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</si>
  <si>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</si>
  <si>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</si>
  <si>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</si>
  <si>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</si>
  <si>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</si>
  <si>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</si>
  <si>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</si>
  <si>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</si>
  <si>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</si>
  <si>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</si>
  <si>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</si>
  <si>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</si>
  <si>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</si>
  <si>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</si>
  <si>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</si>
  <si>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</si>
  <si>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</si>
  <si>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</si>
  <si>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</si>
  <si>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</si>
  <si>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</si>
  <si>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</si>
  <si>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</si>
  <si>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</si>
  <si>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</si>
  <si>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</si>
  <si>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</si>
  <si>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</si>
  <si>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</si>
  <si>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</si>
  <si>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</si>
  <si>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</si>
  <si>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</si>
  <si>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</si>
  <si>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</si>
  <si>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</si>
  <si>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</si>
  <si>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</si>
  <si>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</si>
  <si>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</si>
  <si>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</si>
  <si>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</si>
  <si>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</si>
  <si>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</si>
  <si>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</si>
  <si>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</si>
  <si>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</si>
  <si>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</si>
  <si>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</si>
  <si>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</si>
  <si>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</si>
  <si>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</si>
  <si>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</si>
  <si>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</si>
  <si>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</si>
  <si>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</si>
  <si>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</si>
  <si>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</si>
  <si>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</si>
  <si>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</si>
  <si>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</si>
  <si>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</si>
  <si>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</si>
  <si>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</si>
  <si>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</si>
  <si>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</si>
  <si>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</si>
  <si>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</si>
  <si>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</si>
  <si>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</si>
  <si>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</si>
  <si>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</si>
  <si>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</si>
  <si>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</si>
  <si>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</si>
  <si>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</si>
  <si>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</si>
  <si>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</si>
  <si>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</si>
  <si>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</si>
  <si>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</si>
  <si>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</si>
  <si>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</si>
  <si>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</si>
  <si>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</si>
  <si>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</si>
  <si>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</si>
  <si>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</si>
  <si>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</si>
  <si>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</si>
  <si>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</si>
  <si>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</si>
  <si>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</si>
  <si>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</si>
  <si>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</si>
  <si>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</si>
  <si>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</si>
  <si>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</si>
  <si>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</si>
  <si>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</si>
  <si>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</si>
  <si>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</si>
  <si>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</si>
  <si>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</si>
  <si>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</si>
  <si>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</si>
  <si>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</si>
  <si>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</si>
  <si>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</si>
  <si>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</si>
  <si>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</si>
  <si>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</si>
  <si>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</si>
  <si>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</si>
  <si>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</si>
  <si>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</si>
  <si>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</si>
  <si>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</si>
  <si>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</si>
  <si>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</si>
  <si>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</si>
  <si>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</si>
  <si>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</si>
  <si>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</si>
  <si>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</si>
  <si>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</si>
  <si>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</si>
  <si>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</si>
  <si>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</si>
  <si>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</si>
  <si>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</si>
  <si>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</si>
  <si>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</si>
  <si>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</si>
  <si>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</si>
  <si>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</si>
  <si>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</si>
  <si>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</si>
  <si>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</si>
  <si>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</si>
  <si>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</si>
  <si>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</si>
  <si>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</si>
  <si>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</si>
  <si>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</si>
  <si>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</si>
  <si>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</si>
  <si>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</si>
  <si>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</si>
  <si>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</si>
  <si>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</si>
  <si>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</si>
  <si>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</si>
  <si>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</si>
  <si>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</si>
  <si>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</si>
  <si>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</si>
  <si>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</si>
  <si>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</si>
  <si>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</si>
  <si>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</si>
  <si>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</si>
  <si>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</si>
  <si>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</si>
  <si>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</si>
  <si>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</si>
  <si>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</si>
  <si>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</si>
  <si>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</si>
  <si>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</si>
  <si>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</si>
  <si>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</si>
  <si>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</si>
  <si>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</si>
  <si>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</si>
  <si>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</si>
  <si>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</si>
  <si>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</si>
  <si>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</si>
  <si>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</si>
  <si>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</si>
  <si>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</si>
  <si>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</si>
  <si>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</si>
  <si>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</si>
  <si>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</si>
  <si>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</si>
  <si>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</si>
  <si>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</si>
  <si>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</si>
  <si>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</si>
  <si>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</si>
  <si>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</si>
  <si>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</si>
  <si>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</si>
  <si>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</si>
  <si>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</si>
  <si>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</si>
  <si>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</si>
  <si>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</si>
  <si>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</si>
  <si>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</si>
  <si>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</si>
  <si>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</si>
  <si>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</si>
  <si>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</si>
  <si>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</si>
  <si>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</si>
  <si>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</si>
  <si>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</si>
  <si>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</si>
  <si>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</si>
  <si>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</si>
  <si>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</si>
  <si>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</si>
  <si>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</si>
  <si>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</si>
  <si>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</si>
  <si>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</si>
  <si>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</si>
  <si>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</si>
  <si>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</si>
  <si>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</si>
  <si>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</si>
  <si>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</si>
  <si>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</si>
  <si>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</si>
  <si>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</si>
  <si>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</si>
  <si>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</si>
  <si>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</si>
  <si>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</si>
  <si>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</si>
  <si>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</si>
  <si>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</si>
  <si>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</si>
  <si>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</si>
  <si>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</si>
  <si>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</si>
  <si>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</si>
  <si>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</si>
  <si>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</si>
  <si>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</si>
  <si>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</si>
  <si>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</si>
  <si>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</si>
  <si>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</si>
  <si>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</si>
  <si>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</si>
  <si>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</si>
  <si>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</si>
  <si>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</si>
  <si>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</si>
  <si>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</si>
  <si>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</si>
  <si>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</si>
  <si>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</si>
  <si>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</si>
  <si>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</si>
  <si>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</si>
  <si>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</si>
  <si>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</si>
  <si>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</si>
  <si>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</si>
  <si>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</si>
  <si>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</si>
  <si>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</si>
  <si>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</si>
  <si>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</si>
  <si>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</si>
  <si>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</si>
  <si>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</si>
  <si>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</si>
  <si>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</si>
  <si>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</si>
  <si>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</si>
  <si>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</si>
  <si>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</si>
  <si>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</si>
  <si>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</si>
  <si>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</si>
  <si>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</si>
  <si>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</si>
  <si>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</si>
  <si>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</si>
  <si>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</si>
  <si>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</si>
  <si>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</si>
  <si>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</si>
  <si>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</si>
  <si>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</si>
  <si>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</si>
  <si>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</si>
  <si>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</si>
  <si>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</si>
  <si>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</si>
  <si>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</si>
  <si>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</si>
  <si>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</si>
  <si>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</si>
  <si>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</si>
  <si>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</si>
  <si>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</si>
  <si>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</si>
  <si>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</si>
  <si>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</si>
  <si>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</si>
  <si>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</si>
  <si>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</si>
  <si>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</si>
  <si>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</si>
  <si>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</si>
  <si>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</si>
  <si>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</si>
  <si>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</si>
  <si>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</si>
  <si>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</si>
  <si>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</si>
  <si>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</si>
  <si>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</si>
  <si>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</si>
  <si>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</si>
  <si>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</si>
  <si>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</si>
  <si>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</si>
  <si>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</si>
  <si>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</si>
  <si>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</si>
  <si>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</si>
  <si>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</si>
  <si>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</si>
  <si>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</si>
  <si>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</si>
  <si>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</si>
  <si>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</si>
  <si>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</si>
  <si>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</si>
  <si>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</si>
  <si>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</si>
  <si>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</si>
  <si>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</si>
  <si>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</si>
  <si>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</si>
  <si>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</si>
  <si>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</si>
  <si>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</si>
  <si>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</si>
  <si>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</si>
  <si>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</si>
  <si>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</si>
  <si>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</si>
  <si>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</si>
  <si>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</si>
  <si>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</si>
  <si>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</si>
  <si>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</si>
  <si>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</si>
  <si>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</si>
  <si>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</si>
  <si>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</si>
  <si>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</si>
  <si>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</si>
  <si>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</si>
  <si>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</si>
  <si>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</si>
  <si>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</si>
  <si>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</si>
  <si>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</si>
  <si>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</si>
  <si>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</si>
  <si>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</si>
  <si>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</si>
  <si>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</si>
  <si>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</si>
  <si>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</si>
  <si>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</si>
  <si>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</si>
  <si>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</si>
  <si>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</si>
  <si>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</si>
  <si>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</si>
  <si>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</si>
  <si>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</si>
  <si>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</si>
  <si>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</si>
  <si>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</si>
  <si>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</si>
  <si>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</si>
  <si>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</si>
  <si>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</si>
  <si>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</si>
  <si>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</si>
  <si>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</si>
  <si>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</si>
  <si>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</si>
  <si>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</si>
  <si>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</si>
  <si>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</si>
  <si>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</si>
  <si>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</si>
  <si>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</si>
  <si>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</si>
  <si>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</si>
  <si>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</si>
  <si>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</si>
  <si>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</si>
  <si>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</si>
  <si>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</si>
  <si>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</si>
  <si>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</si>
  <si>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</si>
  <si>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</si>
  <si>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</si>
  <si>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</si>
  <si>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</si>
  <si>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</si>
  <si>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</si>
  <si>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</si>
  <si>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</si>
  <si>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</si>
  <si>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</si>
  <si>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</si>
  <si>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</si>
  <si>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</si>
  <si>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</si>
  <si>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</si>
  <si>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</si>
  <si>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</si>
  <si>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</si>
  <si>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</si>
  <si>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</si>
  <si>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</si>
  <si>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</si>
  <si>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</si>
  <si>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</si>
  <si>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</si>
  <si>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</si>
  <si>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</si>
  <si>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</si>
  <si>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</si>
  <si>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</si>
  <si>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</si>
  <si>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</si>
  <si>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</si>
  <si>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</si>
  <si>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</si>
  <si>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</si>
  <si>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</si>
  <si>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</si>
  <si>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</si>
  <si>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</si>
  <si>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</si>
  <si>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</si>
  <si>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</si>
  <si>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</si>
  <si>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</si>
  <si>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</si>
  <si>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</si>
  <si>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</si>
  <si>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</si>
  <si>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</si>
  <si>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</si>
  <si>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</si>
  <si>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</si>
  <si>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</si>
  <si>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</si>
  <si>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</si>
  <si>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</si>
  <si>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</si>
  <si>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</si>
  <si>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</si>
  <si>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</si>
  <si>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</si>
  <si>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</si>
  <si>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</si>
  <si>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</si>
  <si>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</si>
  <si>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</si>
  <si>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</si>
  <si>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</si>
  <si>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</si>
  <si>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</si>
  <si>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</si>
  <si>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</si>
  <si>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</si>
  <si>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</si>
  <si>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</si>
  <si>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</si>
  <si>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</si>
  <si>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</si>
  <si>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</si>
  <si>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</si>
  <si>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</si>
  <si>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</si>
  <si>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</si>
  <si>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</si>
  <si>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</si>
  <si>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</si>
  <si>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</si>
  <si>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</si>
  <si>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</si>
  <si>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</si>
  <si>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</si>
  <si>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</si>
  <si>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</si>
  <si>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</si>
  <si>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</si>
  <si>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</si>
  <si>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</si>
  <si>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</si>
  <si>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</si>
  <si>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</si>
  <si>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</si>
  <si>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</si>
  <si>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</si>
  <si>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</si>
  <si>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</si>
  <si>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</si>
  <si>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</si>
  <si>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</si>
  <si>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</si>
  <si>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</si>
  <si>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</si>
  <si>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</si>
  <si>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</si>
  <si>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</si>
  <si>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</si>
  <si>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</si>
  <si>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</si>
  <si>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</si>
  <si>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</si>
  <si>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</si>
  <si>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</si>
  <si>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</si>
  <si>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</si>
  <si>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</si>
  <si>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</si>
  <si>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</si>
  <si>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</si>
  <si>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</si>
  <si>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</si>
  <si>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</si>
  <si>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</si>
  <si>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</si>
  <si>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</si>
  <si>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</si>
  <si>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</si>
  <si>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</si>
  <si>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</si>
  <si>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</si>
  <si>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</si>
  <si>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</si>
  <si>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</si>
  <si>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</si>
  <si>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</si>
  <si>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</si>
  <si>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</si>
  <si>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</si>
  <si>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</si>
  <si>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</si>
  <si>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</si>
  <si>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</si>
  <si>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</si>
  <si>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</si>
  <si>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</si>
  <si>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</si>
  <si>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</si>
  <si>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</si>
  <si>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</si>
  <si>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</si>
  <si>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</si>
  <si>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</si>
  <si>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</si>
  <si>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</si>
  <si>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</si>
  <si>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</si>
  <si>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</si>
  <si>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</si>
  <si>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</si>
  <si>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</si>
  <si>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</si>
  <si>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</si>
  <si>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</si>
  <si>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</si>
  <si>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</si>
  <si>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</si>
  <si>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</si>
  <si>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</si>
  <si>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</si>
  <si>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</si>
  <si>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</si>
  <si>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</si>
  <si>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</si>
  <si>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</si>
  <si>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</si>
  <si>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</si>
  <si>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</si>
  <si>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</si>
  <si>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</si>
  <si>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</si>
  <si>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</si>
  <si>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</si>
  <si>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</si>
  <si>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</si>
  <si>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</si>
  <si>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</si>
  <si>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</si>
  <si>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</si>
  <si>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</si>
  <si>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</si>
  <si>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</si>
  <si>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</si>
  <si>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</si>
  <si>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</si>
  <si>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</si>
  <si>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</si>
  <si>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</si>
  <si>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</si>
  <si>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</si>
  <si>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</si>
  <si>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</si>
  <si>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</si>
  <si>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</si>
  <si>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</si>
  <si>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</si>
  <si>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</si>
  <si>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</si>
  <si>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</si>
  <si>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</si>
  <si>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</si>
  <si>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</si>
  <si>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</si>
  <si>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</si>
  <si>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</si>
  <si>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</si>
  <si>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</si>
  <si>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</si>
  <si>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</si>
  <si>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</si>
  <si>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</si>
  <si>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</si>
  <si>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</si>
  <si>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</si>
  <si>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</si>
  <si>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</si>
  <si>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</si>
  <si>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</si>
  <si>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</si>
  <si>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</si>
  <si>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</si>
  <si>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</si>
  <si>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</si>
  <si>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</si>
  <si>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</si>
  <si>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</si>
  <si>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</si>
  <si>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</si>
  <si>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</si>
  <si>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</si>
  <si>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</si>
  <si>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</si>
  <si>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</si>
  <si>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</si>
  <si>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</si>
  <si>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</si>
  <si>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</si>
  <si>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</si>
  <si>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</si>
  <si>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</si>
  <si>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</si>
  <si>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</si>
  <si>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</si>
  <si>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</si>
  <si>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</si>
  <si>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</si>
  <si>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</si>
  <si>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</si>
  <si>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</si>
  <si>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</si>
  <si>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</si>
  <si>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</si>
  <si>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</si>
  <si>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</si>
  <si>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</si>
  <si>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</si>
  <si>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</si>
  <si>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</si>
  <si>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</si>
  <si>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</si>
  <si>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</si>
  <si>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</si>
  <si>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</si>
  <si>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</si>
  <si>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</si>
  <si>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</si>
  <si>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</si>
  <si>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</si>
  <si>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</si>
  <si>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</si>
  <si>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</si>
  <si>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</si>
  <si>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</si>
  <si>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</si>
  <si>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</si>
  <si>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</si>
  <si>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</si>
  <si>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</si>
  <si>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</si>
  <si>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</si>
  <si>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</si>
  <si>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</si>
  <si>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</si>
  <si>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</si>
  <si>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</si>
  <si>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</si>
  <si>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</si>
  <si>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</si>
  <si>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</si>
  <si>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</si>
  <si>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</si>
  <si>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</si>
  <si>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</si>
  <si>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</si>
  <si>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</si>
  <si>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</si>
  <si>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</si>
  <si>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</si>
  <si>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</si>
  <si>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</si>
  <si>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</si>
  <si>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</si>
  <si>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</si>
  <si>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</si>
  <si>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</si>
  <si>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</si>
  <si>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</si>
  <si>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</si>
  <si>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</si>
  <si>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</si>
  <si>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</si>
  <si>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</si>
  <si>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</si>
  <si>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</si>
  <si>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</si>
  <si>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</si>
  <si>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</si>
  <si>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</si>
  <si>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</si>
  <si>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</si>
  <si>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</si>
  <si>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</si>
  <si>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</si>
  <si>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</si>
  <si>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</si>
  <si>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</si>
  <si>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</si>
  <si>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</si>
  <si>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</si>
  <si>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</si>
  <si>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</si>
  <si>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</si>
  <si>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</si>
  <si>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</si>
  <si>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</si>
  <si>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</si>
  <si>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</si>
  <si>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</si>
  <si>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</si>
  <si>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</si>
  <si>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</si>
  <si>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</si>
  <si>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</si>
  <si>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</si>
  <si>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</si>
  <si>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</si>
  <si>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</si>
  <si>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</si>
  <si>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</si>
  <si>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</si>
  <si>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</si>
  <si>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</si>
  <si>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</si>
  <si>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</si>
  <si>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</si>
  <si>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</si>
  <si>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</si>
  <si>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</si>
  <si>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</si>
  <si>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</si>
  <si>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</si>
  <si>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</si>
  <si>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</si>
  <si>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</si>
  <si>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</si>
  <si>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</si>
  <si>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</si>
  <si>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</si>
  <si>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</si>
  <si>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</si>
  <si>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</si>
  <si>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</si>
  <si>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</si>
  <si>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</si>
  <si>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</si>
  <si>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</si>
  <si>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</si>
  <si>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</si>
  <si>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</si>
  <si>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</si>
  <si>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</si>
  <si>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</si>
  <si>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</si>
  <si>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</si>
  <si>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</si>
  <si>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</si>
  <si>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</si>
  <si>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</si>
  <si>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</si>
  <si>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</si>
  <si>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</si>
  <si>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</si>
  <si>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</si>
  <si>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</si>
  <si>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</si>
  <si>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</si>
  <si>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</si>
  <si>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</si>
  <si>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</si>
  <si>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</si>
  <si>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</si>
  <si>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</si>
  <si>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</si>
  <si>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</si>
  <si>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</si>
  <si>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</si>
  <si>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</si>
  <si>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</si>
  <si>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</si>
  <si>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</si>
  <si>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</si>
  <si>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</si>
  <si>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</si>
  <si>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</si>
  <si>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</si>
  <si>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</si>
  <si>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</si>
  <si>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</si>
  <si>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</si>
  <si>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</si>
  <si>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</si>
  <si>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</si>
  <si>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</si>
  <si>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</si>
  <si>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</si>
  <si>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</si>
  <si>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</si>
  <si>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</si>
  <si>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</si>
  <si>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</si>
  <si>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</si>
  <si>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</si>
  <si>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</si>
  <si>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</si>
  <si>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</si>
  <si>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</si>
  <si>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</si>
  <si>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</si>
  <si>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</si>
  <si>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</si>
  <si>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</si>
  <si>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</si>
  <si>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</si>
  <si>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</si>
  <si>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</si>
  <si>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</si>
  <si>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</si>
  <si>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</si>
  <si>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</si>
  <si>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</si>
  <si>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</si>
  <si>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</si>
  <si>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</si>
  <si>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</si>
  <si>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</si>
  <si>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</si>
  <si>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</si>
  <si>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</si>
  <si>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</si>
  <si>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</si>
  <si>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</si>
  <si>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</si>
  <si>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</si>
  <si>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</si>
  <si>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</si>
  <si>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</si>
  <si>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</si>
  <si>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</si>
  <si>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</si>
  <si>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</si>
  <si>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</si>
  <si>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</si>
  <si>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</si>
  <si>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</si>
  <si>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</si>
  <si>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</si>
  <si>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</si>
  <si>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</si>
  <si>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</si>
  <si>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</si>
  <si>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</si>
  <si>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</si>
  <si>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</si>
  <si>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</si>
  <si>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</si>
  <si>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</si>
  <si>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</si>
  <si>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</si>
  <si>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</si>
  <si>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</si>
  <si>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</si>
  <si>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</si>
  <si>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</si>
  <si>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</si>
  <si>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</si>
  <si>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</si>
  <si>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</si>
  <si>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</si>
  <si>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</si>
  <si>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</si>
  <si>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</si>
  <si>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</si>
  <si>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</si>
  <si>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</si>
  <si>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</si>
  <si>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</si>
  <si>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</si>
  <si>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</si>
  <si>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</si>
  <si>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</si>
  <si>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</si>
  <si>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</si>
  <si>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</si>
  <si>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</si>
  <si>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</si>
  <si>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</si>
  <si>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</si>
  <si>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</si>
  <si>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</si>
  <si>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</si>
  <si>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</si>
  <si>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</si>
  <si>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</si>
  <si>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</si>
  <si>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</si>
  <si>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</si>
  <si>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</si>
  <si>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</si>
  <si>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</si>
  <si>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</si>
  <si>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</si>
  <si>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</si>
  <si>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</si>
  <si>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</si>
  <si>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</si>
  <si>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</si>
  <si>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</si>
  <si>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</si>
  <si>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</si>
  <si>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</si>
  <si>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</si>
  <si>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</si>
  <si>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</si>
  <si>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</si>
  <si>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</si>
  <si>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</si>
  <si>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</si>
  <si>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</si>
  <si>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</si>
  <si>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</si>
  <si>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</si>
  <si>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</si>
  <si>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</si>
  <si>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</si>
  <si>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</si>
  <si>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</si>
  <si>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</si>
  <si>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</si>
  <si>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</si>
  <si>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</si>
  <si>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</si>
  <si>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</si>
  <si>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</si>
  <si>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</si>
  <si>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</si>
  <si>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</si>
  <si>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</si>
  <si>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</si>
  <si>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</si>
  <si>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</si>
  <si>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</si>
  <si>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</si>
  <si>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</si>
  <si>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</si>
  <si>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</si>
  <si>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</si>
  <si>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</si>
  <si>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</si>
  <si>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</si>
  <si>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</si>
  <si>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</si>
  <si>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</si>
  <si>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</si>
  <si>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</si>
  <si>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</si>
  <si>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</si>
  <si>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</si>
  <si>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</si>
  <si>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</si>
  <si>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</si>
  <si>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</si>
  <si>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</si>
  <si>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</si>
  <si>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</si>
  <si>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</si>
  <si>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</si>
  <si>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</si>
  <si>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</si>
  <si>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</si>
  <si>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</si>
  <si>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</si>
  <si>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</si>
  <si>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</si>
  <si>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</si>
  <si>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</si>
  <si>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</si>
  <si>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</si>
  <si>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</si>
  <si>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</si>
  <si>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</si>
  <si>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</si>
  <si>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</si>
  <si>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</si>
  <si>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</si>
  <si>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</si>
  <si>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</si>
  <si>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</si>
  <si>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</si>
  <si>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</si>
  <si>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</si>
  <si>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</si>
  <si>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</si>
  <si>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</si>
  <si>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</si>
  <si>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</si>
  <si>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</si>
  <si>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</si>
  <si>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</si>
  <si>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</si>
  <si>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</si>
  <si>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</si>
  <si>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</si>
  <si>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</si>
  <si>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</si>
  <si>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</si>
  <si>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</si>
  <si>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</si>
  <si>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</si>
  <si>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</si>
  <si>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</si>
  <si>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</si>
  <si>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</si>
  <si>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</si>
  <si>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</si>
  <si>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</si>
  <si>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</si>
  <si>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</si>
  <si>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</si>
  <si>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</si>
  <si>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</si>
  <si>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</si>
  <si>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</si>
  <si>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</si>
  <si>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</si>
  <si>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</si>
  <si>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</si>
  <si>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</si>
  <si>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</si>
  <si>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</si>
  <si>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</si>
  <si>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</si>
  <si>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</si>
  <si>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</si>
  <si>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</si>
  <si>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</si>
  <si>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</si>
  <si>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</si>
  <si>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</si>
  <si>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</si>
  <si>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</si>
  <si>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</si>
  <si>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</si>
  <si>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</si>
  <si>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</si>
  <si>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</si>
  <si>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</si>
  <si>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</si>
  <si>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</si>
  <si>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</si>
  <si>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</si>
  <si>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</si>
  <si>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</si>
  <si>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</si>
  <si>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</si>
  <si>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</si>
  <si>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</si>
  <si>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</si>
  <si>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</si>
  <si>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</si>
  <si>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</si>
  <si>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</si>
  <si>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</si>
  <si>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</si>
  <si>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</si>
  <si>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</si>
  <si>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</si>
  <si>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</si>
  <si>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</si>
  <si>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</si>
  <si>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</si>
  <si>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</si>
  <si>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</si>
  <si>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</si>
  <si>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</si>
  <si>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</si>
  <si>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</si>
  <si>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</si>
  <si>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</si>
  <si>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</si>
  <si>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</si>
  <si>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</si>
  <si>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</si>
  <si>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</si>
  <si>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</si>
  <si>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</si>
  <si>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</si>
  <si>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</si>
  <si>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</si>
  <si>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</si>
  <si>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</si>
  <si>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</si>
  <si>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</si>
  <si>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</si>
  <si>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</si>
  <si>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</si>
  <si>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</si>
  <si>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</si>
  <si>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</si>
  <si>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</si>
  <si>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</si>
  <si>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</si>
  <si>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</si>
  <si>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</si>
  <si>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</si>
  <si>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</si>
  <si>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</si>
  <si>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</si>
  <si>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</si>
  <si>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</si>
  <si>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</si>
  <si>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</si>
  <si>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</si>
  <si>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</si>
  <si>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</si>
  <si>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</si>
  <si>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</si>
  <si>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</si>
  <si>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</si>
  <si>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</si>
  <si>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</si>
  <si>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</si>
  <si>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</si>
  <si>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</si>
  <si>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</si>
  <si>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</si>
  <si>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</si>
  <si>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</si>
  <si>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</si>
  <si>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</si>
  <si>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</si>
  <si>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</si>
  <si>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</si>
  <si>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</si>
  <si>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</si>
  <si>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</si>
  <si>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</si>
  <si>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</si>
  <si>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</si>
  <si>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</si>
  <si>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</si>
  <si>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</si>
  <si>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</si>
  <si>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</si>
  <si>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</si>
  <si>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</si>
  <si>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</si>
  <si>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</si>
  <si>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</si>
  <si>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</si>
  <si>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</si>
  <si>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</si>
  <si>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</si>
  <si>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</si>
  <si>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</si>
  <si>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</si>
  <si>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</si>
  <si>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</si>
  <si>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</si>
  <si>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</si>
  <si>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</si>
  <si>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</si>
  <si>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</si>
  <si>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</si>
  <si>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</si>
  <si>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</si>
  <si>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</si>
  <si>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</si>
  <si>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</si>
  <si>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</si>
  <si>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</si>
  <si>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</si>
  <si>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</si>
  <si>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</si>
  <si>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</si>
  <si>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</si>
  <si>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</si>
  <si>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</si>
  <si>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</si>
  <si>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</si>
  <si>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</si>
  <si>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</si>
  <si>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</si>
  <si>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</si>
  <si>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</si>
  <si>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</si>
  <si>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</si>
  <si>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</si>
  <si>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</si>
  <si>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</si>
  <si>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</si>
  <si>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</si>
  <si>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</si>
  <si>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</si>
  <si>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</si>
  <si>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</si>
  <si>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</si>
  <si>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</si>
  <si>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</si>
  <si>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</si>
  <si>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</si>
  <si>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</si>
  <si>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</si>
  <si>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</si>
  <si>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</si>
  <si>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</si>
  <si>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</si>
  <si>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</si>
  <si>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</si>
  <si>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</si>
  <si>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</si>
  <si>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</si>
  <si>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</si>
  <si>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</si>
  <si>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</si>
  <si>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</si>
  <si>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</si>
  <si>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</si>
  <si>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</si>
  <si>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</si>
  <si>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</si>
  <si>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</si>
  <si>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</si>
  <si>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</si>
  <si>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</si>
  <si>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</si>
  <si>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</si>
  <si>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</si>
  <si>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</si>
  <si>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</si>
  <si>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</si>
  <si>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</si>
  <si>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</si>
  <si>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</si>
  <si>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</si>
  <si>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</si>
  <si>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</si>
  <si>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</si>
  <si>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</si>
  <si>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</si>
  <si>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</si>
  <si>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</si>
  <si>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</si>
  <si>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</si>
  <si>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</si>
  <si>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</si>
  <si>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</si>
  <si>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</si>
  <si>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</si>
  <si>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</si>
  <si>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</si>
  <si>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</si>
  <si>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</si>
  <si>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</si>
  <si>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</si>
  <si>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</si>
  <si>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</si>
  <si>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</si>
  <si>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</si>
  <si>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</si>
  <si>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</si>
  <si>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</si>
  <si>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</si>
  <si>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</si>
  <si>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</si>
  <si>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</si>
  <si>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</si>
  <si>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</si>
  <si>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</si>
  <si>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</si>
  <si>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</si>
  <si>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</si>
  <si>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</si>
  <si>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</si>
  <si>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</si>
  <si>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</si>
  <si>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</si>
  <si>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</si>
  <si>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</si>
  <si>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</si>
  <si>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</si>
  <si>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</si>
  <si>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</si>
  <si>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</si>
  <si>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</si>
  <si>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</si>
  <si>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</si>
  <si>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</si>
  <si>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</si>
  <si>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</si>
  <si>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</si>
  <si>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</si>
  <si>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</si>
  <si>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</si>
  <si>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</si>
  <si>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</si>
  <si>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</si>
  <si>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</si>
  <si>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</si>
  <si>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</si>
  <si>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</si>
  <si>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</si>
  <si>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</si>
  <si>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</si>
  <si>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</si>
  <si>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</si>
  <si>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</si>
  <si>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</si>
  <si>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</si>
  <si>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</si>
  <si>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</si>
  <si>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</si>
  <si>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</si>
  <si>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</si>
  <si>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</si>
  <si>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</si>
  <si>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</si>
  <si>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</si>
  <si>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</si>
  <si>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</si>
  <si>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</si>
  <si>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</si>
  <si>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</si>
  <si>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</si>
  <si>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</si>
  <si>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</si>
  <si>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</si>
  <si>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</si>
  <si>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</si>
  <si>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</si>
  <si>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</si>
  <si>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</si>
  <si>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</si>
  <si>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</si>
  <si>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</si>
  <si>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</si>
  <si>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</si>
  <si>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</si>
  <si>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</si>
  <si>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</si>
  <si>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</si>
  <si>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</si>
  <si>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</si>
  <si>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</si>
  <si>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</si>
  <si>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</si>
  <si>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</si>
  <si>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</si>
  <si>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</si>
  <si>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</si>
  <si>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</si>
  <si>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</si>
  <si>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</si>
  <si>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</si>
  <si>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</si>
  <si>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</si>
  <si>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</si>
  <si>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</si>
  <si>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</si>
  <si>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</si>
  <si>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</si>
  <si>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</si>
  <si>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</si>
  <si>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</si>
  <si>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</si>
  <si>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</si>
  <si>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</si>
  <si>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</si>
  <si>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</si>
  <si>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</si>
  <si>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</si>
  <si>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</si>
  <si>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</si>
  <si>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</si>
  <si>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</si>
  <si>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</si>
  <si>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</si>
  <si>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</si>
  <si>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</si>
  <si>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</si>
  <si>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</si>
  <si>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</si>
  <si>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</si>
  <si>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</si>
  <si>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</si>
  <si>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</si>
  <si>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</si>
  <si>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</si>
  <si>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</si>
  <si>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</si>
  <si>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</si>
  <si>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</si>
  <si>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</si>
  <si>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</si>
  <si>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</si>
  <si>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</si>
  <si>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</si>
  <si>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</si>
  <si>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</si>
  <si>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</si>
  <si>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</si>
  <si>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</si>
  <si>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</si>
  <si>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</si>
  <si>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</si>
  <si>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</si>
  <si>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</si>
  <si>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</si>
  <si>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</si>
  <si>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</si>
  <si>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</si>
  <si>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</si>
  <si>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</si>
  <si>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</si>
  <si>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</si>
  <si>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</si>
  <si>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</si>
  <si>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</si>
  <si>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</si>
  <si>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</si>
  <si>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</si>
  <si>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</si>
  <si>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</si>
  <si>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</si>
  <si>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</si>
  <si>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</si>
  <si>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</si>
  <si>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</si>
  <si>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</si>
  <si>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</si>
  <si>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</si>
  <si>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</si>
  <si>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</si>
  <si>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</si>
  <si>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</si>
  <si>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</si>
  <si>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</si>
  <si>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</si>
  <si>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</si>
  <si>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</si>
  <si>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</si>
  <si>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</si>
  <si>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</si>
  <si>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</si>
  <si>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</si>
  <si>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</si>
  <si>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</si>
  <si>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</si>
  <si>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</si>
  <si>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</si>
  <si>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</si>
  <si>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</si>
  <si>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</si>
  <si>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</si>
  <si>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</si>
  <si>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</si>
  <si>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</si>
  <si>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</si>
  <si>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</si>
  <si>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donation</t>
  </si>
  <si>
    <t>sub-category</t>
  </si>
  <si>
    <t>parent-category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</si>
  <si>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</si>
  <si>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</si>
  <si>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</si>
  <si>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</si>
  <si>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</si>
  <si>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</si>
  <si>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</si>
  <si>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</si>
  <si>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</si>
  <si>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</si>
  <si>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</si>
  <si>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</si>
  <si>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</si>
  <si>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</si>
  <si>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</si>
  <si>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</si>
  <si>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</si>
  <si>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</si>
  <si>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</si>
  <si>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</si>
  <si>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</si>
  <si>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</si>
  <si>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</si>
  <si>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</si>
  <si>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</si>
  <si>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</si>
  <si>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</si>
  <si>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</si>
  <si>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</si>
  <si>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</si>
  <si>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</si>
  <si>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</si>
  <si>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</si>
  <si>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</si>
  <si>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</si>
  <si>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</si>
  <si>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</si>
  <si>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</si>
  <si>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</si>
  <si>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</si>
  <si>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</si>
  <si>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</si>
  <si>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</si>
  <si>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</si>
  <si>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</si>
  <si>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</si>
  <si>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</si>
  <si>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</si>
  <si>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</si>
  <si>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</si>
  <si>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</si>
  <si>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</si>
  <si>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</si>
  <si>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</si>
  <si>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</si>
  <si>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</si>
  <si>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</si>
  <si>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</si>
  <si>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</si>
  <si>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</si>
  <si>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</si>
  <si>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</si>
  <si>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</si>
  <si>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</si>
  <si>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</si>
  <si>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</si>
  <si>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</si>
  <si>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</si>
  <si>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</si>
  <si>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</si>
  <si>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</si>
  <si>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</si>
  <si>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</si>
  <si>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</t>
  </si>
  <si>
    <t>Mean</t>
  </si>
  <si>
    <t>Median</t>
  </si>
  <si>
    <t>Minimum</t>
  </si>
  <si>
    <t>Maximum</t>
  </si>
  <si>
    <t>Variance</t>
  </si>
  <si>
    <t>Standard Deviation</t>
  </si>
  <si>
    <t>Unsuccessful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</si>
</sst>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sz val="10"/>
      <color rgb="FF2B2B2B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  <fill>
      <patternFill patternType="solid">
        <fgColor rgb="FFC6E0B4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9" fillId="0" borderId="0" xfId="0" applyFont="1"/>
    <xf numFmtId="9" fontId="18" fillId="0" borderId="0" xfId="42" applyFont="1"/>
    <xf numFmtId="9" fontId="0" fillId="0" borderId="0" xfId="42" applyFont="1"/>
    <xf numFmtId="0" fontId="20" fillId="0" borderId="0" xfId="0" applyFont="1" applyAlignment="1">
      <alignment horizontal="center"/>
    </xf>
    <xf numFmtId="0" fontId="21" fillId="33" borderId="0" xfId="0" applyFont="1" applyFill="1"/>
    <xf numFmtId="0" fontId="21" fillId="0" borderId="0" xfId="0" applyFont="1"/>
    <xf numFmtId="0" fontId="21" fillId="34" borderId="0" xfId="0" applyFont="1" applyFill="1"/>
    <xf numFmtId="0" fontId="0" fillId="0" borderId="10" xfId="0" applyBorder="1" applyAlignment="1">
      <alignment horizontal="center"/>
    </xf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C7CE"/>
        </patternFill>
      </fill>
    </dxf>
    <dxf>
      <font>
        <b val="0"/>
        <i val="0"/>
        <strike val="0"/>
        <u val="none"/>
      </font>
      <fill>
        <patternFill>
          <bgColor theme="9" tint="0.59996337778862885"/>
        </patternFill>
      </fill>
    </dxf>
    <dxf>
      <font>
        <b val="0"/>
        <i val="0"/>
        <strike val="0"/>
      </font>
      <fill>
        <patternFill>
          <bgColor theme="4" tint="0.39994506668294322"/>
        </patternFill>
      </fill>
    </dxf>
    <dxf>
      <font>
        <b val="0"/>
        <i val="0"/>
        <strike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[CrowdfundingBookSubmission.xlsx]category!PivotTable1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C-DD4B-B85F-0053F5291093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C-DD4B-B85F-0053F5291093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C-DD4B-B85F-0053F5291093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4C-DD4B-B85F-0053F529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729280"/>
        <c:axId val="1346724848"/>
      </c:barChart>
      <c:catAx>
        <c:axId val="13897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24848"/>
        <c:crosses val="autoZero"/>
        <c:auto val="1"/>
        <c:lblAlgn val="ctr"/>
        <c:lblOffset val="100"/>
        <c:noMultiLvlLbl val="0"/>
      </c:catAx>
      <c:valAx>
        <c:axId val="13467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2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[CrowdfundingBookSubmission.xlsx]sub-category!PivotTable2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5-C045-8D27-7F8583E11F45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5-C045-8D27-7F8583E11F45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5-C045-8D27-7F8583E11F45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5-C045-8D27-7F8583E1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019680"/>
        <c:axId val="1921263472"/>
      </c:barChart>
      <c:catAx>
        <c:axId val="14610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63472"/>
        <c:crosses val="autoZero"/>
        <c:auto val="1"/>
        <c:lblAlgn val="ctr"/>
        <c:lblOffset val="100"/>
        <c:noMultiLvlLbl val="0"/>
      </c:catAx>
      <c:valAx>
        <c:axId val="19212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[CrowdfundingBookSubmission.xlsx]by start date!PivotTable6</c:name>
    <c:fmtId val="0"/>
  </c:pivotSource>
  <c:chart>
    <c:autoTitleDeleted val="0"/>
    <c:pivotFmts>
      <c:pivotFmt>
        <c:idx val="0"/>
        <c:spPr>
          <a:ln w="28575" cap="rnd" cmpd="sng">
            <a:solidFill>
              <a:schemeClr val="accent4">
                <a:lumMod val="60000"/>
                <a:lumOff val="40000"/>
              </a:schemeClr>
            </a:solidFill>
            <a:prstDash val="solid"/>
            <a:round/>
            <a:headEnd type="none"/>
            <a:tailEnd type="none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 cmpd="sng">
            <a:solidFill>
              <a:schemeClr val="accent4">
                <a:lumMod val="60000"/>
                <a:lumOff val="40000"/>
              </a:schemeClr>
            </a:solidFill>
            <a:prstDash val="solid"/>
            <a:round/>
            <a:headEnd type="none"/>
            <a:tailEnd type="none"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start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 cmpd="sng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8575" cap="rnd" cmpd="sng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  <a:round/>
                <a:headEnd type="none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DB-4F41-8F9E-3BD015CE6A69}"/>
              </c:ext>
            </c:extLst>
          </c:dPt>
          <c:cat>
            <c:strRef>
              <c:f>'by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start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B-4F41-8F9E-3BD015CE6A69}"/>
            </c:ext>
          </c:extLst>
        </c:ser>
        <c:ser>
          <c:idx val="1"/>
          <c:order val="1"/>
          <c:tx>
            <c:strRef>
              <c:f>'by start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start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B-4F41-8F9E-3BD015CE6A69}"/>
            </c:ext>
          </c:extLst>
        </c:ser>
        <c:ser>
          <c:idx val="3"/>
          <c:order val="2"/>
          <c:tx>
            <c:strRef>
              <c:f>'by start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'by start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start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B-4F41-8F9E-3BD015CE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40944"/>
        <c:axId val="1911262160"/>
      </c:lineChart>
      <c:catAx>
        <c:axId val="19840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62160"/>
        <c:crosses val="autoZero"/>
        <c:auto val="1"/>
        <c:lblAlgn val="ctr"/>
        <c:lblOffset val="100"/>
        <c:noMultiLvlLbl val="0"/>
      </c:catAx>
      <c:valAx>
        <c:axId val="19112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D7-CB4D-BD47-9A024050516B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D7-CB4D-BD47-9A024050516B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D7-CB4D-BD47-9A0240505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214544"/>
        <c:axId val="1962075792"/>
      </c:lineChart>
      <c:catAx>
        <c:axId val="19842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75792"/>
        <c:crosses val="autoZero"/>
        <c:auto val="1"/>
        <c:lblAlgn val="ctr"/>
        <c:lblOffset val="100"/>
        <c:noMultiLvlLbl val="0"/>
      </c:catAx>
      <c:valAx>
        <c:axId val="19620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82550</xdr:rowOff>
    </xdr:from>
    <xdr:to>
      <xdr:col>15</xdr:col>
      <xdr:colOff>690880</xdr:colOff>
      <xdr:row>26</xdr:row>
      <xdr:rowOff>193040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81D05-CA3B-685B-93E3-BFBC0127F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</xdr:row>
      <xdr:rowOff>146050</xdr:rowOff>
    </xdr:from>
    <xdr:to>
      <xdr:col>10</xdr:col>
      <xdr:colOff>1257300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4F736-FB95-482D-8264-255147152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</xdr:row>
      <xdr:rowOff>31750</xdr:rowOff>
    </xdr:from>
    <xdr:to>
      <xdr:col>14</xdr:col>
      <xdr:colOff>355600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FA909-54C0-905C-674E-81BBC7F76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1412351</xdr:colOff>
      <xdr:row>15</xdr:row>
      <xdr:rowOff>3069</xdr:rowOff>
    </xdr:from>
    <xdr:to>
      <xdr:col>7</xdr:col>
      <xdr:colOff>683846</xdr:colOff>
      <xdr:row>34</xdr:row>
      <xdr:rowOff>41868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D5621-C05F-D11E-15CA-AF85B8507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zrelle Myhre-Hager" refreshedDate="45278.051568402778" createdVersion="8" refreshedVersion="8" minRefreshableVersion="3" recordCount="1000" xr:uid="{1E7440C3-9D5B-494A-BA4B-D1AFBF48583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C383C-463D-BD40-9680-C102EA14D7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7F8EF-42EC-A848-8A42-43C128EB7D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C3005-D2ED-134F-BC2A-AC880D2D466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858A-4AEF-064C-B410-CF1B531C017E}">
  <dimension ref="A1:F14"/>
  <sheetViews>
    <sheetView zoomScale="106" workbookViewId="0">
      <selection activeCell="F25" sqref="F25"/>
    </sheetView>
  </sheetViews>
  <sheetFormatPr baseColWidth="10" defaultRowHeight="16" x14ac:dyDescent="0.2"/>
  <cols>
    <col min="1" max="1" width="15.6640625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2046</v>
      </c>
    </row>
    <row r="3" spans="1:6" x14ac:dyDescent="0.2">
      <c r="A3" s="4" t="s">
        <v>2044</v>
      </c>
      <c r="B3" s="4" t="s">
        <v>2045</v>
      </c>
    </row>
    <row r="4" spans="1:6" x14ac:dyDescent="0.2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2037</v>
      </c>
      <c r="E8">
        <v>4</v>
      </c>
      <c r="F8">
        <v>4</v>
      </c>
    </row>
    <row r="9" spans="1:6" x14ac:dyDescent="0.2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F664-84DF-FB44-9823-8FEEB660B9FF}">
  <dimension ref="A1:F30"/>
  <sheetViews>
    <sheetView zoomScale="112" workbookViewId="0">
      <selection activeCell="A8" sqref="A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6" x14ac:dyDescent="0.2">
      <c r="A1" s="4" t="s">
        <v>6</v>
      </c>
      <c r="B1" t="s">
        <v>2046</v>
      </c>
    </row>
    <row r="2" spans="1:6" x14ac:dyDescent="0.2">
      <c r="A2" s="4" t="s">
        <v>2032</v>
      </c>
      <c r="B2" t="s">
        <v>2046</v>
      </c>
    </row>
    <row r="4" spans="1:6" x14ac:dyDescent="0.2">
      <c r="A4" s="4" t="s">
        <v>2044</v>
      </c>
      <c r="B4" s="4" t="s">
        <v>2045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2048</v>
      </c>
      <c r="E7">
        <v>4</v>
      </c>
      <c r="F7">
        <v>4</v>
      </c>
    </row>
    <row r="8" spans="1:6" x14ac:dyDescent="0.2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2051</v>
      </c>
      <c r="C10">
        <v>8</v>
      </c>
      <c r="E10">
        <v>10</v>
      </c>
      <c r="F10">
        <v>18</v>
      </c>
    </row>
    <row r="11" spans="1:6" x14ac:dyDescent="0.2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2056</v>
      </c>
      <c r="C15">
        <v>3</v>
      </c>
      <c r="E15">
        <v>4</v>
      </c>
      <c r="F15">
        <v>7</v>
      </c>
    </row>
    <row r="16" spans="1:6" x14ac:dyDescent="0.2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2061</v>
      </c>
      <c r="C20">
        <v>4</v>
      </c>
      <c r="E20">
        <v>4</v>
      </c>
      <c r="F20">
        <v>8</v>
      </c>
    </row>
    <row r="21" spans="1:6" x14ac:dyDescent="0.2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2066</v>
      </c>
      <c r="C25">
        <v>7</v>
      </c>
      <c r="E25">
        <v>14</v>
      </c>
      <c r="F25">
        <v>21</v>
      </c>
    </row>
    <row r="26" spans="1:6" x14ac:dyDescent="0.2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2070</v>
      </c>
      <c r="E29">
        <v>3</v>
      </c>
      <c r="F29">
        <v>3</v>
      </c>
    </row>
    <row r="30" spans="1:6" x14ac:dyDescent="0.2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58E2-720D-7444-A440-22018C35605B}">
  <dimension ref="A1:E18"/>
  <sheetViews>
    <sheetView workbookViewId="0">
      <selection activeCell="C10" sqref="C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2032</v>
      </c>
      <c r="B1" t="s">
        <v>2046</v>
      </c>
    </row>
    <row r="2" spans="1:5" x14ac:dyDescent="0.2">
      <c r="A2" s="4" t="s">
        <v>2085</v>
      </c>
      <c r="B2" t="s">
        <v>2046</v>
      </c>
    </row>
    <row r="4" spans="1:5" x14ac:dyDescent="0.2">
      <c r="A4" s="4" t="s">
        <v>2044</v>
      </c>
      <c r="B4" s="4" t="s">
        <v>2045</v>
      </c>
    </row>
    <row r="5" spans="1:5" x14ac:dyDescent="0.2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01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5" bestFit="1" customWidth="1"/>
    <col min="7" max="7" width="13.33203125" bestFit="1" customWidth="1"/>
    <col min="8" max="8" width="18" bestFit="1" customWidth="1"/>
    <col min="9" max="9" width="20.5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26" bestFit="1" customWidth="1"/>
    <col min="14" max="14" width="13.1640625" bestFit="1" customWidth="1"/>
    <col min="15" max="15" width="24.83203125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IF(E2=0,0,ROUND(E2/D2*100,0))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 s="6">
        <f>(L2/86400) + DATE(1970,1,1)</f>
        <v>42336.25</v>
      </c>
      <c r="N2">
        <v>1450159200</v>
      </c>
      <c r="O2" s="6">
        <f>(N2/86400) + DATE(1970,1,1)</f>
        <v>42353.25</v>
      </c>
      <c r="P2" t="b">
        <v>0</v>
      </c>
      <c r="Q2" t="b">
        <v>0</v>
      </c>
      <c r="R2" t="s">
        <v>17</v>
      </c>
      <c r="S2" t="str">
        <f>IFERROR(LEFT(R2, FIND("/", R2) - 1), R2)</f>
        <v>food</v>
      </c>
      <c r="T2" t="str">
        <f>IFERROR(MID(R2, FIND("/", R2) + 1, LEN(R2)), "")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IF(E3=0,0,ROUND(E3/D3*100,0))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 s="6">
        <f t="shared" ref="M3:M66" si="2">(L3/86400) + DATE(1970,1,1)</f>
        <v>41870.208333333336</v>
      </c>
      <c r="N3">
        <v>1408597200</v>
      </c>
      <c r="O3" s="6">
        <f t="shared" ref="O3:O66" si="3">(N3/86400) + DATE(1970,1,1)</f>
        <v>41872.208333333336</v>
      </c>
      <c r="P3" t="b">
        <v>0</v>
      </c>
      <c r="Q3" t="b">
        <v>1</v>
      </c>
      <c r="R3" t="s">
        <v>23</v>
      </c>
      <c r="S3" t="str">
        <f>IFERROR(LEFT(R3, FIND("/", R3) - 1), R3)</f>
        <v>music</v>
      </c>
      <c r="T3" t="str">
        <f t="shared" ref="T3:T66" si="4">IFERROR(MID(R3, FIND("/", R3) + 1, LEN(R3)), "")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6">
        <f t="shared" si="2"/>
        <v>41595.25</v>
      </c>
      <c r="N4">
        <v>1384840800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ref="S4:S67" si="5">IFERROR(LEFT(R4, FIND("/", R4) - 1), R4)</f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>
        <v>1568955600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6">
        <f t="shared" si="2"/>
        <v>43485.25</v>
      </c>
      <c r="N6">
        <v>1548309600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>
        <v>1347080400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>
        <v>1505365200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>
        <v>1439614800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>
        <v>1281502800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>
        <v>1383804000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>
        <v>1285909200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>
        <v>1285563600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>
        <v>1572411600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>
        <v>1466658000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>IFERROR(LEFT(R15, FIND("/", R15) - 1), R15)</f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>
        <v>1333342800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>
        <v>1576303200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>
        <v>1392271200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>
        <v>1294898400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>
        <v>1537074000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>
        <v>1553490000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>
        <v>1406523600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>
        <v>1316322000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>
        <v>1524027600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>
        <v>1554699600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>
        <v>1403499600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>
        <v>1307422800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>
        <v>1535346000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>
        <v>1444539600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>
        <v>1267682400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>
        <v>1535518800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>
        <v>1559106000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>
        <v>1454392800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>
        <v>1517896800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>
        <v>1415685600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>
        <v>1490677200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>
        <v>1551506400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>
        <v>1300856400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>
        <v>1573192800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>
        <v>1287810000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>
        <v>1362978000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>
        <v>1277355600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>
        <v>1348981200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>
        <v>1310533200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>
        <v>1407560400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>
        <v>1552885200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>
        <v>1479362400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>
        <v>1280552400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>
        <v>1398661200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>
        <v>1436245200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>
        <v>1575439200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>
        <v>1377752400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>
        <v>1334206800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>
        <v>1284872400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>
        <v>1403931600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>
        <v>1521262800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>
        <v>1533358800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>
        <v>1421474400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>
        <v>1505278800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>
        <v>1443934800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>
        <v>1498539600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>
        <v>1342760400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>
        <v>1301720400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>
        <v>1433566800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>
        <v>1493874000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>
        <v>1531803600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IF(E67=0,0,ROUND(E67/D67*100,0))</f>
        <v>236</v>
      </c>
      <c r="G67" t="s">
        <v>20</v>
      </c>
      <c r="H67">
        <v>236</v>
      </c>
      <c r="I67">
        <f t="shared" ref="I67:I130" si="7">IF(H67=0, 0, ROUND(E67/H67, 2))</f>
        <v>61.04</v>
      </c>
      <c r="J67" t="s">
        <v>21</v>
      </c>
      <c r="K67" t="s">
        <v>22</v>
      </c>
      <c r="L67">
        <v>1296108000</v>
      </c>
      <c r="M67" s="6">
        <f t="shared" ref="M67:M130" si="8">(L67/86400) + DATE(1970,1,1)</f>
        <v>40570.25</v>
      </c>
      <c r="N67">
        <v>1296712800</v>
      </c>
      <c r="O67" s="6">
        <f t="shared" ref="O67:O130" si="9">(N67/86400) + DATE(1970,1,1)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10">IFERROR(MID(R67, FIND("/", R67) + 1, LEN(R67)), "")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6">
        <f t="shared" si="8"/>
        <v>42102.208333333328</v>
      </c>
      <c r="N68">
        <v>1428901200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ref="S68:S131" si="11">IFERROR(LEFT(R68, FIND("/", R68) - 1), R68)</f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6">
        <f t="shared" si="8"/>
        <v>40203.25</v>
      </c>
      <c r="N69">
        <v>1264831200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6">
        <f t="shared" si="8"/>
        <v>42943.208333333328</v>
      </c>
      <c r="N70">
        <v>1505192400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6">
        <f t="shared" si="8"/>
        <v>40531.25</v>
      </c>
      <c r="N71">
        <v>1295676000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6">
        <f t="shared" si="8"/>
        <v>40484.208333333336</v>
      </c>
      <c r="N72">
        <v>1292911200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6">
        <f t="shared" si="8"/>
        <v>43799.25</v>
      </c>
      <c r="N73">
        <v>1575439200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6">
        <f t="shared" si="8"/>
        <v>42186.208333333328</v>
      </c>
      <c r="N74">
        <v>1438837200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6">
        <f t="shared" si="8"/>
        <v>42701.25</v>
      </c>
      <c r="N75">
        <v>1480485600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6">
        <f t="shared" si="8"/>
        <v>42456.208333333328</v>
      </c>
      <c r="N76">
        <v>1459141200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6">
        <f t="shared" si="8"/>
        <v>43296.208333333328</v>
      </c>
      <c r="N77">
        <v>1532322000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6">
        <f t="shared" si="8"/>
        <v>42027.25</v>
      </c>
      <c r="N78">
        <v>1426222800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6">
        <f t="shared" si="8"/>
        <v>40448.208333333336</v>
      </c>
      <c r="N79">
        <v>1286773200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6">
        <f t="shared" si="8"/>
        <v>43206.208333333328</v>
      </c>
      <c r="N80">
        <v>1523941200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6">
        <f t="shared" si="8"/>
        <v>43267.208333333328</v>
      </c>
      <c r="N81">
        <v>1529557200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6">
        <f t="shared" si="8"/>
        <v>42976.208333333328</v>
      </c>
      <c r="N82">
        <v>1506574800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6">
        <f t="shared" si="8"/>
        <v>43062.25</v>
      </c>
      <c r="N83">
        <v>1513576800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6">
        <f t="shared" si="8"/>
        <v>43482.25</v>
      </c>
      <c r="N84">
        <v>1548309600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6">
        <f t="shared" si="8"/>
        <v>42579.208333333328</v>
      </c>
      <c r="N85">
        <v>1471582800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6">
        <f t="shared" si="8"/>
        <v>41118.208333333336</v>
      </c>
      <c r="N86">
        <v>1344315600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6">
        <f t="shared" si="8"/>
        <v>40797.208333333336</v>
      </c>
      <c r="N87">
        <v>1316408400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6">
        <f t="shared" si="8"/>
        <v>42128.208333333328</v>
      </c>
      <c r="N88">
        <v>1431838800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6">
        <f t="shared" si="8"/>
        <v>40610.25</v>
      </c>
      <c r="N89">
        <v>1300510800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6">
        <f t="shared" si="8"/>
        <v>42110.208333333328</v>
      </c>
      <c r="N90">
        <v>1431061200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6">
        <f t="shared" si="8"/>
        <v>40283.208333333336</v>
      </c>
      <c r="N91">
        <v>1271480400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6">
        <f t="shared" si="8"/>
        <v>42425.25</v>
      </c>
      <c r="N92">
        <v>1456380000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6">
        <f t="shared" si="8"/>
        <v>42588.208333333328</v>
      </c>
      <c r="N93">
        <v>1472878800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6">
        <f t="shared" si="8"/>
        <v>40352.208333333336</v>
      </c>
      <c r="N94">
        <v>1277355600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f t="shared" si="8"/>
        <v>41202.208333333336</v>
      </c>
      <c r="N95">
        <v>1351054800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6">
        <f t="shared" si="8"/>
        <v>43562.208333333328</v>
      </c>
      <c r="N96">
        <v>1555563600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6">
        <f t="shared" si="8"/>
        <v>43752.208333333328</v>
      </c>
      <c r="N97">
        <v>1571634000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6">
        <f t="shared" si="8"/>
        <v>40612.25</v>
      </c>
      <c r="N98">
        <v>1300856400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6">
        <f t="shared" si="8"/>
        <v>42180.208333333328</v>
      </c>
      <c r="N99">
        <v>1439874000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6">
        <f t="shared" si="8"/>
        <v>42212.208333333328</v>
      </c>
      <c r="N100">
        <v>1438318800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6">
        <f t="shared" si="8"/>
        <v>41968.25</v>
      </c>
      <c r="N101">
        <v>1419400800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8"/>
        <v>40835.208333333336</v>
      </c>
      <c r="N102">
        <v>1320555600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6">
        <f t="shared" si="8"/>
        <v>42056.25</v>
      </c>
      <c r="N103">
        <v>1425103200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6">
        <f t="shared" si="8"/>
        <v>43234.208333333328</v>
      </c>
      <c r="N104">
        <v>1526878800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6">
        <f t="shared" si="8"/>
        <v>40475.208333333336</v>
      </c>
      <c r="N105">
        <v>1288674000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6">
        <f t="shared" si="8"/>
        <v>42878.208333333328</v>
      </c>
      <c r="N106">
        <v>1495602000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6">
        <f t="shared" si="8"/>
        <v>41366.208333333336</v>
      </c>
      <c r="N107">
        <v>1366434000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6">
        <f t="shared" si="8"/>
        <v>43716.208333333328</v>
      </c>
      <c r="N108">
        <v>1568350800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6">
        <f t="shared" si="8"/>
        <v>43213.208333333328</v>
      </c>
      <c r="N109">
        <v>1525928400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6">
        <f t="shared" si="8"/>
        <v>41005.208333333336</v>
      </c>
      <c r="N110">
        <v>1336885200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6">
        <f t="shared" si="8"/>
        <v>41651.25</v>
      </c>
      <c r="N111">
        <v>1389679200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6">
        <f t="shared" si="8"/>
        <v>43354.208333333328</v>
      </c>
      <c r="N112">
        <v>1538283600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6">
        <f t="shared" si="8"/>
        <v>41174.208333333336</v>
      </c>
      <c r="N113">
        <v>1348808400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8"/>
        <v>41875.208333333336</v>
      </c>
      <c r="N114">
        <v>1410152400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6">
        <f t="shared" si="8"/>
        <v>42990.208333333328</v>
      </c>
      <c r="N115">
        <v>1505797200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6">
        <f t="shared" si="8"/>
        <v>43564.208333333328</v>
      </c>
      <c r="N116">
        <v>1554872400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6">
        <f t="shared" si="8"/>
        <v>43056.25</v>
      </c>
      <c r="N117">
        <v>1513922400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6">
        <f t="shared" si="8"/>
        <v>42265.208333333328</v>
      </c>
      <c r="N118">
        <v>1442638800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6">
        <f t="shared" si="8"/>
        <v>40808.208333333336</v>
      </c>
      <c r="N119">
        <v>1317186000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6">
        <f t="shared" si="8"/>
        <v>41665.25</v>
      </c>
      <c r="N120">
        <v>1391234400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6">
        <f t="shared" si="8"/>
        <v>41806.208333333336</v>
      </c>
      <c r="N121">
        <v>1404363600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6">
        <f t="shared" si="8"/>
        <v>42111.208333333328</v>
      </c>
      <c r="N122">
        <v>1429592400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6">
        <f t="shared" si="8"/>
        <v>41917.208333333336</v>
      </c>
      <c r="N123">
        <v>1413608400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6">
        <f t="shared" si="8"/>
        <v>41970.25</v>
      </c>
      <c r="N124">
        <v>1419400800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6">
        <f t="shared" si="8"/>
        <v>42332.25</v>
      </c>
      <c r="N125">
        <v>1448604000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6">
        <f t="shared" si="8"/>
        <v>43598.208333333328</v>
      </c>
      <c r="N126">
        <v>1562302800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6">
        <f t="shared" si="8"/>
        <v>43362.208333333328</v>
      </c>
      <c r="N127">
        <v>1537678800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6">
        <f t="shared" si="8"/>
        <v>42596.208333333328</v>
      </c>
      <c r="N128">
        <v>1473570000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6">
        <f t="shared" si="8"/>
        <v>40310.208333333336</v>
      </c>
      <c r="N129">
        <v>1273899600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6">
        <f t="shared" si="8"/>
        <v>40417.208333333336</v>
      </c>
      <c r="N130">
        <v>1284008400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IF(E131=0,0,ROUND(E131/D131*100,0))</f>
        <v>3</v>
      </c>
      <c r="G131" t="s">
        <v>74</v>
      </c>
      <c r="H131">
        <v>55</v>
      </c>
      <c r="I131">
        <f t="shared" ref="I131:I194" si="13">IF(H131=0, 0, ROUND(E131/H131, 2))</f>
        <v>86.47</v>
      </c>
      <c r="J131" t="s">
        <v>26</v>
      </c>
      <c r="K131" t="s">
        <v>27</v>
      </c>
      <c r="L131">
        <v>1422943200</v>
      </c>
      <c r="M131" s="6">
        <f t="shared" ref="M131:M194" si="14">(L131/86400) + DATE(1970,1,1)</f>
        <v>42038.25</v>
      </c>
      <c r="N131">
        <v>1425103200</v>
      </c>
      <c r="O131" s="6">
        <f t="shared" ref="O131:O194" si="15">(N131/86400) + DATE(1970,1,1)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6">IFERROR(MID(R131, FIND("/", R131) + 1, LEN(R131)), "")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 s="6">
        <f t="shared" si="14"/>
        <v>40842.208333333336</v>
      </c>
      <c r="N132">
        <v>1320991200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ref="S132:S195" si="17">IFERROR(LEFT(R132, FIND("/", R132) - 1), R132)</f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 s="6">
        <f t="shared" si="14"/>
        <v>41607.25</v>
      </c>
      <c r="N133">
        <v>1386828000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 s="6">
        <f t="shared" si="14"/>
        <v>43112.25</v>
      </c>
      <c r="N134">
        <v>1517119200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 s="6">
        <f t="shared" si="14"/>
        <v>40767.208333333336</v>
      </c>
      <c r="N135">
        <v>1315026000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 s="6">
        <f t="shared" si="14"/>
        <v>40713.208333333336</v>
      </c>
      <c r="N136">
        <v>1312693200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 s="6">
        <f t="shared" si="14"/>
        <v>41340.25</v>
      </c>
      <c r="N137">
        <v>1363064400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 s="6">
        <f t="shared" si="14"/>
        <v>41797.208333333336</v>
      </c>
      <c r="N138">
        <v>1403154000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6">
        <f t="shared" si="14"/>
        <v>40457.208333333336</v>
      </c>
      <c r="N139">
        <v>1286859600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 s="6">
        <f t="shared" si="14"/>
        <v>41180.208333333336</v>
      </c>
      <c r="N140">
        <v>1349326800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 s="6">
        <f t="shared" si="14"/>
        <v>42115.208333333328</v>
      </c>
      <c r="N141">
        <v>1430974800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 s="6">
        <f t="shared" si="14"/>
        <v>43156.25</v>
      </c>
      <c r="N142">
        <v>1519970400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 s="6">
        <f t="shared" si="14"/>
        <v>42167.208333333328</v>
      </c>
      <c r="N143">
        <v>1434603600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 s="6">
        <f t="shared" si="14"/>
        <v>41005.208333333336</v>
      </c>
      <c r="N144">
        <v>1337230800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6">
        <f t="shared" si="14"/>
        <v>40357.208333333336</v>
      </c>
      <c r="N145">
        <v>1279429200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 s="6">
        <f t="shared" si="14"/>
        <v>43633.208333333328</v>
      </c>
      <c r="N146">
        <v>1561438800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 s="6">
        <f t="shared" si="14"/>
        <v>41889.208333333336</v>
      </c>
      <c r="N147">
        <v>1410498000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 s="6">
        <f t="shared" si="14"/>
        <v>40855.25</v>
      </c>
      <c r="N148">
        <v>1322460000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 s="6">
        <f t="shared" si="14"/>
        <v>42534.208333333328</v>
      </c>
      <c r="N149">
        <v>1466312400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 s="6">
        <f t="shared" si="14"/>
        <v>42941.208333333328</v>
      </c>
      <c r="N150">
        <v>1501736400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 s="6">
        <f t="shared" si="14"/>
        <v>41275.25</v>
      </c>
      <c r="N151">
        <v>1361512800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6">
        <f t="shared" si="14"/>
        <v>43450.25</v>
      </c>
      <c r="N152">
        <v>1545026400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 s="6">
        <f t="shared" si="14"/>
        <v>41799.208333333336</v>
      </c>
      <c r="N153">
        <v>1406696400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 s="6">
        <f t="shared" si="14"/>
        <v>42783.25</v>
      </c>
      <c r="N154">
        <v>1487916000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 s="6">
        <f t="shared" si="14"/>
        <v>41201.208333333336</v>
      </c>
      <c r="N155">
        <v>1351141200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 s="6">
        <f t="shared" si="14"/>
        <v>42502.208333333328</v>
      </c>
      <c r="N156">
        <v>1465016400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 s="6">
        <f t="shared" si="14"/>
        <v>40262.208333333336</v>
      </c>
      <c r="N157">
        <v>1270789200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 s="6">
        <f t="shared" si="14"/>
        <v>43743.208333333328</v>
      </c>
      <c r="N158">
        <v>1572325200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 s="6">
        <f t="shared" si="14"/>
        <v>41638.25</v>
      </c>
      <c r="N159">
        <v>1389420000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 s="6">
        <f t="shared" si="14"/>
        <v>42346.25</v>
      </c>
      <c r="N160">
        <v>1449640800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 s="6">
        <f t="shared" si="14"/>
        <v>43551.208333333328</v>
      </c>
      <c r="N161">
        <v>1555218000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 s="6">
        <f t="shared" si="14"/>
        <v>43582.208333333328</v>
      </c>
      <c r="N162">
        <v>1557723600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 s="6">
        <f t="shared" si="14"/>
        <v>42270.208333333328</v>
      </c>
      <c r="N163">
        <v>1443502800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 s="6">
        <f t="shared" si="14"/>
        <v>43442.25</v>
      </c>
      <c r="N164">
        <v>1546840800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 s="6">
        <f t="shared" si="14"/>
        <v>43028.208333333328</v>
      </c>
      <c r="N165">
        <v>1512712800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 s="6">
        <f t="shared" si="14"/>
        <v>43016.208333333328</v>
      </c>
      <c r="N166">
        <v>1507525200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 s="6">
        <f t="shared" si="14"/>
        <v>42948.208333333328</v>
      </c>
      <c r="N167">
        <v>1504328400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 s="6">
        <f t="shared" si="14"/>
        <v>40534.25</v>
      </c>
      <c r="N168">
        <v>1293343200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6">
        <f t="shared" si="14"/>
        <v>41435.208333333336</v>
      </c>
      <c r="N169">
        <v>1371704400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 s="6">
        <f t="shared" si="14"/>
        <v>43518.25</v>
      </c>
      <c r="N170">
        <v>1552798800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 s="6">
        <f t="shared" si="14"/>
        <v>41077.208333333336</v>
      </c>
      <c r="N171">
        <v>1342328400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 s="6">
        <f t="shared" si="14"/>
        <v>42950.208333333328</v>
      </c>
      <c r="N172">
        <v>1502341200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6">
        <f t="shared" si="14"/>
        <v>41718.208333333336</v>
      </c>
      <c r="N173">
        <v>1397192400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6">
        <f t="shared" si="14"/>
        <v>41839.208333333336</v>
      </c>
      <c r="N174">
        <v>1407042000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 s="6">
        <f t="shared" si="14"/>
        <v>41412.208333333336</v>
      </c>
      <c r="N175">
        <v>1369371600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 s="6">
        <f t="shared" si="14"/>
        <v>42282.208333333328</v>
      </c>
      <c r="N176">
        <v>1444107600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 s="6">
        <f t="shared" si="14"/>
        <v>42613.208333333328</v>
      </c>
      <c r="N177">
        <v>1474261200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 s="6">
        <f t="shared" si="14"/>
        <v>42616.208333333328</v>
      </c>
      <c r="N178">
        <v>1473656400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 s="6">
        <f t="shared" si="14"/>
        <v>40497.25</v>
      </c>
      <c r="N179">
        <v>1291960800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 s="6">
        <f t="shared" si="14"/>
        <v>42999.208333333328</v>
      </c>
      <c r="N180">
        <v>1506747600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 s="6">
        <f t="shared" si="14"/>
        <v>41350.208333333336</v>
      </c>
      <c r="N181">
        <v>1363582800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 s="6">
        <f t="shared" si="14"/>
        <v>40259.208333333336</v>
      </c>
      <c r="N182">
        <v>1269666000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 s="6">
        <f t="shared" si="14"/>
        <v>43012.208333333328</v>
      </c>
      <c r="N183">
        <v>1508648400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 s="6">
        <f t="shared" si="14"/>
        <v>43631.208333333328</v>
      </c>
      <c r="N184">
        <v>1561957200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 s="6">
        <f t="shared" si="14"/>
        <v>40430.208333333336</v>
      </c>
      <c r="N185">
        <v>1285131600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 s="6">
        <f t="shared" si="14"/>
        <v>43588.208333333328</v>
      </c>
      <c r="N186">
        <v>1556946000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 s="6">
        <f t="shared" si="14"/>
        <v>43233.208333333328</v>
      </c>
      <c r="N187">
        <v>1527138000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 s="6">
        <f t="shared" si="14"/>
        <v>41782.208333333336</v>
      </c>
      <c r="N188">
        <v>1402117200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 s="6">
        <f t="shared" si="14"/>
        <v>41328.25</v>
      </c>
      <c r="N189">
        <v>1364014800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6">
        <f t="shared" si="14"/>
        <v>41975.25</v>
      </c>
      <c r="N190">
        <v>1417586400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 s="6">
        <f t="shared" si="14"/>
        <v>42433.25</v>
      </c>
      <c r="N191">
        <v>1457071200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6">
        <f t="shared" si="14"/>
        <v>41429.208333333336</v>
      </c>
      <c r="N192">
        <v>1370408400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 s="6">
        <f t="shared" si="14"/>
        <v>43536.208333333328</v>
      </c>
      <c r="N193">
        <v>1552626000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 s="6">
        <f t="shared" si="14"/>
        <v>41817.208333333336</v>
      </c>
      <c r="N194">
        <v>1404190800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IF(E195=0,0,ROUND(E195/D195*100,0))</f>
        <v>46</v>
      </c>
      <c r="G195" t="s">
        <v>14</v>
      </c>
      <c r="H195">
        <v>65</v>
      </c>
      <c r="I195">
        <f t="shared" ref="I195:I258" si="19">IF(H195=0, 0, ROUND(E195/H195, 2))</f>
        <v>46.34</v>
      </c>
      <c r="J195" t="s">
        <v>21</v>
      </c>
      <c r="K195" t="s">
        <v>22</v>
      </c>
      <c r="L195">
        <v>1523163600</v>
      </c>
      <c r="M195" s="6">
        <f t="shared" ref="M195:M258" si="20">(L195/86400) + DATE(1970,1,1)</f>
        <v>43198.208333333328</v>
      </c>
      <c r="N195">
        <v>1523509200</v>
      </c>
      <c r="O195" s="6">
        <f t="shared" ref="O195:O258" si="21">(N195/86400) + DATE(1970,1,1)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2">IFERROR(MID(R195, FIND("/", R195) + 1, LEN(R195)), "")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 s="6">
        <f t="shared" si="20"/>
        <v>42261.208333333328</v>
      </c>
      <c r="N196">
        <v>1443589200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IFERROR(LEFT(R196, FIND("/", R196) - 1), R196)</f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 s="6">
        <f t="shared" si="20"/>
        <v>43310.208333333328</v>
      </c>
      <c r="N197">
        <v>1533445200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6">
        <f t="shared" si="20"/>
        <v>42616.208333333328</v>
      </c>
      <c r="N198">
        <v>1474520400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 s="6">
        <f t="shared" si="20"/>
        <v>42909.208333333328</v>
      </c>
      <c r="N199">
        <v>1499403600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 s="6">
        <f t="shared" si="20"/>
        <v>40396.208333333336</v>
      </c>
      <c r="N200">
        <v>1283576400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 s="6">
        <f t="shared" si="20"/>
        <v>42192.208333333328</v>
      </c>
      <c r="N201">
        <v>1436590800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6">
        <f t="shared" si="20"/>
        <v>40262.208333333336</v>
      </c>
      <c r="N202">
        <v>1270443600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 s="6">
        <f t="shared" si="20"/>
        <v>41845.208333333336</v>
      </c>
      <c r="N203">
        <v>1407819600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 s="6">
        <f t="shared" si="20"/>
        <v>40818.208333333336</v>
      </c>
      <c r="N204">
        <v>1317877200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6">
        <f t="shared" si="20"/>
        <v>42752.25</v>
      </c>
      <c r="N205">
        <v>1484805600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 s="6">
        <f t="shared" si="20"/>
        <v>40636.208333333336</v>
      </c>
      <c r="N206">
        <v>1302670800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 s="6">
        <f t="shared" si="20"/>
        <v>43390.208333333328</v>
      </c>
      <c r="N207">
        <v>1540789200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 s="6">
        <f t="shared" si="20"/>
        <v>40236.25</v>
      </c>
      <c r="N208">
        <v>1268028000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6">
        <f t="shared" si="20"/>
        <v>43340.208333333328</v>
      </c>
      <c r="N209">
        <v>1537160400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 s="6">
        <f t="shared" si="20"/>
        <v>43048.25</v>
      </c>
      <c r="N210">
        <v>1512280800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6">
        <f t="shared" si="20"/>
        <v>42496.208333333328</v>
      </c>
      <c r="N211">
        <v>1463115600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 s="6">
        <f t="shared" si="20"/>
        <v>42797.25</v>
      </c>
      <c r="N212">
        <v>1490850000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 s="6">
        <f t="shared" si="20"/>
        <v>41513.208333333336</v>
      </c>
      <c r="N213">
        <v>1379653200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 s="6">
        <f t="shared" si="20"/>
        <v>43814.25</v>
      </c>
      <c r="N214">
        <v>1580364000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6">
        <f t="shared" si="20"/>
        <v>40488.208333333336</v>
      </c>
      <c r="N215">
        <v>1289714400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 s="6">
        <f t="shared" si="20"/>
        <v>40409.208333333336</v>
      </c>
      <c r="N216">
        <v>1282712400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 s="6">
        <f t="shared" si="20"/>
        <v>43509.25</v>
      </c>
      <c r="N217">
        <v>1550210400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 s="6">
        <f t="shared" si="20"/>
        <v>40869.25</v>
      </c>
      <c r="N218">
        <v>1322114400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6">
        <f t="shared" si="20"/>
        <v>43583.208333333328</v>
      </c>
      <c r="N219">
        <v>1557205200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 s="6">
        <f t="shared" si="20"/>
        <v>40858.25</v>
      </c>
      <c r="N220">
        <v>1323928800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 s="6">
        <f t="shared" si="20"/>
        <v>41137.208333333336</v>
      </c>
      <c r="N221">
        <v>1346130000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 s="6">
        <f t="shared" si="20"/>
        <v>40725.208333333336</v>
      </c>
      <c r="N222">
        <v>1311051600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 s="6">
        <f t="shared" si="20"/>
        <v>41081.208333333336</v>
      </c>
      <c r="N223">
        <v>1340427600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 s="6">
        <f t="shared" si="20"/>
        <v>41914.208333333336</v>
      </c>
      <c r="N224">
        <v>1412312400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 s="6">
        <f t="shared" si="20"/>
        <v>42445.208333333328</v>
      </c>
      <c r="N225">
        <v>1459314000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6">
        <f t="shared" si="20"/>
        <v>41906.208333333336</v>
      </c>
      <c r="N226">
        <v>1415426400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6">
        <f t="shared" si="20"/>
        <v>41762.208333333336</v>
      </c>
      <c r="N227">
        <v>1399093200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 s="6">
        <f t="shared" si="20"/>
        <v>40276.208333333336</v>
      </c>
      <c r="N228">
        <v>1273899600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 s="6">
        <f t="shared" si="20"/>
        <v>42139.208333333328</v>
      </c>
      <c r="N229">
        <v>1432184400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6">
        <f t="shared" si="20"/>
        <v>42613.208333333328</v>
      </c>
      <c r="N230">
        <v>1474779600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 s="6">
        <f t="shared" si="20"/>
        <v>42887.208333333328</v>
      </c>
      <c r="N231">
        <v>1500440400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 s="6">
        <f t="shared" si="20"/>
        <v>43805.25</v>
      </c>
      <c r="N232">
        <v>1575612000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 s="6">
        <f t="shared" si="20"/>
        <v>41415.208333333336</v>
      </c>
      <c r="N233">
        <v>1374123600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 s="6">
        <f t="shared" si="20"/>
        <v>42576.208333333328</v>
      </c>
      <c r="N234">
        <v>1469509200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 s="6">
        <f t="shared" si="20"/>
        <v>40706.208333333336</v>
      </c>
      <c r="N235">
        <v>1309237200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 s="6">
        <f t="shared" si="20"/>
        <v>42969.208333333328</v>
      </c>
      <c r="N236">
        <v>1503982800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 s="6">
        <f t="shared" si="20"/>
        <v>42779.25</v>
      </c>
      <c r="N237">
        <v>1487397600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 s="6">
        <f t="shared" si="20"/>
        <v>43641.208333333328</v>
      </c>
      <c r="N238">
        <v>1562043600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 s="6">
        <f t="shared" si="20"/>
        <v>41754.208333333336</v>
      </c>
      <c r="N239">
        <v>1398574800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 s="6">
        <f t="shared" si="20"/>
        <v>43083.25</v>
      </c>
      <c r="N240">
        <v>1515391200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 s="6">
        <f t="shared" si="20"/>
        <v>42245.208333333328</v>
      </c>
      <c r="N241">
        <v>1441170000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 s="6">
        <f t="shared" si="20"/>
        <v>40396.208333333336</v>
      </c>
      <c r="N242">
        <v>1281157200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 s="6">
        <f t="shared" si="20"/>
        <v>41742.208333333336</v>
      </c>
      <c r="N243">
        <v>1398229200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 s="6">
        <f t="shared" si="20"/>
        <v>42865.208333333328</v>
      </c>
      <c r="N244">
        <v>1495256400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 s="6">
        <f t="shared" si="20"/>
        <v>43163.25</v>
      </c>
      <c r="N245">
        <v>1520402400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 s="6">
        <f t="shared" si="20"/>
        <v>41834.208333333336</v>
      </c>
      <c r="N246">
        <v>1409806800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 s="6">
        <f t="shared" si="20"/>
        <v>41736.208333333336</v>
      </c>
      <c r="N247">
        <v>1396933200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 s="6">
        <f t="shared" si="20"/>
        <v>41491.208333333336</v>
      </c>
      <c r="N248">
        <v>1376024400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 s="6">
        <f t="shared" si="20"/>
        <v>42726.25</v>
      </c>
      <c r="N249">
        <v>1483682400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 s="6">
        <f t="shared" si="20"/>
        <v>42004.25</v>
      </c>
      <c r="N250">
        <v>1420437600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6">
        <f t="shared" si="20"/>
        <v>42006.25</v>
      </c>
      <c r="N251">
        <v>1420783200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6">
        <f t="shared" si="20"/>
        <v>40203.25</v>
      </c>
      <c r="N252">
        <v>1267423200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 s="6">
        <f t="shared" si="20"/>
        <v>41252.25</v>
      </c>
      <c r="N253">
        <v>1355205600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 s="6">
        <f t="shared" si="20"/>
        <v>41572.208333333336</v>
      </c>
      <c r="N254">
        <v>1383109200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 s="6">
        <f t="shared" si="20"/>
        <v>40641.208333333336</v>
      </c>
      <c r="N255">
        <v>1303275600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 s="6">
        <f t="shared" si="20"/>
        <v>42787.25</v>
      </c>
      <c r="N256">
        <v>1487829600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6">
        <f t="shared" si="20"/>
        <v>40590.25</v>
      </c>
      <c r="N257">
        <v>1298268000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 s="6">
        <f t="shared" si="20"/>
        <v>42393.25</v>
      </c>
      <c r="N258">
        <v>1456812000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IF(E259=0,0,ROUND(E259/D259*100,0))</f>
        <v>146</v>
      </c>
      <c r="G259" t="s">
        <v>20</v>
      </c>
      <c r="H259">
        <v>92</v>
      </c>
      <c r="I259">
        <f t="shared" ref="I259:I322" si="25">IF(H259=0, 0, ROUND(E259/H259, 2))</f>
        <v>90.46</v>
      </c>
      <c r="J259" t="s">
        <v>21</v>
      </c>
      <c r="K259" t="s">
        <v>22</v>
      </c>
      <c r="L259">
        <v>1362463200</v>
      </c>
      <c r="M259" s="6">
        <f t="shared" ref="M259:M322" si="26">(L259/86400) + DATE(1970,1,1)</f>
        <v>41338.25</v>
      </c>
      <c r="N259">
        <v>1363669200</v>
      </c>
      <c r="O259" s="6">
        <f t="shared" ref="O259:O322" si="27">(N259/86400) + DATE(1970,1,1)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8">IFERROR(MID(R259, FIND("/", R259) + 1, LEN(R259)), "")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 s="6">
        <f t="shared" si="26"/>
        <v>42712.25</v>
      </c>
      <c r="N260">
        <v>1482904800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ref="S260:S323" si="29">IFERROR(LEFT(R260, FIND("/", R260) - 1), R260)</f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 s="6">
        <f t="shared" si="26"/>
        <v>41251.25</v>
      </c>
      <c r="N261">
        <v>1356588000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 s="6">
        <f t="shared" si="26"/>
        <v>41180.208333333336</v>
      </c>
      <c r="N262">
        <v>1349845200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 s="6">
        <f t="shared" si="26"/>
        <v>40415.208333333336</v>
      </c>
      <c r="N263">
        <v>1283058000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 s="6">
        <f t="shared" si="26"/>
        <v>40638.208333333336</v>
      </c>
      <c r="N264">
        <v>1304226000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 s="6">
        <f t="shared" si="26"/>
        <v>40187.25</v>
      </c>
      <c r="N265">
        <v>1263016800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 s="6">
        <f t="shared" si="26"/>
        <v>41317.25</v>
      </c>
      <c r="N266">
        <v>1362031200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 s="6">
        <f t="shared" si="26"/>
        <v>42372.25</v>
      </c>
      <c r="N267">
        <v>1455602400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 s="6">
        <f t="shared" si="26"/>
        <v>41950.25</v>
      </c>
      <c r="N268">
        <v>1418191200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 s="6">
        <f t="shared" si="26"/>
        <v>41206.208333333336</v>
      </c>
      <c r="N269">
        <v>1352440800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 s="6">
        <f t="shared" si="26"/>
        <v>41186.208333333336</v>
      </c>
      <c r="N270">
        <v>1353304800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 s="6">
        <f t="shared" si="26"/>
        <v>43496.25</v>
      </c>
      <c r="N271">
        <v>1550728800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 s="6">
        <f t="shared" si="26"/>
        <v>40514.25</v>
      </c>
      <c r="N272">
        <v>1291442400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 s="6">
        <f t="shared" si="26"/>
        <v>42345.25</v>
      </c>
      <c r="N273">
        <v>1452146400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 s="6">
        <f t="shared" si="26"/>
        <v>43656.208333333328</v>
      </c>
      <c r="N274">
        <v>1564894800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 s="6">
        <f t="shared" si="26"/>
        <v>42995.208333333328</v>
      </c>
      <c r="N275">
        <v>1505883600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 s="6">
        <f t="shared" si="26"/>
        <v>43045.25</v>
      </c>
      <c r="N276">
        <v>1510380000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 s="6">
        <f t="shared" si="26"/>
        <v>43561.208333333328</v>
      </c>
      <c r="N277">
        <v>1555218000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 s="6">
        <f t="shared" si="26"/>
        <v>41018.208333333336</v>
      </c>
      <c r="N278">
        <v>1335243600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 s="6">
        <f t="shared" si="26"/>
        <v>40378.208333333336</v>
      </c>
      <c r="N279">
        <v>1279688400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 s="6">
        <f t="shared" si="26"/>
        <v>41239.25</v>
      </c>
      <c r="N280">
        <v>1356069600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 s="6">
        <f t="shared" si="26"/>
        <v>43346.208333333328</v>
      </c>
      <c r="N281">
        <v>1536210000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 s="6">
        <f t="shared" si="26"/>
        <v>43060.25</v>
      </c>
      <c r="N282">
        <v>1511762400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 s="6">
        <f t="shared" si="26"/>
        <v>40979.25</v>
      </c>
      <c r="N283">
        <v>1333256400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 s="6">
        <f t="shared" si="26"/>
        <v>42701.25</v>
      </c>
      <c r="N284">
        <v>1480744800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 s="6">
        <f t="shared" si="26"/>
        <v>42520.208333333328</v>
      </c>
      <c r="N285">
        <v>1465016400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 s="6">
        <f t="shared" si="26"/>
        <v>41030.208333333336</v>
      </c>
      <c r="N286">
        <v>1336280400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 s="6">
        <f t="shared" si="26"/>
        <v>42623.208333333328</v>
      </c>
      <c r="N287">
        <v>1476766800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 s="6">
        <f t="shared" si="26"/>
        <v>42697.25</v>
      </c>
      <c r="N288">
        <v>1480485600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 s="6">
        <f t="shared" si="26"/>
        <v>42122.208333333328</v>
      </c>
      <c r="N289">
        <v>1430197200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 s="6">
        <f t="shared" si="26"/>
        <v>40982.208333333336</v>
      </c>
      <c r="N290">
        <v>1331787600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 s="6">
        <f t="shared" si="26"/>
        <v>42219.208333333328</v>
      </c>
      <c r="N291">
        <v>1438837200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 s="6">
        <f t="shared" si="26"/>
        <v>41404.208333333336</v>
      </c>
      <c r="N292">
        <v>1370926800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 s="6">
        <f t="shared" si="26"/>
        <v>40831.208333333336</v>
      </c>
      <c r="N293">
        <v>1319000400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6">
        <f t="shared" si="26"/>
        <v>40984.208333333336</v>
      </c>
      <c r="N294">
        <v>1333429200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 s="6">
        <f t="shared" si="26"/>
        <v>40456.208333333336</v>
      </c>
      <c r="N295">
        <v>1287032400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 s="6">
        <f t="shared" si="26"/>
        <v>43399.208333333328</v>
      </c>
      <c r="N296">
        <v>1541570400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 s="6">
        <f t="shared" si="26"/>
        <v>41562.208333333336</v>
      </c>
      <c r="N297">
        <v>1383976800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 s="6">
        <f t="shared" si="26"/>
        <v>43493.25</v>
      </c>
      <c r="N298">
        <v>1550556000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 s="6">
        <f t="shared" si="26"/>
        <v>41653.25</v>
      </c>
      <c r="N299">
        <v>1390456800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 s="6">
        <f t="shared" si="26"/>
        <v>42426.25</v>
      </c>
      <c r="N300">
        <v>1458018000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 s="6">
        <f t="shared" si="26"/>
        <v>42432.25</v>
      </c>
      <c r="N301">
        <v>1461819600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6">
        <f t="shared" si="26"/>
        <v>42977.208333333328</v>
      </c>
      <c r="N302">
        <v>1504155600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 s="6">
        <f t="shared" si="26"/>
        <v>42061.25</v>
      </c>
      <c r="N303">
        <v>1426395600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 s="6">
        <f t="shared" si="26"/>
        <v>43345.208333333328</v>
      </c>
      <c r="N304">
        <v>1537074000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 s="6">
        <f t="shared" si="26"/>
        <v>42376.25</v>
      </c>
      <c r="N305">
        <v>1452578400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 s="6">
        <f t="shared" si="26"/>
        <v>42589.208333333328</v>
      </c>
      <c r="N306">
        <v>1474088400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 s="6">
        <f t="shared" si="26"/>
        <v>42448.208333333328</v>
      </c>
      <c r="N307">
        <v>1461906000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 s="6">
        <f t="shared" si="26"/>
        <v>42930.208333333328</v>
      </c>
      <c r="N308">
        <v>1500267600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 s="6">
        <f t="shared" si="26"/>
        <v>41066.208333333336</v>
      </c>
      <c r="N309">
        <v>1340686800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 s="6">
        <f t="shared" si="26"/>
        <v>40651.208333333336</v>
      </c>
      <c r="N310">
        <v>1303189200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6">
        <f t="shared" si="26"/>
        <v>40807.208333333336</v>
      </c>
      <c r="N311">
        <v>1318309200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 s="6">
        <f t="shared" si="26"/>
        <v>40277.208333333336</v>
      </c>
      <c r="N312">
        <v>1272171600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 s="6">
        <f t="shared" si="26"/>
        <v>40590.25</v>
      </c>
      <c r="N313">
        <v>1298872800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 s="6">
        <f t="shared" si="26"/>
        <v>41572.208333333336</v>
      </c>
      <c r="N314">
        <v>1383282000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6">
        <f t="shared" si="26"/>
        <v>40966.25</v>
      </c>
      <c r="N315">
        <v>1330495200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 s="6">
        <f t="shared" si="26"/>
        <v>43536.208333333328</v>
      </c>
      <c r="N316">
        <v>1552798800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 s="6">
        <f t="shared" si="26"/>
        <v>41783.208333333336</v>
      </c>
      <c r="N317">
        <v>1403413200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 s="6">
        <f t="shared" si="26"/>
        <v>43788.25</v>
      </c>
      <c r="N318">
        <v>1574229600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6">
        <f t="shared" si="26"/>
        <v>42869.208333333328</v>
      </c>
      <c r="N319">
        <v>1495861200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 s="6">
        <f t="shared" si="26"/>
        <v>41684.25</v>
      </c>
      <c r="N320">
        <v>1392530400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 s="6">
        <f t="shared" si="26"/>
        <v>40402.208333333336</v>
      </c>
      <c r="N321">
        <v>1283662800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6">
        <f t="shared" si="26"/>
        <v>40673.208333333336</v>
      </c>
      <c r="N322">
        <v>1305781200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IF(E323=0,0,ROUND(E323/D323*100,0))</f>
        <v>94</v>
      </c>
      <c r="G323" t="s">
        <v>14</v>
      </c>
      <c r="H323">
        <v>2468</v>
      </c>
      <c r="I323">
        <f t="shared" ref="I323:I386" si="31">IF(H323=0, 0, ROUND(E323/H323, 2))</f>
        <v>65</v>
      </c>
      <c r="J323" t="s">
        <v>21</v>
      </c>
      <c r="K323" t="s">
        <v>22</v>
      </c>
      <c r="L323">
        <v>1301634000</v>
      </c>
      <c r="M323" s="6">
        <f t="shared" ref="M323:M386" si="32">(L323/86400) + DATE(1970,1,1)</f>
        <v>40634.208333333336</v>
      </c>
      <c r="N323">
        <v>1302325200</v>
      </c>
      <c r="O323" s="6">
        <f t="shared" ref="O323:O386" si="33">(N323/86400) + DATE(1970,1,1)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4">IFERROR(MID(R323, FIND("/", R323) + 1, LEN(R323)), "")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 s="6">
        <f t="shared" si="32"/>
        <v>40507.25</v>
      </c>
      <c r="N324">
        <v>1291788000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ref="S324:S387" si="35">IFERROR(LEFT(R324, FIND("/", R324) - 1), R324)</f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 s="6">
        <f t="shared" si="32"/>
        <v>41725.208333333336</v>
      </c>
      <c r="N325">
        <v>1396069200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 s="6">
        <f t="shared" si="32"/>
        <v>42176.208333333328</v>
      </c>
      <c r="N326">
        <v>1435899600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 s="6">
        <f t="shared" si="32"/>
        <v>43267.208333333328</v>
      </c>
      <c r="N327">
        <v>1531112400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 s="6">
        <f t="shared" si="32"/>
        <v>42364.25</v>
      </c>
      <c r="N328">
        <v>1451628000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 s="6">
        <f t="shared" si="32"/>
        <v>43705.208333333328</v>
      </c>
      <c r="N329">
        <v>1567314000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 s="6">
        <f t="shared" si="32"/>
        <v>43434.25</v>
      </c>
      <c r="N330">
        <v>1544508000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 s="6">
        <f t="shared" si="32"/>
        <v>42716.25</v>
      </c>
      <c r="N331">
        <v>1482472800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 s="6">
        <f t="shared" si="32"/>
        <v>43077.25</v>
      </c>
      <c r="N332">
        <v>1512799200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 s="6">
        <f t="shared" si="32"/>
        <v>40896.25</v>
      </c>
      <c r="N333">
        <v>1324360800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 s="6">
        <f t="shared" si="32"/>
        <v>41361.208333333336</v>
      </c>
      <c r="N334">
        <v>1364533200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 s="6">
        <f t="shared" si="32"/>
        <v>43424.25</v>
      </c>
      <c r="N335">
        <v>1545112800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 s="6">
        <f t="shared" si="32"/>
        <v>43110.25</v>
      </c>
      <c r="N336">
        <v>1516168800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 s="6">
        <f t="shared" si="32"/>
        <v>43784.25</v>
      </c>
      <c r="N337">
        <v>1574920800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 s="6">
        <f t="shared" si="32"/>
        <v>40527.25</v>
      </c>
      <c r="N338">
        <v>1292479200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 s="6">
        <f t="shared" si="32"/>
        <v>43780.25</v>
      </c>
      <c r="N339">
        <v>1573538400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 s="6">
        <f t="shared" si="32"/>
        <v>40821.208333333336</v>
      </c>
      <c r="N340">
        <v>1320382800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 s="6">
        <f t="shared" si="32"/>
        <v>42949.208333333328</v>
      </c>
      <c r="N341">
        <v>1502859600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 s="6">
        <f t="shared" si="32"/>
        <v>40889.25</v>
      </c>
      <c r="N342">
        <v>1323756000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 s="6">
        <f t="shared" si="32"/>
        <v>42244.208333333328</v>
      </c>
      <c r="N343">
        <v>1441342800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 s="6">
        <f t="shared" si="32"/>
        <v>41475.208333333336</v>
      </c>
      <c r="N344">
        <v>1375333200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 s="6">
        <f t="shared" si="32"/>
        <v>41597.25</v>
      </c>
      <c r="N345">
        <v>1389420000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 s="6">
        <f t="shared" si="32"/>
        <v>43122.25</v>
      </c>
      <c r="N346">
        <v>1520056800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 s="6">
        <f t="shared" si="32"/>
        <v>42194.208333333328</v>
      </c>
      <c r="N347">
        <v>1436504400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6">
        <f t="shared" si="32"/>
        <v>42971.208333333328</v>
      </c>
      <c r="N348">
        <v>1508302800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 s="6">
        <f t="shared" si="32"/>
        <v>42046.25</v>
      </c>
      <c r="N349">
        <v>1425708000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 s="6">
        <f t="shared" si="32"/>
        <v>42782.25</v>
      </c>
      <c r="N350">
        <v>1488348000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 s="6">
        <f t="shared" si="32"/>
        <v>42930.208333333328</v>
      </c>
      <c r="N351">
        <v>1502600400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6">
        <f t="shared" si="32"/>
        <v>42144.208333333328</v>
      </c>
      <c r="N352">
        <v>1433653200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 s="6">
        <f t="shared" si="32"/>
        <v>42240.208333333328</v>
      </c>
      <c r="N353">
        <v>1441602000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 s="6">
        <f t="shared" si="32"/>
        <v>42315.25</v>
      </c>
      <c r="N354">
        <v>1447567200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 s="6">
        <f t="shared" si="32"/>
        <v>43651.208333333328</v>
      </c>
      <c r="N355">
        <v>1562389200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6">
        <f t="shared" si="32"/>
        <v>41520.208333333336</v>
      </c>
      <c r="N356">
        <v>1378789200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 s="6">
        <f t="shared" si="32"/>
        <v>42757.25</v>
      </c>
      <c r="N357">
        <v>1488520800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 s="6">
        <f t="shared" si="32"/>
        <v>40922.25</v>
      </c>
      <c r="N358">
        <v>1327298400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 s="6">
        <f t="shared" si="32"/>
        <v>42250.208333333328</v>
      </c>
      <c r="N359">
        <v>1443416400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 s="6">
        <f t="shared" si="32"/>
        <v>43322.208333333328</v>
      </c>
      <c r="N360">
        <v>1534136400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 s="6">
        <f t="shared" si="32"/>
        <v>40782.208333333336</v>
      </c>
      <c r="N361">
        <v>1315026000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 s="6">
        <f t="shared" si="32"/>
        <v>40544.25</v>
      </c>
      <c r="N362">
        <v>1295071200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 s="6">
        <f t="shared" si="32"/>
        <v>43015.208333333328</v>
      </c>
      <c r="N363">
        <v>1509426000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 s="6">
        <f t="shared" si="32"/>
        <v>40570.25</v>
      </c>
      <c r="N364">
        <v>1299391200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 s="6">
        <f t="shared" si="32"/>
        <v>40904.25</v>
      </c>
      <c r="N365">
        <v>1325052000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 s="6">
        <f t="shared" si="32"/>
        <v>43164.25</v>
      </c>
      <c r="N366">
        <v>1522818000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 s="6">
        <f t="shared" si="32"/>
        <v>42733.25</v>
      </c>
      <c r="N367">
        <v>1485324000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 s="6">
        <f t="shared" si="32"/>
        <v>40546.25</v>
      </c>
      <c r="N368">
        <v>1294120800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 s="6">
        <f t="shared" si="32"/>
        <v>41930.208333333336</v>
      </c>
      <c r="N369">
        <v>1415685600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 s="6">
        <f t="shared" si="32"/>
        <v>40464.208333333336</v>
      </c>
      <c r="N370">
        <v>1288933200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 s="6">
        <f t="shared" si="32"/>
        <v>41308.25</v>
      </c>
      <c r="N371">
        <v>1363237200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 s="6">
        <f t="shared" si="32"/>
        <v>43570.208333333328</v>
      </c>
      <c r="N372">
        <v>1555822800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 s="6">
        <f t="shared" si="32"/>
        <v>42043.25</v>
      </c>
      <c r="N373">
        <v>1427778000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 s="6">
        <f t="shared" si="32"/>
        <v>42012.25</v>
      </c>
      <c r="N374">
        <v>1422424800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 s="6">
        <f t="shared" si="32"/>
        <v>42964.208333333328</v>
      </c>
      <c r="N375">
        <v>1503637200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 s="6">
        <f t="shared" si="32"/>
        <v>43476.25</v>
      </c>
      <c r="N376">
        <v>1547618400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6">
        <f t="shared" si="32"/>
        <v>42293.208333333328</v>
      </c>
      <c r="N377">
        <v>1449900000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 s="6">
        <f t="shared" si="32"/>
        <v>41826.208333333336</v>
      </c>
      <c r="N378">
        <v>1405141200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 s="6">
        <f t="shared" si="32"/>
        <v>43760.208333333328</v>
      </c>
      <c r="N379">
        <v>1572933600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 s="6">
        <f t="shared" si="32"/>
        <v>43241.208333333328</v>
      </c>
      <c r="N380">
        <v>1530162000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 s="6">
        <f t="shared" si="32"/>
        <v>40843.208333333336</v>
      </c>
      <c r="N381">
        <v>1320904800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 s="6">
        <f t="shared" si="32"/>
        <v>41448.208333333336</v>
      </c>
      <c r="N382">
        <v>1372395600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 s="6">
        <f t="shared" si="32"/>
        <v>42163.208333333328</v>
      </c>
      <c r="N383">
        <v>1437714000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 s="6">
        <f t="shared" si="32"/>
        <v>43024.208333333328</v>
      </c>
      <c r="N384">
        <v>1509771600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 s="6">
        <f t="shared" si="32"/>
        <v>43509.25</v>
      </c>
      <c r="N385">
        <v>1550556000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 s="6">
        <f t="shared" si="32"/>
        <v>42776.25</v>
      </c>
      <c r="N386">
        <v>1489039200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IF(E387=0,0,ROUND(E387/D387*100,0))</f>
        <v>146</v>
      </c>
      <c r="G387" t="s">
        <v>20</v>
      </c>
      <c r="H387">
        <v>1137</v>
      </c>
      <c r="I387">
        <f t="shared" ref="I387:I450" si="37">IF(H387=0, 0, ROUND(E387/H387, 2))</f>
        <v>50.01</v>
      </c>
      <c r="J387" t="s">
        <v>21</v>
      </c>
      <c r="K387" t="s">
        <v>22</v>
      </c>
      <c r="L387">
        <v>1553835600</v>
      </c>
      <c r="M387" s="6">
        <f t="shared" ref="M387:M450" si="38">(L387/86400) + DATE(1970,1,1)</f>
        <v>43553.208333333328</v>
      </c>
      <c r="N387">
        <v>1556600400</v>
      </c>
      <c r="O387" s="6">
        <f t="shared" ref="O387:O450" si="39">(N387/86400) + DATE(1970,1,1)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40">IFERROR(MID(R387, FIND("/", R387) + 1, LEN(R387)), "")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 s="6">
        <f t="shared" si="38"/>
        <v>40355.208333333336</v>
      </c>
      <c r="N388">
        <v>1278565200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IFERROR(LEFT(R388, FIND("/", R388) - 1), R388)</f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 s="6">
        <f t="shared" si="38"/>
        <v>41072.208333333336</v>
      </c>
      <c r="N389">
        <v>1339909200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 s="6">
        <f t="shared" si="38"/>
        <v>40912.25</v>
      </c>
      <c r="N390">
        <v>1325829600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 s="6">
        <f t="shared" si="38"/>
        <v>40479.208333333336</v>
      </c>
      <c r="N391">
        <v>1290578400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6">
        <f t="shared" si="38"/>
        <v>41530.208333333336</v>
      </c>
      <c r="N392">
        <v>1380344400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 s="6">
        <f t="shared" si="38"/>
        <v>41653.25</v>
      </c>
      <c r="N393">
        <v>1389852000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 s="6">
        <f t="shared" si="38"/>
        <v>40549.25</v>
      </c>
      <c r="N394">
        <v>1294466400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 s="6">
        <f t="shared" si="38"/>
        <v>42933.208333333328</v>
      </c>
      <c r="N395">
        <v>1500354000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 s="6">
        <f t="shared" si="38"/>
        <v>41484.208333333336</v>
      </c>
      <c r="N396">
        <v>1375938000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 s="6">
        <f t="shared" si="38"/>
        <v>40885.25</v>
      </c>
      <c r="N397">
        <v>1323410400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 s="6">
        <f t="shared" si="38"/>
        <v>43378.208333333328</v>
      </c>
      <c r="N398">
        <v>1539406800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 s="6">
        <f t="shared" si="38"/>
        <v>41417.208333333336</v>
      </c>
      <c r="N399">
        <v>1369803600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 s="6">
        <f t="shared" si="38"/>
        <v>43228.208333333328</v>
      </c>
      <c r="N400">
        <v>1525928400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 s="6">
        <f t="shared" si="38"/>
        <v>40576.25</v>
      </c>
      <c r="N401">
        <v>1297231200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6">
        <f t="shared" si="38"/>
        <v>41502.208333333336</v>
      </c>
      <c r="N402">
        <v>1378530000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 s="6">
        <f t="shared" si="38"/>
        <v>43765.208333333328</v>
      </c>
      <c r="N403">
        <v>1572152400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6">
        <f t="shared" si="38"/>
        <v>40914.25</v>
      </c>
      <c r="N404">
        <v>1329890400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 s="6">
        <f t="shared" si="38"/>
        <v>40310.208333333336</v>
      </c>
      <c r="N405">
        <v>1276750800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 s="6">
        <f t="shared" si="38"/>
        <v>43053.25</v>
      </c>
      <c r="N406">
        <v>1510898400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 s="6">
        <f t="shared" si="38"/>
        <v>43255.208333333328</v>
      </c>
      <c r="N407">
        <v>1532408400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 s="6">
        <f t="shared" si="38"/>
        <v>41304.25</v>
      </c>
      <c r="N408">
        <v>1360562400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6">
        <f t="shared" si="38"/>
        <v>43751.208333333328</v>
      </c>
      <c r="N409">
        <v>1571547600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 s="6">
        <f t="shared" si="38"/>
        <v>42541.208333333328</v>
      </c>
      <c r="N410">
        <v>1468126800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 s="6">
        <f t="shared" si="38"/>
        <v>42843.208333333328</v>
      </c>
      <c r="N411">
        <v>1492837200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 s="6">
        <f t="shared" si="38"/>
        <v>42122.208333333328</v>
      </c>
      <c r="N412">
        <v>1430197200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 s="6">
        <f t="shared" si="38"/>
        <v>42884.208333333328</v>
      </c>
      <c r="N413">
        <v>1496206800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 s="6">
        <f t="shared" si="38"/>
        <v>41642.25</v>
      </c>
      <c r="N414">
        <v>1389592800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 s="6">
        <f t="shared" si="38"/>
        <v>43431.25</v>
      </c>
      <c r="N415">
        <v>1545631200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 s="6">
        <f t="shared" si="38"/>
        <v>40288.208333333336</v>
      </c>
      <c r="N416">
        <v>1272430800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 s="6">
        <f t="shared" si="38"/>
        <v>40921.25</v>
      </c>
      <c r="N417">
        <v>1327903200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 s="6">
        <f t="shared" si="38"/>
        <v>40560.25</v>
      </c>
      <c r="N418">
        <v>1296021600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 s="6">
        <f t="shared" si="38"/>
        <v>43407.208333333328</v>
      </c>
      <c r="N419">
        <v>1543298400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 s="6">
        <f t="shared" si="38"/>
        <v>41035.208333333336</v>
      </c>
      <c r="N420">
        <v>1336366800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 s="6">
        <f t="shared" si="38"/>
        <v>40899.25</v>
      </c>
      <c r="N421">
        <v>1325052000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 s="6">
        <f t="shared" si="38"/>
        <v>42911.208333333328</v>
      </c>
      <c r="N422">
        <v>1499576400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 s="6">
        <f t="shared" si="38"/>
        <v>42915.208333333328</v>
      </c>
      <c r="N423">
        <v>1501304400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 s="6">
        <f t="shared" si="38"/>
        <v>40285.208333333336</v>
      </c>
      <c r="N424">
        <v>1273208400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 s="6">
        <f t="shared" si="38"/>
        <v>40808.208333333336</v>
      </c>
      <c r="N425">
        <v>1316840400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 s="6">
        <f t="shared" si="38"/>
        <v>43208.208333333328</v>
      </c>
      <c r="N426">
        <v>1524546000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 s="6">
        <f t="shared" si="38"/>
        <v>42213.208333333328</v>
      </c>
      <c r="N427">
        <v>1438578000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 s="6">
        <f t="shared" si="38"/>
        <v>41332.25</v>
      </c>
      <c r="N428">
        <v>1362549600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 s="6">
        <f t="shared" si="38"/>
        <v>41895.208333333336</v>
      </c>
      <c r="N429">
        <v>1413349200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 s="6">
        <f t="shared" si="38"/>
        <v>40585.25</v>
      </c>
      <c r="N430">
        <v>1298008800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 s="6">
        <f t="shared" si="38"/>
        <v>41680.25</v>
      </c>
      <c r="N431">
        <v>1394427600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 s="6">
        <f t="shared" si="38"/>
        <v>43737.208333333328</v>
      </c>
      <c r="N432">
        <v>1572670800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 s="6">
        <f t="shared" si="38"/>
        <v>43273.208333333328</v>
      </c>
      <c r="N433">
        <v>1531112400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 s="6">
        <f t="shared" si="38"/>
        <v>41761.208333333336</v>
      </c>
      <c r="N434">
        <v>1400734800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 s="6">
        <f t="shared" si="38"/>
        <v>41603.25</v>
      </c>
      <c r="N435">
        <v>1386741600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6">
        <f t="shared" si="38"/>
        <v>42705.25</v>
      </c>
      <c r="N436">
        <v>1481781600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 s="6">
        <f t="shared" si="38"/>
        <v>41988.25</v>
      </c>
      <c r="N437">
        <v>1419660000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 s="6">
        <f t="shared" si="38"/>
        <v>43575.208333333328</v>
      </c>
      <c r="N438">
        <v>1555822800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 s="6">
        <f t="shared" si="38"/>
        <v>42260.208333333328</v>
      </c>
      <c r="N439">
        <v>1442379600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 s="6">
        <f t="shared" si="38"/>
        <v>41337.25</v>
      </c>
      <c r="N440">
        <v>1364965200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 s="6">
        <f t="shared" si="38"/>
        <v>42680.208333333328</v>
      </c>
      <c r="N441">
        <v>1479016800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 s="6">
        <f t="shared" si="38"/>
        <v>42916.208333333328</v>
      </c>
      <c r="N442">
        <v>1499662800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6">
        <f t="shared" si="38"/>
        <v>41025.208333333336</v>
      </c>
      <c r="N443">
        <v>1337835600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 s="6">
        <f t="shared" si="38"/>
        <v>42980.208333333328</v>
      </c>
      <c r="N444">
        <v>1505710800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 s="6">
        <f t="shared" si="38"/>
        <v>40451.208333333336</v>
      </c>
      <c r="N445">
        <v>1287464400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 s="6">
        <f t="shared" si="38"/>
        <v>40748.208333333336</v>
      </c>
      <c r="N446">
        <v>1311656400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 s="6">
        <f t="shared" si="38"/>
        <v>40515.25</v>
      </c>
      <c r="N447">
        <v>1293170400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 s="6">
        <f t="shared" si="38"/>
        <v>41261.25</v>
      </c>
      <c r="N448">
        <v>1355983200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6">
        <f t="shared" si="38"/>
        <v>43088.25</v>
      </c>
      <c r="N449">
        <v>1515045600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 s="6">
        <f t="shared" si="38"/>
        <v>41378.208333333336</v>
      </c>
      <c r="N450">
        <v>1366088400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IF(E451=0,0,ROUND(E451/D451*100,0))</f>
        <v>967</v>
      </c>
      <c r="G451" t="s">
        <v>20</v>
      </c>
      <c r="H451">
        <v>86</v>
      </c>
      <c r="I451">
        <f t="shared" ref="I451:I514" si="43">IF(H451=0, 0, ROUND(E451/H451, 2))</f>
        <v>101.2</v>
      </c>
      <c r="J451" t="s">
        <v>36</v>
      </c>
      <c r="K451" t="s">
        <v>37</v>
      </c>
      <c r="L451">
        <v>1551852000</v>
      </c>
      <c r="M451" s="6">
        <f t="shared" ref="M451:M514" si="44">(L451/86400) + DATE(1970,1,1)</f>
        <v>43530.25</v>
      </c>
      <c r="N451">
        <v>1553317200</v>
      </c>
      <c r="O451" s="6">
        <f t="shared" ref="O451:O514" si="45">(N451/86400) + DATE(1970,1,1)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6">IFERROR(MID(R451, FIND("/", R451) + 1, LEN(R451)), "")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6">
        <f t="shared" si="44"/>
        <v>43394.208333333328</v>
      </c>
      <c r="N452">
        <v>1542088800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ref="S452:S515" si="47">IFERROR(LEFT(R452, FIND("/", R452) - 1), R452)</f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 s="6">
        <f t="shared" si="44"/>
        <v>42935.208333333328</v>
      </c>
      <c r="N453">
        <v>1503118800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 s="6">
        <f t="shared" si="44"/>
        <v>40365.208333333336</v>
      </c>
      <c r="N454">
        <v>1278478800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 s="6">
        <f t="shared" si="44"/>
        <v>42705.25</v>
      </c>
      <c r="N455">
        <v>1484114400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 s="6">
        <f t="shared" si="44"/>
        <v>41568.208333333336</v>
      </c>
      <c r="N456">
        <v>1385445600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 s="6">
        <f t="shared" si="44"/>
        <v>40809.208333333336</v>
      </c>
      <c r="N457">
        <v>1318741200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 s="6">
        <f t="shared" si="44"/>
        <v>43141.25</v>
      </c>
      <c r="N458">
        <v>1518242400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 s="6">
        <f t="shared" si="44"/>
        <v>42657.208333333328</v>
      </c>
      <c r="N459">
        <v>1476594000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 s="6">
        <f t="shared" si="44"/>
        <v>40265.208333333336</v>
      </c>
      <c r="N460">
        <v>1273554000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 s="6">
        <f t="shared" si="44"/>
        <v>42001.25</v>
      </c>
      <c r="N461">
        <v>1421906400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6">
        <f t="shared" si="44"/>
        <v>40399.208333333336</v>
      </c>
      <c r="N462">
        <v>1281589200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 s="6">
        <f t="shared" si="44"/>
        <v>41757.208333333336</v>
      </c>
      <c r="N463">
        <v>1400389200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 s="6">
        <f t="shared" si="44"/>
        <v>41304.25</v>
      </c>
      <c r="N464">
        <v>1362808800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 s="6">
        <f t="shared" si="44"/>
        <v>41639.25</v>
      </c>
      <c r="N465">
        <v>1388815200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 s="6">
        <f t="shared" si="44"/>
        <v>43142.25</v>
      </c>
      <c r="N466">
        <v>1519538400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 s="6">
        <f t="shared" si="44"/>
        <v>43127.25</v>
      </c>
      <c r="N467">
        <v>1517810400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 s="6">
        <f t="shared" si="44"/>
        <v>41409.208333333336</v>
      </c>
      <c r="N468">
        <v>1370581200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 s="6">
        <f t="shared" si="44"/>
        <v>42331.25</v>
      </c>
      <c r="N469">
        <v>1448863200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6">
        <f t="shared" si="44"/>
        <v>43569.208333333328</v>
      </c>
      <c r="N470">
        <v>1556600400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 s="6">
        <f t="shared" si="44"/>
        <v>42142.208333333328</v>
      </c>
      <c r="N471">
        <v>1432098000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 s="6">
        <f t="shared" si="44"/>
        <v>42716.25</v>
      </c>
      <c r="N472">
        <v>1482127200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 s="6">
        <f t="shared" si="44"/>
        <v>41031.208333333336</v>
      </c>
      <c r="N473">
        <v>1335934800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 s="6">
        <f t="shared" si="44"/>
        <v>43535.208333333328</v>
      </c>
      <c r="N474">
        <v>1556946000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 s="6">
        <f t="shared" si="44"/>
        <v>43277.208333333328</v>
      </c>
      <c r="N475">
        <v>1530075600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 s="6">
        <f t="shared" si="44"/>
        <v>41989.25</v>
      </c>
      <c r="N476">
        <v>1418796000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 s="6">
        <f t="shared" si="44"/>
        <v>41450.208333333336</v>
      </c>
      <c r="N477">
        <v>1372482000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 s="6">
        <f t="shared" si="44"/>
        <v>43322.208333333328</v>
      </c>
      <c r="N478">
        <v>1534395600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 s="6">
        <f t="shared" si="44"/>
        <v>40720.208333333336</v>
      </c>
      <c r="N479">
        <v>1311397200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 s="6">
        <f t="shared" si="44"/>
        <v>42072.208333333328</v>
      </c>
      <c r="N480">
        <v>1426914000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 s="6">
        <f t="shared" si="44"/>
        <v>42945.208333333328</v>
      </c>
      <c r="N481">
        <v>1501477200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 s="6">
        <f t="shared" si="44"/>
        <v>40248.25</v>
      </c>
      <c r="N482">
        <v>1269061200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 s="6">
        <f t="shared" si="44"/>
        <v>41913.208333333336</v>
      </c>
      <c r="N483">
        <v>1415772000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 s="6">
        <f t="shared" si="44"/>
        <v>40963.25</v>
      </c>
      <c r="N484">
        <v>1331013600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 s="6">
        <f t="shared" si="44"/>
        <v>43811.25</v>
      </c>
      <c r="N485">
        <v>1576735200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 s="6">
        <f t="shared" si="44"/>
        <v>41855.208333333336</v>
      </c>
      <c r="N486">
        <v>1411362000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 s="6">
        <f t="shared" si="44"/>
        <v>43626.208333333328</v>
      </c>
      <c r="N487">
        <v>1563685200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 s="6">
        <f t="shared" si="44"/>
        <v>43168.25</v>
      </c>
      <c r="N488">
        <v>1521867600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 s="6">
        <f t="shared" si="44"/>
        <v>42845.208333333328</v>
      </c>
      <c r="N489">
        <v>1495515600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 s="6">
        <f t="shared" si="44"/>
        <v>42403.25</v>
      </c>
      <c r="N490">
        <v>1455948000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 s="6">
        <f t="shared" si="44"/>
        <v>40406.208333333336</v>
      </c>
      <c r="N491">
        <v>1282366800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 s="6">
        <f t="shared" si="44"/>
        <v>43786.25</v>
      </c>
      <c r="N492">
        <v>1574575200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 s="6">
        <f t="shared" si="44"/>
        <v>41456.208333333336</v>
      </c>
      <c r="N493">
        <v>1374901200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 s="6">
        <f t="shared" si="44"/>
        <v>40336.208333333336</v>
      </c>
      <c r="N494">
        <v>1278910800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 s="6">
        <f t="shared" si="44"/>
        <v>43645.208333333328</v>
      </c>
      <c r="N495">
        <v>1562907600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 s="6">
        <f t="shared" si="44"/>
        <v>40990.208333333336</v>
      </c>
      <c r="N496">
        <v>1332478800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 s="6">
        <f t="shared" si="44"/>
        <v>41800.208333333336</v>
      </c>
      <c r="N497">
        <v>1402722000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 s="6">
        <f t="shared" si="44"/>
        <v>42876.208333333328</v>
      </c>
      <c r="N498">
        <v>1496811600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 s="6">
        <f t="shared" si="44"/>
        <v>42724.25</v>
      </c>
      <c r="N499">
        <v>1482213600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 s="6">
        <f t="shared" si="44"/>
        <v>42005.25</v>
      </c>
      <c r="N500">
        <v>1420264800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 s="6">
        <f t="shared" si="44"/>
        <v>42444.208333333328</v>
      </c>
      <c r="N501">
        <v>1458450000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 s="6">
        <f t="shared" si="44"/>
        <v>41395.208333333336</v>
      </c>
      <c r="N502">
        <v>1369803600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 s="6">
        <f t="shared" si="44"/>
        <v>41345.208333333336</v>
      </c>
      <c r="N503">
        <v>1363237200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 s="6">
        <f t="shared" si="44"/>
        <v>41117.208333333336</v>
      </c>
      <c r="N504">
        <v>1345870800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 s="6">
        <f t="shared" si="44"/>
        <v>42186.208333333328</v>
      </c>
      <c r="N505">
        <v>1437454800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 s="6">
        <f t="shared" si="44"/>
        <v>42142.208333333328</v>
      </c>
      <c r="N506">
        <v>1432011600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 s="6">
        <f t="shared" si="44"/>
        <v>41341.25</v>
      </c>
      <c r="N507">
        <v>1366347600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 s="6">
        <f t="shared" si="44"/>
        <v>43062.25</v>
      </c>
      <c r="N508">
        <v>1512885600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 s="6">
        <f t="shared" si="44"/>
        <v>41373.208333333336</v>
      </c>
      <c r="N509">
        <v>1369717200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 s="6">
        <f t="shared" si="44"/>
        <v>43310.208333333328</v>
      </c>
      <c r="N510">
        <v>1534654800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6">
        <f t="shared" si="44"/>
        <v>41034.208333333336</v>
      </c>
      <c r="N511">
        <v>1337058000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 s="6">
        <f t="shared" si="44"/>
        <v>43251.208333333328</v>
      </c>
      <c r="N512">
        <v>1529816400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 s="6">
        <f t="shared" si="44"/>
        <v>43671.208333333328</v>
      </c>
      <c r="N513">
        <v>1564894800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 s="6">
        <f t="shared" si="44"/>
        <v>41825.208333333336</v>
      </c>
      <c r="N514">
        <v>1404622800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IF(E515=0,0,ROUND(E515/D515*100,0))</f>
        <v>39</v>
      </c>
      <c r="G515" t="s">
        <v>74</v>
      </c>
      <c r="H515">
        <v>35</v>
      </c>
      <c r="I515">
        <f t="shared" ref="I515:I578" si="49">IF(H515=0, 0, ROUND(E515/H515, 2))</f>
        <v>93.14</v>
      </c>
      <c r="J515" t="s">
        <v>21</v>
      </c>
      <c r="K515" t="s">
        <v>22</v>
      </c>
      <c r="L515">
        <v>1284008400</v>
      </c>
      <c r="M515" s="6">
        <f t="shared" ref="M515:M578" si="50">(L515/86400) + DATE(1970,1,1)</f>
        <v>40430.208333333336</v>
      </c>
      <c r="N515">
        <v>1284181200</v>
      </c>
      <c r="O515" s="6">
        <f t="shared" ref="O515:O578" si="51">(N515/86400) + DATE(1970,1,1)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2">IFERROR(MID(R515, FIND("/", R515) + 1, LEN(R515)), "")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 s="6">
        <f t="shared" si="50"/>
        <v>41614.25</v>
      </c>
      <c r="N516">
        <v>1386741600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ref="S516:S579" si="53">IFERROR(LEFT(R516, FIND("/", R516) - 1), R516)</f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 s="6">
        <f t="shared" si="50"/>
        <v>40900.25</v>
      </c>
      <c r="N517">
        <v>1324792800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 s="6">
        <f t="shared" si="50"/>
        <v>40396.208333333336</v>
      </c>
      <c r="N518">
        <v>1284354000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 s="6">
        <f t="shared" si="50"/>
        <v>42860.208333333328</v>
      </c>
      <c r="N519">
        <v>1494392400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6">
        <f t="shared" si="50"/>
        <v>43154.25</v>
      </c>
      <c r="N520">
        <v>1519538400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 s="6">
        <f t="shared" si="50"/>
        <v>42012.25</v>
      </c>
      <c r="N521">
        <v>1421906400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 s="6">
        <f t="shared" si="50"/>
        <v>43574.208333333328</v>
      </c>
      <c r="N522">
        <v>1555909200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 s="6">
        <f t="shared" si="50"/>
        <v>42605.208333333328</v>
      </c>
      <c r="N523">
        <v>1472446800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 s="6">
        <f t="shared" si="50"/>
        <v>41093.208333333336</v>
      </c>
      <c r="N524">
        <v>1342328400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 s="6">
        <f t="shared" si="50"/>
        <v>40241.25</v>
      </c>
      <c r="N525">
        <v>1268114400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 s="6">
        <f t="shared" si="50"/>
        <v>40294.208333333336</v>
      </c>
      <c r="N526">
        <v>1273381200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 s="6">
        <f t="shared" si="50"/>
        <v>40505.25</v>
      </c>
      <c r="N527">
        <v>1290837600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 s="6">
        <f t="shared" si="50"/>
        <v>42364.25</v>
      </c>
      <c r="N528">
        <v>1454306400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6">
        <f t="shared" si="50"/>
        <v>42405.25</v>
      </c>
      <c r="N529">
        <v>1457762400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 s="6">
        <f t="shared" si="50"/>
        <v>41601.25</v>
      </c>
      <c r="N530">
        <v>1389074400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 s="6">
        <f t="shared" si="50"/>
        <v>41769.208333333336</v>
      </c>
      <c r="N531">
        <v>1402117200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 s="6">
        <f t="shared" si="50"/>
        <v>40421.208333333336</v>
      </c>
      <c r="N532">
        <v>1284440400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 s="6">
        <f t="shared" si="50"/>
        <v>41589.25</v>
      </c>
      <c r="N533">
        <v>1388988000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 s="6">
        <f t="shared" si="50"/>
        <v>43125.25</v>
      </c>
      <c r="N534">
        <v>1516946400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 s="6">
        <f t="shared" si="50"/>
        <v>41479.208333333336</v>
      </c>
      <c r="N535">
        <v>1377752400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 s="6">
        <f t="shared" si="50"/>
        <v>43329.208333333328</v>
      </c>
      <c r="N536">
        <v>1534568400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 s="6">
        <f t="shared" si="50"/>
        <v>43259.208333333328</v>
      </c>
      <c r="N537">
        <v>1528606800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 s="6">
        <f t="shared" si="50"/>
        <v>40414.208333333336</v>
      </c>
      <c r="N538">
        <v>1284872400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 s="6">
        <f t="shared" si="50"/>
        <v>43342.208333333328</v>
      </c>
      <c r="N539">
        <v>1537592400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 s="6">
        <f t="shared" si="50"/>
        <v>41539.208333333336</v>
      </c>
      <c r="N540">
        <v>1381208400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 s="6">
        <f t="shared" si="50"/>
        <v>43647.208333333328</v>
      </c>
      <c r="N541">
        <v>1562475600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 s="6">
        <f t="shared" si="50"/>
        <v>43225.208333333328</v>
      </c>
      <c r="N542">
        <v>1527397200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 s="6">
        <f t="shared" si="50"/>
        <v>42165.208333333328</v>
      </c>
      <c r="N543">
        <v>1436158800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 s="6">
        <f t="shared" si="50"/>
        <v>42391.25</v>
      </c>
      <c r="N544">
        <v>1456034400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 s="6">
        <f t="shared" si="50"/>
        <v>41528.208333333336</v>
      </c>
      <c r="N545">
        <v>1380171600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 s="6">
        <f t="shared" si="50"/>
        <v>42377.25</v>
      </c>
      <c r="N546">
        <v>1453356000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 s="6">
        <f t="shared" si="50"/>
        <v>43824.25</v>
      </c>
      <c r="N547">
        <v>1578981600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 s="6">
        <f t="shared" si="50"/>
        <v>43360.208333333328</v>
      </c>
      <c r="N548">
        <v>1537419600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6">
        <f t="shared" si="50"/>
        <v>42029.25</v>
      </c>
      <c r="N549">
        <v>1423202400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 s="6">
        <f t="shared" si="50"/>
        <v>42461.208333333328</v>
      </c>
      <c r="N550">
        <v>1460610000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 s="6">
        <f t="shared" si="50"/>
        <v>41422.208333333336</v>
      </c>
      <c r="N551">
        <v>1370494800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6">
        <f t="shared" si="50"/>
        <v>40968.25</v>
      </c>
      <c r="N552">
        <v>1332306000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 s="6">
        <f t="shared" si="50"/>
        <v>41993.25</v>
      </c>
      <c r="N553">
        <v>1422511200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 s="6">
        <f t="shared" si="50"/>
        <v>42700.25</v>
      </c>
      <c r="N554">
        <v>1480312800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 s="6">
        <f t="shared" si="50"/>
        <v>40545.25</v>
      </c>
      <c r="N555">
        <v>1294034400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 s="6">
        <f t="shared" si="50"/>
        <v>42723.25</v>
      </c>
      <c r="N556">
        <v>1482645600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 s="6">
        <f t="shared" si="50"/>
        <v>41731.208333333336</v>
      </c>
      <c r="N557">
        <v>1399093200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 s="6">
        <f t="shared" si="50"/>
        <v>40792.208333333336</v>
      </c>
      <c r="N558">
        <v>1315890000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 s="6">
        <f t="shared" si="50"/>
        <v>42279.208333333328</v>
      </c>
      <c r="N559">
        <v>1444021200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 s="6">
        <f t="shared" si="50"/>
        <v>42424.25</v>
      </c>
      <c r="N560">
        <v>1460005200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 s="6">
        <f t="shared" si="50"/>
        <v>42584.208333333328</v>
      </c>
      <c r="N561">
        <v>1470718800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 s="6">
        <f t="shared" si="50"/>
        <v>40865.25</v>
      </c>
      <c r="N562">
        <v>1325052000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 s="6">
        <f t="shared" si="50"/>
        <v>40833.208333333336</v>
      </c>
      <c r="N563">
        <v>1319000400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 s="6">
        <f t="shared" si="50"/>
        <v>43536.208333333328</v>
      </c>
      <c r="N564">
        <v>1552539600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 s="6">
        <f t="shared" si="50"/>
        <v>43417.25</v>
      </c>
      <c r="N565">
        <v>1543816800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 s="6">
        <f t="shared" si="50"/>
        <v>42078.208333333328</v>
      </c>
      <c r="N566">
        <v>1427086800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 s="6">
        <f t="shared" si="50"/>
        <v>40862.25</v>
      </c>
      <c r="N567">
        <v>1323064800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 s="6">
        <f t="shared" si="50"/>
        <v>42424.25</v>
      </c>
      <c r="N568">
        <v>1458277200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 s="6">
        <f t="shared" si="50"/>
        <v>41830.208333333336</v>
      </c>
      <c r="N569">
        <v>1405141200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 s="6">
        <f t="shared" si="50"/>
        <v>40374.208333333336</v>
      </c>
      <c r="N570">
        <v>1283058000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 s="6">
        <f t="shared" si="50"/>
        <v>40554.25</v>
      </c>
      <c r="N571">
        <v>1295762400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 s="6">
        <f t="shared" si="50"/>
        <v>41993.25</v>
      </c>
      <c r="N572">
        <v>1419573600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 s="6">
        <f t="shared" si="50"/>
        <v>42174.208333333328</v>
      </c>
      <c r="N573">
        <v>1438750800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 s="6">
        <f t="shared" si="50"/>
        <v>42275.208333333328</v>
      </c>
      <c r="N574">
        <v>1444798800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 s="6">
        <f t="shared" si="50"/>
        <v>41761.208333333336</v>
      </c>
      <c r="N575">
        <v>1399179600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 s="6">
        <f t="shared" si="50"/>
        <v>43806.25</v>
      </c>
      <c r="N576">
        <v>1576562400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 s="6">
        <f t="shared" si="50"/>
        <v>41779.208333333336</v>
      </c>
      <c r="N577">
        <v>1400821200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 s="6">
        <f t="shared" si="50"/>
        <v>43040.208333333328</v>
      </c>
      <c r="N578">
        <v>1510984800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IF(E579=0,0,ROUND(E579/D579*100,0))</f>
        <v>19</v>
      </c>
      <c r="G579" t="s">
        <v>74</v>
      </c>
      <c r="H579">
        <v>37</v>
      </c>
      <c r="I579">
        <f t="shared" ref="I579:I642" si="55">IF(H579=0, 0, ROUND(E579/H579, 2))</f>
        <v>41.78</v>
      </c>
      <c r="J579" t="s">
        <v>21</v>
      </c>
      <c r="K579" t="s">
        <v>22</v>
      </c>
      <c r="L579">
        <v>1299823200</v>
      </c>
      <c r="M579" s="6">
        <f t="shared" ref="M579:M642" si="56">(L579/86400) + DATE(1970,1,1)</f>
        <v>40613.25</v>
      </c>
      <c r="N579">
        <v>1302066000</v>
      </c>
      <c r="O579" s="6">
        <f t="shared" ref="O579:O642" si="57">(N579/86400) + DATE(1970,1,1)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8">IFERROR(MID(R579, FIND("/", R579) + 1, LEN(R579)), "")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 s="6">
        <f t="shared" si="56"/>
        <v>40878.25</v>
      </c>
      <c r="N580">
        <v>1322978400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ref="S580:S643" si="59">IFERROR(LEFT(R580, FIND("/", R580) - 1), R580)</f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 s="6">
        <f t="shared" si="56"/>
        <v>40762.208333333336</v>
      </c>
      <c r="N581">
        <v>1313730000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 s="6">
        <f t="shared" si="56"/>
        <v>41696.25</v>
      </c>
      <c r="N582">
        <v>1394085600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 s="6">
        <f t="shared" si="56"/>
        <v>40662.208333333336</v>
      </c>
      <c r="N583">
        <v>1305349200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 s="6">
        <f t="shared" si="56"/>
        <v>42165.208333333328</v>
      </c>
      <c r="N584">
        <v>1434344400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 s="6">
        <f t="shared" si="56"/>
        <v>40959.25</v>
      </c>
      <c r="N585">
        <v>1331186400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 s="6">
        <f t="shared" si="56"/>
        <v>41024.208333333336</v>
      </c>
      <c r="N586">
        <v>1336539600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 s="6">
        <f t="shared" si="56"/>
        <v>40255.208333333336</v>
      </c>
      <c r="N587">
        <v>1269752400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 s="6">
        <f t="shared" si="56"/>
        <v>40499.25</v>
      </c>
      <c r="N588">
        <v>1291615200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 s="6">
        <f t="shared" si="56"/>
        <v>43484.25</v>
      </c>
      <c r="N589">
        <v>1552366800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 s="6">
        <f t="shared" si="56"/>
        <v>40262.208333333336</v>
      </c>
      <c r="N590">
        <v>1272171600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 s="6">
        <f t="shared" si="56"/>
        <v>42190.208333333328</v>
      </c>
      <c r="N591">
        <v>1436677200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 s="6">
        <f t="shared" si="56"/>
        <v>41994.25</v>
      </c>
      <c r="N592">
        <v>1420092000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 s="6">
        <f t="shared" si="56"/>
        <v>40373.208333333336</v>
      </c>
      <c r="N593">
        <v>1279947600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 s="6">
        <f t="shared" si="56"/>
        <v>41789.208333333336</v>
      </c>
      <c r="N594">
        <v>1402203600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 s="6">
        <f t="shared" si="56"/>
        <v>41724.208333333336</v>
      </c>
      <c r="N595">
        <v>1396933200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 s="6">
        <f t="shared" si="56"/>
        <v>42548.208333333328</v>
      </c>
      <c r="N596">
        <v>1467262800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 s="6">
        <f t="shared" si="56"/>
        <v>40253.208333333336</v>
      </c>
      <c r="N597">
        <v>1270530000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 s="6">
        <f t="shared" si="56"/>
        <v>42434.25</v>
      </c>
      <c r="N598">
        <v>1457762400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 s="6">
        <f t="shared" si="56"/>
        <v>43786.25</v>
      </c>
      <c r="N599">
        <v>1575525600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 s="6">
        <f t="shared" si="56"/>
        <v>40344.208333333336</v>
      </c>
      <c r="N600">
        <v>1279083600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 s="6">
        <f t="shared" si="56"/>
        <v>42047.25</v>
      </c>
      <c r="N601">
        <v>1424412000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6">
        <f t="shared" si="56"/>
        <v>41485.208333333336</v>
      </c>
      <c r="N602">
        <v>1376197200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 s="6">
        <f t="shared" si="56"/>
        <v>41789.208333333336</v>
      </c>
      <c r="N603">
        <v>1402894800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 s="6">
        <f t="shared" si="56"/>
        <v>42160.208333333328</v>
      </c>
      <c r="N604">
        <v>1434430800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 s="6">
        <f t="shared" si="56"/>
        <v>43573.208333333328</v>
      </c>
      <c r="N605">
        <v>1557896400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 s="6">
        <f t="shared" si="56"/>
        <v>40565.25</v>
      </c>
      <c r="N606">
        <v>1297490400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 s="6">
        <f t="shared" si="56"/>
        <v>42280.208333333328</v>
      </c>
      <c r="N607">
        <v>1447394400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 s="6">
        <f t="shared" si="56"/>
        <v>42436.25</v>
      </c>
      <c r="N608">
        <v>1458277200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 s="6">
        <f t="shared" si="56"/>
        <v>41721.208333333336</v>
      </c>
      <c r="N609">
        <v>1395723600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 s="6">
        <f t="shared" si="56"/>
        <v>43530.25</v>
      </c>
      <c r="N610">
        <v>1552197600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 s="6">
        <f t="shared" si="56"/>
        <v>43481.25</v>
      </c>
      <c r="N611">
        <v>1549087200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 s="6">
        <f t="shared" si="56"/>
        <v>41259.25</v>
      </c>
      <c r="N612">
        <v>1356847200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 s="6">
        <f t="shared" si="56"/>
        <v>41480.208333333336</v>
      </c>
      <c r="N613">
        <v>1375765200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 s="6">
        <f t="shared" si="56"/>
        <v>40474.208333333336</v>
      </c>
      <c r="N614">
        <v>1289800800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 s="6">
        <f t="shared" si="56"/>
        <v>42973.208333333328</v>
      </c>
      <c r="N615">
        <v>1504501200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 s="6">
        <f t="shared" si="56"/>
        <v>42746.25</v>
      </c>
      <c r="N616">
        <v>1485669600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 s="6">
        <f t="shared" si="56"/>
        <v>42489.208333333328</v>
      </c>
      <c r="N617">
        <v>1462770000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 s="6">
        <f t="shared" si="56"/>
        <v>41537.208333333336</v>
      </c>
      <c r="N618">
        <v>1379739600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 s="6">
        <f t="shared" si="56"/>
        <v>41794.208333333336</v>
      </c>
      <c r="N619">
        <v>1402722000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 s="6">
        <f t="shared" si="56"/>
        <v>41396.208333333336</v>
      </c>
      <c r="N620">
        <v>1369285200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 s="6">
        <f t="shared" si="56"/>
        <v>40669.208333333336</v>
      </c>
      <c r="N621">
        <v>1304744400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 s="6">
        <f t="shared" si="56"/>
        <v>42559.208333333328</v>
      </c>
      <c r="N622">
        <v>1468299600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 s="6">
        <f t="shared" si="56"/>
        <v>42626.208333333328</v>
      </c>
      <c r="N623">
        <v>1474174800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 s="6">
        <f t="shared" si="56"/>
        <v>43205.208333333328</v>
      </c>
      <c r="N624">
        <v>1526014800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 s="6">
        <f t="shared" si="56"/>
        <v>42201.208333333328</v>
      </c>
      <c r="N625">
        <v>1437454800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 s="6">
        <f t="shared" si="56"/>
        <v>42029.25</v>
      </c>
      <c r="N626">
        <v>1422684000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 s="6">
        <f t="shared" si="56"/>
        <v>43857.25</v>
      </c>
      <c r="N627">
        <v>1581314400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 s="6">
        <f t="shared" si="56"/>
        <v>40449.208333333336</v>
      </c>
      <c r="N628">
        <v>1286427600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 s="6">
        <f t="shared" si="56"/>
        <v>40345.208333333336</v>
      </c>
      <c r="N629">
        <v>1278738000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 s="6">
        <f t="shared" si="56"/>
        <v>40455.208333333336</v>
      </c>
      <c r="N630">
        <v>1286427600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 s="6">
        <f t="shared" si="56"/>
        <v>42557.208333333328</v>
      </c>
      <c r="N631">
        <v>1467954000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 s="6">
        <f t="shared" si="56"/>
        <v>43586.208333333328</v>
      </c>
      <c r="N632">
        <v>1557637200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 s="6">
        <f t="shared" si="56"/>
        <v>43550.208333333328</v>
      </c>
      <c r="N633">
        <v>1553922000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 s="6">
        <f t="shared" si="56"/>
        <v>41945.208333333336</v>
      </c>
      <c r="N634">
        <v>1416463200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 s="6">
        <f t="shared" si="56"/>
        <v>42315.25</v>
      </c>
      <c r="N635">
        <v>1447221600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 s="6">
        <f t="shared" si="56"/>
        <v>42819.208333333328</v>
      </c>
      <c r="N636">
        <v>1491627600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 s="6">
        <f t="shared" si="56"/>
        <v>41314.25</v>
      </c>
      <c r="N637">
        <v>1363150800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 s="6">
        <f t="shared" si="56"/>
        <v>40926.25</v>
      </c>
      <c r="N638">
        <v>1330754400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 s="6">
        <f t="shared" si="56"/>
        <v>42688.25</v>
      </c>
      <c r="N639">
        <v>1479794400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 s="6">
        <f t="shared" si="56"/>
        <v>40386.208333333336</v>
      </c>
      <c r="N640">
        <v>1281243600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 s="6">
        <f t="shared" si="56"/>
        <v>43309.208333333328</v>
      </c>
      <c r="N641">
        <v>1532754000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 s="6">
        <f t="shared" si="56"/>
        <v>42387.25</v>
      </c>
      <c r="N642">
        <v>1453356000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IF(E643=0,0,ROUND(E643/D643*100,0))</f>
        <v>120</v>
      </c>
      <c r="G643" t="s">
        <v>20</v>
      </c>
      <c r="H643">
        <v>194</v>
      </c>
      <c r="I643">
        <f t="shared" ref="I643:I706" si="61">IF(H643=0, 0, ROUND(E643/H643, 2))</f>
        <v>58.13</v>
      </c>
      <c r="J643" t="s">
        <v>98</v>
      </c>
      <c r="K643" t="s">
        <v>99</v>
      </c>
      <c r="L643">
        <v>1487570400</v>
      </c>
      <c r="M643" s="6">
        <f t="shared" ref="M643:M706" si="62">(L643/86400) + DATE(1970,1,1)</f>
        <v>42786.25</v>
      </c>
      <c r="N643">
        <v>1489986000</v>
      </c>
      <c r="O643" s="6">
        <f t="shared" ref="O643:O706" si="63">(N643/86400) + DATE(1970,1,1)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4">IFERROR(MID(R643, FIND("/", R643) + 1, LEN(R643)), "")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 s="6">
        <f t="shared" si="62"/>
        <v>43451.25</v>
      </c>
      <c r="N644">
        <v>1545804000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ref="S644:S707" si="65">IFERROR(LEFT(R644, FIND("/", R644) - 1), R644)</f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 s="6">
        <f t="shared" si="62"/>
        <v>42795.25</v>
      </c>
      <c r="N645">
        <v>1489899600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6">
        <f t="shared" si="62"/>
        <v>43452.25</v>
      </c>
      <c r="N646">
        <v>1546495200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 s="6">
        <f t="shared" si="62"/>
        <v>43369.208333333328</v>
      </c>
      <c r="N647">
        <v>1539752400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 s="6">
        <f t="shared" si="62"/>
        <v>41346.208333333336</v>
      </c>
      <c r="N648">
        <v>1364101200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6">
        <f t="shared" si="62"/>
        <v>43199.208333333328</v>
      </c>
      <c r="N649">
        <v>1525323600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 s="6">
        <f t="shared" si="62"/>
        <v>42922.208333333328</v>
      </c>
      <c r="N650">
        <v>1500872400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 s="6">
        <f t="shared" si="62"/>
        <v>40471.208333333336</v>
      </c>
      <c r="N651">
        <v>1288501200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6">
        <f t="shared" si="62"/>
        <v>41828.208333333336</v>
      </c>
      <c r="N652">
        <v>1407128400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 s="6">
        <f t="shared" si="62"/>
        <v>41692.25</v>
      </c>
      <c r="N653">
        <v>1394344800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 s="6">
        <f t="shared" si="62"/>
        <v>42587.208333333328</v>
      </c>
      <c r="N654">
        <v>1474088400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 s="6">
        <f t="shared" si="62"/>
        <v>42468.208333333328</v>
      </c>
      <c r="N655">
        <v>1460264400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 s="6">
        <f t="shared" si="62"/>
        <v>42240.208333333328</v>
      </c>
      <c r="N656">
        <v>1440824400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 s="6">
        <f t="shared" si="62"/>
        <v>42796.25</v>
      </c>
      <c r="N657">
        <v>1489554000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 s="6">
        <f t="shared" si="62"/>
        <v>43097.25</v>
      </c>
      <c r="N658">
        <v>1514872800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 s="6">
        <f t="shared" si="62"/>
        <v>43096.25</v>
      </c>
      <c r="N659">
        <v>1515736800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 s="6">
        <f t="shared" si="62"/>
        <v>42246.208333333328</v>
      </c>
      <c r="N660">
        <v>1442898000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 s="6">
        <f t="shared" si="62"/>
        <v>40570.25</v>
      </c>
      <c r="N661">
        <v>1296194400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 s="6">
        <f t="shared" si="62"/>
        <v>42237.208333333328</v>
      </c>
      <c r="N662">
        <v>1440910800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 s="6">
        <f t="shared" si="62"/>
        <v>40996.208333333336</v>
      </c>
      <c r="N663">
        <v>1335502800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 s="6">
        <f t="shared" si="62"/>
        <v>43443.25</v>
      </c>
      <c r="N664">
        <v>1544680800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 s="6">
        <f t="shared" si="62"/>
        <v>40458.208333333336</v>
      </c>
      <c r="N665">
        <v>1288414800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 s="6">
        <f t="shared" si="62"/>
        <v>40959.25</v>
      </c>
      <c r="N666">
        <v>1330581600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 s="6">
        <f t="shared" si="62"/>
        <v>40733.208333333336</v>
      </c>
      <c r="N667">
        <v>1311397200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6">
        <f t="shared" si="62"/>
        <v>41516.208333333336</v>
      </c>
      <c r="N668">
        <v>1378357200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 s="6">
        <f t="shared" si="62"/>
        <v>41892.208333333336</v>
      </c>
      <c r="N669">
        <v>1411102800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 s="6">
        <f t="shared" si="62"/>
        <v>41122.208333333336</v>
      </c>
      <c r="N670">
        <v>1344834000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 s="6">
        <f t="shared" si="62"/>
        <v>42912.208333333328</v>
      </c>
      <c r="N671">
        <v>1499230800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 s="6">
        <f t="shared" si="62"/>
        <v>42425.25</v>
      </c>
      <c r="N672">
        <v>1457416800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 s="6">
        <f t="shared" si="62"/>
        <v>40390.208333333336</v>
      </c>
      <c r="N673">
        <v>1280898000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 s="6">
        <f t="shared" si="62"/>
        <v>43180.208333333328</v>
      </c>
      <c r="N674">
        <v>1522472400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 s="6">
        <f t="shared" si="62"/>
        <v>42475.208333333328</v>
      </c>
      <c r="N675">
        <v>1462510800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 s="6">
        <f t="shared" si="62"/>
        <v>40774.208333333336</v>
      </c>
      <c r="N676">
        <v>1317790800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 s="6">
        <f t="shared" si="62"/>
        <v>43719.208333333328</v>
      </c>
      <c r="N677">
        <v>1568782800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 s="6">
        <f t="shared" si="62"/>
        <v>41178.208333333336</v>
      </c>
      <c r="N678">
        <v>1349413200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 s="6">
        <f t="shared" si="62"/>
        <v>42561.208333333328</v>
      </c>
      <c r="N679">
        <v>1472446800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 s="6">
        <f t="shared" si="62"/>
        <v>43484.25</v>
      </c>
      <c r="N680">
        <v>1548050400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 s="6">
        <f t="shared" si="62"/>
        <v>43756.208333333328</v>
      </c>
      <c r="N681">
        <v>1571806800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 s="6">
        <f t="shared" si="62"/>
        <v>43813.25</v>
      </c>
      <c r="N682">
        <v>1576476000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 s="6">
        <f t="shared" si="62"/>
        <v>40898.25</v>
      </c>
      <c r="N683">
        <v>1324965600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 s="6">
        <f t="shared" si="62"/>
        <v>41619.25</v>
      </c>
      <c r="N684">
        <v>1387519200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 s="6">
        <f t="shared" si="62"/>
        <v>43359.208333333328</v>
      </c>
      <c r="N685">
        <v>1537246800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 s="6">
        <f t="shared" si="62"/>
        <v>40358.208333333336</v>
      </c>
      <c r="N686">
        <v>1279515600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 s="6">
        <f t="shared" si="62"/>
        <v>42239.208333333328</v>
      </c>
      <c r="N687">
        <v>1442379600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 s="6">
        <f t="shared" si="62"/>
        <v>43186.208333333328</v>
      </c>
      <c r="N688">
        <v>1523077200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 s="6">
        <f t="shared" si="62"/>
        <v>42806.25</v>
      </c>
      <c r="N689">
        <v>1489554000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 s="6">
        <f t="shared" si="62"/>
        <v>43475.25</v>
      </c>
      <c r="N690">
        <v>1548482400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 s="6">
        <f t="shared" si="62"/>
        <v>41576.208333333336</v>
      </c>
      <c r="N691">
        <v>1384063200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 s="6">
        <f t="shared" si="62"/>
        <v>40874.25</v>
      </c>
      <c r="N692">
        <v>1322892000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 s="6">
        <f t="shared" si="62"/>
        <v>41185.208333333336</v>
      </c>
      <c r="N693">
        <v>1350709200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 s="6">
        <f t="shared" si="62"/>
        <v>43655.208333333328</v>
      </c>
      <c r="N694">
        <v>1564203600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 s="6">
        <f t="shared" si="62"/>
        <v>43025.208333333328</v>
      </c>
      <c r="N695">
        <v>1509685200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 s="6">
        <f t="shared" si="62"/>
        <v>43066.25</v>
      </c>
      <c r="N696">
        <v>1514959200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 s="6">
        <f t="shared" si="62"/>
        <v>42322.25</v>
      </c>
      <c r="N697">
        <v>1448863200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 s="6">
        <f t="shared" si="62"/>
        <v>42114.208333333328</v>
      </c>
      <c r="N698">
        <v>1429592400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 s="6">
        <f t="shared" si="62"/>
        <v>43190.208333333328</v>
      </c>
      <c r="N699">
        <v>1522645200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 s="6">
        <f t="shared" si="62"/>
        <v>40871.25</v>
      </c>
      <c r="N700">
        <v>1323324000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 s="6">
        <f t="shared" si="62"/>
        <v>43641.208333333328</v>
      </c>
      <c r="N701">
        <v>1561525200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6">
        <f t="shared" si="62"/>
        <v>40203.25</v>
      </c>
      <c r="N702">
        <v>1265695200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 s="6">
        <f t="shared" si="62"/>
        <v>40629.208333333336</v>
      </c>
      <c r="N703">
        <v>1301806800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 s="6">
        <f t="shared" si="62"/>
        <v>41477.208333333336</v>
      </c>
      <c r="N704">
        <v>1374901200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 s="6">
        <f t="shared" si="62"/>
        <v>41020.208333333336</v>
      </c>
      <c r="N705">
        <v>1336453200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 s="6">
        <f t="shared" si="62"/>
        <v>42555.208333333328</v>
      </c>
      <c r="N706">
        <v>1468904400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IF(E707=0,0,ROUND(E707/D707*100,0))</f>
        <v>99</v>
      </c>
      <c r="G707" t="s">
        <v>14</v>
      </c>
      <c r="H707">
        <v>2025</v>
      </c>
      <c r="I707">
        <f t="shared" ref="I707:I770" si="67">IF(H707=0, 0, ROUND(E707/H707, 2))</f>
        <v>82.99</v>
      </c>
      <c r="J707" t="s">
        <v>40</v>
      </c>
      <c r="K707" t="s">
        <v>41</v>
      </c>
      <c r="L707">
        <v>1386741600</v>
      </c>
      <c r="M707" s="6">
        <f t="shared" ref="M707:M770" si="68">(L707/86400) + DATE(1970,1,1)</f>
        <v>41619.25</v>
      </c>
      <c r="N707">
        <v>1387087200</v>
      </c>
      <c r="O707" s="6">
        <f t="shared" ref="O707:O770" si="69">(N707/86400) + DATE(1970,1,1)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70">IFERROR(MID(R707, FIND("/", R707) + 1, LEN(R707)), "")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 s="6">
        <f t="shared" si="68"/>
        <v>43471.25</v>
      </c>
      <c r="N708">
        <v>1547445600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ref="S708:S771" si="71">IFERROR(LEFT(R708, FIND("/", R708) - 1), R708)</f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 s="6">
        <f t="shared" si="68"/>
        <v>43442.25</v>
      </c>
      <c r="N709">
        <v>1547359200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 s="6">
        <f t="shared" si="68"/>
        <v>42877.208333333328</v>
      </c>
      <c r="N710">
        <v>1496293200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 s="6">
        <f t="shared" si="68"/>
        <v>41018.208333333336</v>
      </c>
      <c r="N711">
        <v>1335416400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 s="6">
        <f t="shared" si="68"/>
        <v>43295.208333333328</v>
      </c>
      <c r="N712">
        <v>1532149200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 s="6">
        <f t="shared" si="68"/>
        <v>42393.25</v>
      </c>
      <c r="N713">
        <v>1453788000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 s="6">
        <f t="shared" si="68"/>
        <v>42559.208333333328</v>
      </c>
      <c r="N714">
        <v>1471496400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 s="6">
        <f t="shared" si="68"/>
        <v>42604.208333333328</v>
      </c>
      <c r="N715">
        <v>1472878800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 s="6">
        <f t="shared" si="68"/>
        <v>41870.208333333336</v>
      </c>
      <c r="N716">
        <v>1408510800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 s="6">
        <f t="shared" si="68"/>
        <v>40397.208333333336</v>
      </c>
      <c r="N717">
        <v>1281589200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 s="6">
        <f t="shared" si="68"/>
        <v>41465.208333333336</v>
      </c>
      <c r="N718">
        <v>1375851600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 s="6">
        <f t="shared" si="68"/>
        <v>40777.208333333336</v>
      </c>
      <c r="N719">
        <v>1315803600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 s="6">
        <f t="shared" si="68"/>
        <v>41442.208333333336</v>
      </c>
      <c r="N720">
        <v>1373691600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 s="6">
        <f t="shared" si="68"/>
        <v>41058.208333333336</v>
      </c>
      <c r="N721">
        <v>1339218000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 s="6">
        <f t="shared" si="68"/>
        <v>43152.25</v>
      </c>
      <c r="N722">
        <v>1520402400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 s="6">
        <f t="shared" si="68"/>
        <v>43194.208333333328</v>
      </c>
      <c r="N723">
        <v>1523336400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 s="6">
        <f t="shared" si="68"/>
        <v>43045.25</v>
      </c>
      <c r="N724">
        <v>1512280800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 s="6">
        <f t="shared" si="68"/>
        <v>42431.25</v>
      </c>
      <c r="N725">
        <v>1458709200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 s="6">
        <f t="shared" si="68"/>
        <v>41934.208333333336</v>
      </c>
      <c r="N726">
        <v>1414126800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 s="6">
        <f t="shared" si="68"/>
        <v>41958.25</v>
      </c>
      <c r="N727">
        <v>1416204000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 s="6">
        <f t="shared" si="68"/>
        <v>40476.208333333336</v>
      </c>
      <c r="N728">
        <v>1288501200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 s="6">
        <f t="shared" si="68"/>
        <v>43485.25</v>
      </c>
      <c r="N729">
        <v>1552971600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 s="6">
        <f t="shared" si="68"/>
        <v>42515.208333333328</v>
      </c>
      <c r="N730">
        <v>1465102800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 s="6">
        <f t="shared" si="68"/>
        <v>41309.25</v>
      </c>
      <c r="N731">
        <v>1360130400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 s="6">
        <f t="shared" si="68"/>
        <v>42147.208333333328</v>
      </c>
      <c r="N732">
        <v>1432875600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 s="6">
        <f t="shared" si="68"/>
        <v>42939.208333333328</v>
      </c>
      <c r="N733">
        <v>1500872400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 s="6">
        <f t="shared" si="68"/>
        <v>42816.208333333328</v>
      </c>
      <c r="N734">
        <v>1492146000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 s="6">
        <f t="shared" si="68"/>
        <v>41844.208333333336</v>
      </c>
      <c r="N735">
        <v>1407301200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 s="6">
        <f t="shared" si="68"/>
        <v>42763.25</v>
      </c>
      <c r="N736">
        <v>1486620000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 s="6">
        <f t="shared" si="68"/>
        <v>42459.208333333328</v>
      </c>
      <c r="N737">
        <v>1459918800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 s="6">
        <f t="shared" si="68"/>
        <v>42055.25</v>
      </c>
      <c r="N738">
        <v>1424757600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 s="6">
        <f t="shared" si="68"/>
        <v>42685.25</v>
      </c>
      <c r="N739">
        <v>1479880800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 s="6">
        <f t="shared" si="68"/>
        <v>41959.25</v>
      </c>
      <c r="N740">
        <v>1418018400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 s="6">
        <f t="shared" si="68"/>
        <v>41089.208333333336</v>
      </c>
      <c r="N741">
        <v>1341032400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 s="6">
        <f t="shared" si="68"/>
        <v>42769.25</v>
      </c>
      <c r="N742">
        <v>1486360800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 s="6">
        <f t="shared" si="68"/>
        <v>40321.208333333336</v>
      </c>
      <c r="N743">
        <v>1274677200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 s="6">
        <f t="shared" si="68"/>
        <v>40197.25</v>
      </c>
      <c r="N744">
        <v>1267509600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 s="6">
        <f t="shared" si="68"/>
        <v>42298.208333333328</v>
      </c>
      <c r="N745">
        <v>1445922000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 s="6">
        <f t="shared" si="68"/>
        <v>43322.208333333328</v>
      </c>
      <c r="N746">
        <v>1534050000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 s="6">
        <f t="shared" si="68"/>
        <v>40328.208333333336</v>
      </c>
      <c r="N747">
        <v>1277528400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 s="6">
        <f t="shared" si="68"/>
        <v>40825.208333333336</v>
      </c>
      <c r="N748">
        <v>1318568400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 s="6">
        <f t="shared" si="68"/>
        <v>40423.208333333336</v>
      </c>
      <c r="N749">
        <v>1284354000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 s="6">
        <f t="shared" si="68"/>
        <v>40238.25</v>
      </c>
      <c r="N750">
        <v>1269579600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 s="6">
        <f t="shared" si="68"/>
        <v>41920.208333333336</v>
      </c>
      <c r="N751">
        <v>1413781200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 s="6">
        <f t="shared" si="68"/>
        <v>40360.208333333336</v>
      </c>
      <c r="N752">
        <v>1280120400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 s="6">
        <f t="shared" si="68"/>
        <v>42446.208333333328</v>
      </c>
      <c r="N753">
        <v>1459486800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 s="6">
        <f t="shared" si="68"/>
        <v>40395.208333333336</v>
      </c>
      <c r="N754">
        <v>1282539600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 s="6">
        <f t="shared" si="68"/>
        <v>40321.208333333336</v>
      </c>
      <c r="N755">
        <v>1275886800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 s="6">
        <f t="shared" si="68"/>
        <v>41210.208333333336</v>
      </c>
      <c r="N756">
        <v>1355983200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 s="6">
        <f t="shared" si="68"/>
        <v>43096.25</v>
      </c>
      <c r="N757">
        <v>1515391200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 s="6">
        <f t="shared" si="68"/>
        <v>42024.25</v>
      </c>
      <c r="N758">
        <v>1422252000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 s="6">
        <f t="shared" si="68"/>
        <v>40675.208333333336</v>
      </c>
      <c r="N759">
        <v>1305522000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 s="6">
        <f t="shared" si="68"/>
        <v>41936.208333333336</v>
      </c>
      <c r="N760">
        <v>1414904400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 s="6">
        <f t="shared" si="68"/>
        <v>43136.25</v>
      </c>
      <c r="N761">
        <v>1520402400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 s="6">
        <f t="shared" si="68"/>
        <v>43678.208333333328</v>
      </c>
      <c r="N762">
        <v>1567141200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 s="6">
        <f t="shared" si="68"/>
        <v>42938.208333333328</v>
      </c>
      <c r="N763">
        <v>1501131600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 s="6">
        <f t="shared" si="68"/>
        <v>41241.25</v>
      </c>
      <c r="N764">
        <v>1355032800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 s="6">
        <f t="shared" si="68"/>
        <v>41037.208333333336</v>
      </c>
      <c r="N765">
        <v>1339477200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 s="6">
        <f t="shared" si="68"/>
        <v>40676.208333333336</v>
      </c>
      <c r="N766">
        <v>1305954000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 s="6">
        <f t="shared" si="68"/>
        <v>42840.208333333328</v>
      </c>
      <c r="N767">
        <v>1494392400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 s="6">
        <f t="shared" si="68"/>
        <v>43362.208333333328</v>
      </c>
      <c r="N768">
        <v>1537419600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 s="6">
        <f t="shared" si="68"/>
        <v>42283.208333333328</v>
      </c>
      <c r="N769">
        <v>1447999200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 s="6">
        <f t="shared" si="68"/>
        <v>41619.25</v>
      </c>
      <c r="N770">
        <v>1388037600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IF(E771=0,0,ROUND(E771/D771*100,0))</f>
        <v>87</v>
      </c>
      <c r="G771" t="s">
        <v>14</v>
      </c>
      <c r="H771">
        <v>3410</v>
      </c>
      <c r="I771">
        <f t="shared" ref="I771:I834" si="73">IF(H771=0, 0, ROUND(E771/H771, 2))</f>
        <v>32</v>
      </c>
      <c r="J771" t="s">
        <v>21</v>
      </c>
      <c r="K771" t="s">
        <v>22</v>
      </c>
      <c r="L771">
        <v>1376542800</v>
      </c>
      <c r="M771" s="6">
        <f t="shared" ref="M771:M834" si="74">(L771/86400) + DATE(1970,1,1)</f>
        <v>41501.208333333336</v>
      </c>
      <c r="N771">
        <v>1378789200</v>
      </c>
      <c r="O771" s="6">
        <f t="shared" ref="O771:O834" si="75">(N771/86400) + DATE(1970,1,1)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6">IFERROR(MID(R771, FIND("/", R771) + 1, LEN(R771)), "")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 s="6">
        <f t="shared" si="74"/>
        <v>41743.208333333336</v>
      </c>
      <c r="N772">
        <v>1398056400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IFERROR(LEFT(R772, FIND("/", R772) - 1), R772)</f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 s="6">
        <f t="shared" si="74"/>
        <v>43491.25</v>
      </c>
      <c r="N773">
        <v>1550815200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 s="6">
        <f t="shared" si="74"/>
        <v>43505.25</v>
      </c>
      <c r="N774">
        <v>1550037600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 s="6">
        <f t="shared" si="74"/>
        <v>42838.208333333328</v>
      </c>
      <c r="N775">
        <v>1492923600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 s="6">
        <f t="shared" si="74"/>
        <v>42513.208333333328</v>
      </c>
      <c r="N776">
        <v>1467522000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 s="6">
        <f t="shared" si="74"/>
        <v>41949.25</v>
      </c>
      <c r="N777">
        <v>1416117600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 s="6">
        <f t="shared" si="74"/>
        <v>43650.208333333328</v>
      </c>
      <c r="N778">
        <v>1563771600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 s="6">
        <f t="shared" si="74"/>
        <v>40809.208333333336</v>
      </c>
      <c r="N779">
        <v>1319259600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 s="6">
        <f t="shared" si="74"/>
        <v>40768.208333333336</v>
      </c>
      <c r="N780">
        <v>1313643600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 s="6">
        <f t="shared" si="74"/>
        <v>42230.208333333328</v>
      </c>
      <c r="N781">
        <v>1440306000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 s="6">
        <f t="shared" si="74"/>
        <v>42573.208333333328</v>
      </c>
      <c r="N782">
        <v>1470805200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 s="6">
        <f t="shared" si="74"/>
        <v>40482.208333333336</v>
      </c>
      <c r="N783">
        <v>1292911200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 s="6">
        <f t="shared" si="74"/>
        <v>40603.25</v>
      </c>
      <c r="N784">
        <v>1301374800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 s="6">
        <f t="shared" si="74"/>
        <v>41625.25</v>
      </c>
      <c r="N785">
        <v>1387864800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 s="6">
        <f t="shared" si="74"/>
        <v>42435.25</v>
      </c>
      <c r="N786">
        <v>1458190800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 s="6">
        <f t="shared" si="74"/>
        <v>43582.208333333328</v>
      </c>
      <c r="N787">
        <v>1559278800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 s="6">
        <f t="shared" si="74"/>
        <v>43186.208333333328</v>
      </c>
      <c r="N788">
        <v>1522731600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 s="6">
        <f t="shared" si="74"/>
        <v>40684.208333333336</v>
      </c>
      <c r="N789">
        <v>1306731600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 s="6">
        <f t="shared" si="74"/>
        <v>41202.208333333336</v>
      </c>
      <c r="N790">
        <v>1352527200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 s="6">
        <f t="shared" si="74"/>
        <v>41786.208333333336</v>
      </c>
      <c r="N791">
        <v>1404363600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 s="6">
        <f t="shared" si="74"/>
        <v>40223.25</v>
      </c>
      <c r="N792">
        <v>1266645600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 s="6">
        <f t="shared" si="74"/>
        <v>42715.25</v>
      </c>
      <c r="N793">
        <v>1482818400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 s="6">
        <f t="shared" si="74"/>
        <v>41451.208333333336</v>
      </c>
      <c r="N794">
        <v>1374642000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 s="6">
        <f t="shared" si="74"/>
        <v>41450.208333333336</v>
      </c>
      <c r="N795">
        <v>1372482000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 s="6">
        <f t="shared" si="74"/>
        <v>43091.25</v>
      </c>
      <c r="N796">
        <v>1514959200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 s="6">
        <f t="shared" si="74"/>
        <v>42675.208333333328</v>
      </c>
      <c r="N797">
        <v>1478235600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 s="6">
        <f t="shared" si="74"/>
        <v>41859.208333333336</v>
      </c>
      <c r="N798">
        <v>1408078800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 s="6">
        <f t="shared" si="74"/>
        <v>43464.25</v>
      </c>
      <c r="N799">
        <v>1548136800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 s="6">
        <f t="shared" si="74"/>
        <v>41060.208333333336</v>
      </c>
      <c r="N800">
        <v>1340859600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 s="6">
        <f t="shared" si="74"/>
        <v>42399.25</v>
      </c>
      <c r="N801">
        <v>1454479200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 s="6">
        <f t="shared" si="74"/>
        <v>42167.208333333328</v>
      </c>
      <c r="N802">
        <v>1434430800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 s="6">
        <f t="shared" si="74"/>
        <v>43830.25</v>
      </c>
      <c r="N803">
        <v>1579672800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 s="6">
        <f t="shared" si="74"/>
        <v>43650.208333333328</v>
      </c>
      <c r="N804">
        <v>1562389200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 s="6">
        <f t="shared" si="74"/>
        <v>43492.25</v>
      </c>
      <c r="N805">
        <v>1551506400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 s="6">
        <f t="shared" si="74"/>
        <v>43102.25</v>
      </c>
      <c r="N806">
        <v>1516600800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 s="6">
        <f t="shared" si="74"/>
        <v>41958.25</v>
      </c>
      <c r="N807">
        <v>1420437600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 s="6">
        <f t="shared" si="74"/>
        <v>40973.25</v>
      </c>
      <c r="N808">
        <v>1332997200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 s="6">
        <f t="shared" si="74"/>
        <v>43753.208333333328</v>
      </c>
      <c r="N809">
        <v>1574920800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 s="6">
        <f t="shared" si="74"/>
        <v>42507.208333333328</v>
      </c>
      <c r="N810">
        <v>1464930000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 s="6">
        <f t="shared" si="74"/>
        <v>41135.208333333336</v>
      </c>
      <c r="N811">
        <v>1345006800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 s="6">
        <f t="shared" si="74"/>
        <v>43067.25</v>
      </c>
      <c r="N812">
        <v>1512712800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 s="6">
        <f t="shared" si="74"/>
        <v>42378.25</v>
      </c>
      <c r="N813">
        <v>1452492000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 s="6">
        <f t="shared" si="74"/>
        <v>43206.208333333328</v>
      </c>
      <c r="N814">
        <v>1524286800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 s="6">
        <f t="shared" si="74"/>
        <v>41148.208333333336</v>
      </c>
      <c r="N815">
        <v>1346907600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 s="6">
        <f t="shared" si="74"/>
        <v>42517.208333333328</v>
      </c>
      <c r="N816">
        <v>1464498000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 s="6">
        <f t="shared" si="74"/>
        <v>43068.25</v>
      </c>
      <c r="N817">
        <v>1514181600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 s="6">
        <f t="shared" si="74"/>
        <v>41680.25</v>
      </c>
      <c r="N818">
        <v>1392184800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 s="6">
        <f t="shared" si="74"/>
        <v>43589.208333333328</v>
      </c>
      <c r="N819">
        <v>1559365200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 s="6">
        <f t="shared" si="74"/>
        <v>43486.25</v>
      </c>
      <c r="N820">
        <v>1549173600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 s="6">
        <f t="shared" si="74"/>
        <v>41237.25</v>
      </c>
      <c r="N821">
        <v>1355032800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 s="6">
        <f t="shared" si="74"/>
        <v>43310.208333333328</v>
      </c>
      <c r="N822">
        <v>1533963600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 s="6">
        <f t="shared" si="74"/>
        <v>42794.25</v>
      </c>
      <c r="N823">
        <v>1489381200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 s="6">
        <f t="shared" si="74"/>
        <v>41698.25</v>
      </c>
      <c r="N824">
        <v>1395032400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 s="6">
        <f t="shared" si="74"/>
        <v>41892.208333333336</v>
      </c>
      <c r="N825">
        <v>1412485200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 s="6">
        <f t="shared" si="74"/>
        <v>40348.208333333336</v>
      </c>
      <c r="N826">
        <v>1279688400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 s="6">
        <f t="shared" si="74"/>
        <v>42941.208333333328</v>
      </c>
      <c r="N827">
        <v>1501995600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 s="6">
        <f t="shared" si="74"/>
        <v>40525.25</v>
      </c>
      <c r="N828">
        <v>1294639200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 s="6">
        <f t="shared" si="74"/>
        <v>40666.208333333336</v>
      </c>
      <c r="N829">
        <v>1305435600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 s="6">
        <f t="shared" si="74"/>
        <v>43340.208333333328</v>
      </c>
      <c r="N830">
        <v>1537592400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 s="6">
        <f t="shared" si="74"/>
        <v>42164.208333333328</v>
      </c>
      <c r="N831">
        <v>1435122000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 s="6">
        <f t="shared" si="74"/>
        <v>43103.25</v>
      </c>
      <c r="N832">
        <v>1520056800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 s="6">
        <f t="shared" si="74"/>
        <v>40994.208333333336</v>
      </c>
      <c r="N833">
        <v>1335675600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 s="6">
        <f t="shared" si="74"/>
        <v>42299.208333333328</v>
      </c>
      <c r="N834">
        <v>1448431200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IF(E835=0,0,ROUND(E835/D835*100,0))</f>
        <v>158</v>
      </c>
      <c r="G835" t="s">
        <v>20</v>
      </c>
      <c r="H835">
        <v>165</v>
      </c>
      <c r="I835">
        <f t="shared" ref="I835:I898" si="79">IF(H835=0, 0, ROUND(E835/H835, 2))</f>
        <v>64.989999999999995</v>
      </c>
      <c r="J835" t="s">
        <v>36</v>
      </c>
      <c r="K835" t="s">
        <v>37</v>
      </c>
      <c r="L835">
        <v>1297663200</v>
      </c>
      <c r="M835" s="6">
        <f t="shared" ref="M835:M898" si="80">(L835/86400) + DATE(1970,1,1)</f>
        <v>40588.25</v>
      </c>
      <c r="N835">
        <v>1298613600</v>
      </c>
      <c r="O835" s="6">
        <f t="shared" ref="O835:O898" si="81">(N835/86400) + DATE(1970,1,1)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2">IFERROR(MID(R835, FIND("/", R835) + 1, LEN(R835)), "")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 s="6">
        <f t="shared" si="80"/>
        <v>41448.208333333336</v>
      </c>
      <c r="N836">
        <v>1372482000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IFERROR(LEFT(R836, FIND("/", R836) - 1), R836)</f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 s="6">
        <f t="shared" si="80"/>
        <v>42063.25</v>
      </c>
      <c r="N837">
        <v>1425621600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 s="6">
        <f t="shared" si="80"/>
        <v>40214.25</v>
      </c>
      <c r="N838">
        <v>1266300000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 s="6">
        <f t="shared" si="80"/>
        <v>40629.208333333336</v>
      </c>
      <c r="N839">
        <v>1305867600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 s="6">
        <f t="shared" si="80"/>
        <v>43370.208333333328</v>
      </c>
      <c r="N840">
        <v>1538802000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 s="6">
        <f t="shared" si="80"/>
        <v>41715.208333333336</v>
      </c>
      <c r="N841">
        <v>1398920400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 s="6">
        <f t="shared" si="80"/>
        <v>41836.208333333336</v>
      </c>
      <c r="N842">
        <v>1405659600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 s="6">
        <f t="shared" si="80"/>
        <v>42419.25</v>
      </c>
      <c r="N843">
        <v>1457244000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 s="6">
        <f t="shared" si="80"/>
        <v>43266.208333333328</v>
      </c>
      <c r="N844">
        <v>1529298000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 s="6">
        <f t="shared" si="80"/>
        <v>43338.208333333328</v>
      </c>
      <c r="N845">
        <v>1535778000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 s="6">
        <f t="shared" si="80"/>
        <v>40930.25</v>
      </c>
      <c r="N846">
        <v>1327471200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 s="6">
        <f t="shared" si="80"/>
        <v>43235.208333333328</v>
      </c>
      <c r="N847">
        <v>1529557200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 s="6">
        <f t="shared" si="80"/>
        <v>43302.208333333328</v>
      </c>
      <c r="N848">
        <v>1535259600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 s="6">
        <f t="shared" si="80"/>
        <v>43107.25</v>
      </c>
      <c r="N849">
        <v>1515564000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 s="6">
        <f t="shared" si="80"/>
        <v>40341.208333333336</v>
      </c>
      <c r="N850">
        <v>1277096400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 s="6">
        <f t="shared" si="80"/>
        <v>40948.25</v>
      </c>
      <c r="N851">
        <v>1329026400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 s="6">
        <f t="shared" si="80"/>
        <v>40866.25</v>
      </c>
      <c r="N852">
        <v>1322978400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 s="6">
        <f t="shared" si="80"/>
        <v>41031.208333333336</v>
      </c>
      <c r="N853">
        <v>1338786000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 s="6">
        <f t="shared" si="80"/>
        <v>40740.208333333336</v>
      </c>
      <c r="N854">
        <v>1311656400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 s="6">
        <f t="shared" si="80"/>
        <v>40714.208333333336</v>
      </c>
      <c r="N855">
        <v>1308978000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 s="6">
        <f t="shared" si="80"/>
        <v>43787.25</v>
      </c>
      <c r="N856">
        <v>1576389600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 s="6">
        <f t="shared" si="80"/>
        <v>40712.208333333336</v>
      </c>
      <c r="N857">
        <v>1311051600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 s="6">
        <f t="shared" si="80"/>
        <v>41023.208333333336</v>
      </c>
      <c r="N858">
        <v>1336712400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 s="6">
        <f t="shared" si="80"/>
        <v>40944.25</v>
      </c>
      <c r="N859">
        <v>1330408800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 s="6">
        <f t="shared" si="80"/>
        <v>43211.208333333328</v>
      </c>
      <c r="N860">
        <v>1524891600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 s="6">
        <f t="shared" si="80"/>
        <v>41334.25</v>
      </c>
      <c r="N861">
        <v>1363669200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 s="6">
        <f t="shared" si="80"/>
        <v>43515.25</v>
      </c>
      <c r="N862">
        <v>1551420000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 s="6">
        <f t="shared" si="80"/>
        <v>40258.208333333336</v>
      </c>
      <c r="N863">
        <v>1269838800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 s="6">
        <f t="shared" si="80"/>
        <v>40756.208333333336</v>
      </c>
      <c r="N864">
        <v>1312520400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 s="6">
        <f t="shared" si="80"/>
        <v>42172.208333333328</v>
      </c>
      <c r="N865">
        <v>1436504400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 s="6">
        <f t="shared" si="80"/>
        <v>42601.208333333328</v>
      </c>
      <c r="N866">
        <v>1472014800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 s="6">
        <f t="shared" si="80"/>
        <v>41897.208333333336</v>
      </c>
      <c r="N867">
        <v>1411534800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 s="6">
        <f t="shared" si="80"/>
        <v>40671.208333333336</v>
      </c>
      <c r="N868">
        <v>1304917200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 s="6">
        <f t="shared" si="80"/>
        <v>43382.208333333328</v>
      </c>
      <c r="N869">
        <v>1539579600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 s="6">
        <f t="shared" si="80"/>
        <v>41559.208333333336</v>
      </c>
      <c r="N870">
        <v>1382504400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 s="6">
        <f t="shared" si="80"/>
        <v>40350.208333333336</v>
      </c>
      <c r="N871">
        <v>1278306000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 s="6">
        <f t="shared" si="80"/>
        <v>42240.208333333328</v>
      </c>
      <c r="N872">
        <v>1442552400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 s="6">
        <f t="shared" si="80"/>
        <v>43040.208333333328</v>
      </c>
      <c r="N873">
        <v>1511071200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 s="6">
        <f t="shared" si="80"/>
        <v>43346.208333333328</v>
      </c>
      <c r="N874">
        <v>1536382800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 s="6">
        <f t="shared" si="80"/>
        <v>41647.25</v>
      </c>
      <c r="N875">
        <v>1389592800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 s="6">
        <f t="shared" si="80"/>
        <v>40291.208333333336</v>
      </c>
      <c r="N876">
        <v>1275282000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 s="6">
        <f t="shared" si="80"/>
        <v>40556.25</v>
      </c>
      <c r="N877">
        <v>1294984800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 s="6">
        <f t="shared" si="80"/>
        <v>43624.208333333328</v>
      </c>
      <c r="N878">
        <v>1562043600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 s="6">
        <f t="shared" si="80"/>
        <v>42577.208333333328</v>
      </c>
      <c r="N879">
        <v>1469595600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 s="6">
        <f t="shared" si="80"/>
        <v>43845.25</v>
      </c>
      <c r="N880">
        <v>1581141600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 s="6">
        <f t="shared" si="80"/>
        <v>42788.25</v>
      </c>
      <c r="N881">
        <v>1488520800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 s="6">
        <f t="shared" si="80"/>
        <v>43667.208333333328</v>
      </c>
      <c r="N882">
        <v>1563858000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 s="6">
        <f t="shared" si="80"/>
        <v>42194.208333333328</v>
      </c>
      <c r="N883">
        <v>1438923600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 s="6">
        <f t="shared" si="80"/>
        <v>42025.25</v>
      </c>
      <c r="N884">
        <v>1422165600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 s="6">
        <f t="shared" si="80"/>
        <v>40323.208333333336</v>
      </c>
      <c r="N885">
        <v>1277874000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 s="6">
        <f t="shared" si="80"/>
        <v>41763.208333333336</v>
      </c>
      <c r="N886">
        <v>1399352400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 s="6">
        <f t="shared" si="80"/>
        <v>40335.208333333336</v>
      </c>
      <c r="N887">
        <v>1279083600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 s="6">
        <f t="shared" si="80"/>
        <v>40416.208333333336</v>
      </c>
      <c r="N888">
        <v>1284354000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 s="6">
        <f t="shared" si="80"/>
        <v>42202.208333333328</v>
      </c>
      <c r="N889">
        <v>1441170000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 s="6">
        <f t="shared" si="80"/>
        <v>42836.208333333328</v>
      </c>
      <c r="N890">
        <v>1493528400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 s="6">
        <f t="shared" si="80"/>
        <v>41710.208333333336</v>
      </c>
      <c r="N891">
        <v>1395205200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 s="6">
        <f t="shared" si="80"/>
        <v>43640.208333333328</v>
      </c>
      <c r="N892">
        <v>1561438800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 s="6">
        <f t="shared" si="80"/>
        <v>40880.25</v>
      </c>
      <c r="N893">
        <v>1326693600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 s="6">
        <f t="shared" si="80"/>
        <v>40319.208333333336</v>
      </c>
      <c r="N894">
        <v>1277960400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 s="6">
        <f t="shared" si="80"/>
        <v>42170.208333333328</v>
      </c>
      <c r="N895">
        <v>1434690000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 s="6">
        <f t="shared" si="80"/>
        <v>41466.208333333336</v>
      </c>
      <c r="N896">
        <v>1376110800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 s="6">
        <f t="shared" si="80"/>
        <v>43134.25</v>
      </c>
      <c r="N897">
        <v>1518415200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 s="6">
        <f t="shared" si="80"/>
        <v>40738.208333333336</v>
      </c>
      <c r="N898">
        <v>1310878800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IF(E899=0,0,ROUND(E899/D899*100,0))</f>
        <v>28</v>
      </c>
      <c r="G899" t="s">
        <v>14</v>
      </c>
      <c r="H899">
        <v>27</v>
      </c>
      <c r="I899">
        <f t="shared" ref="I899:I962" si="85">IF(H899=0, 0, ROUND(E899/H899, 2))</f>
        <v>90.26</v>
      </c>
      <c r="J899" t="s">
        <v>21</v>
      </c>
      <c r="K899" t="s">
        <v>22</v>
      </c>
      <c r="L899">
        <v>1556427600</v>
      </c>
      <c r="M899" s="6">
        <f t="shared" ref="M899:M962" si="86">(L899/86400) + DATE(1970,1,1)</f>
        <v>43583.208333333328</v>
      </c>
      <c r="N899">
        <v>1556600400</v>
      </c>
      <c r="O899" s="6">
        <f t="shared" ref="O899:O962" si="87">(N899/86400) + DATE(1970,1,1)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8">IFERROR(MID(R899, FIND("/", R899) + 1, LEN(R899)), "")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 s="6">
        <f t="shared" si="86"/>
        <v>43815.25</v>
      </c>
      <c r="N900">
        <v>1576994400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ref="S900:S963" si="89">IFERROR(LEFT(R900, FIND("/", R900) - 1), R900)</f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 s="6">
        <f t="shared" si="86"/>
        <v>41554.208333333336</v>
      </c>
      <c r="N901">
        <v>1382677200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 s="6">
        <f t="shared" si="86"/>
        <v>41901.208333333336</v>
      </c>
      <c r="N902">
        <v>1411189200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 s="6">
        <f t="shared" si="86"/>
        <v>43298.208333333328</v>
      </c>
      <c r="N903">
        <v>1534654800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 s="6">
        <f t="shared" si="86"/>
        <v>42399.25</v>
      </c>
      <c r="N904">
        <v>1457762400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 s="6">
        <f t="shared" si="86"/>
        <v>41034.208333333336</v>
      </c>
      <c r="N905">
        <v>1337490000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 s="6">
        <f t="shared" si="86"/>
        <v>41186.208333333336</v>
      </c>
      <c r="N906">
        <v>1349672400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 s="6">
        <f t="shared" si="86"/>
        <v>41536.208333333336</v>
      </c>
      <c r="N907">
        <v>1379826000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 s="6">
        <f t="shared" si="86"/>
        <v>42868.208333333328</v>
      </c>
      <c r="N908">
        <v>1497762000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 s="6">
        <f t="shared" si="86"/>
        <v>40660.208333333336</v>
      </c>
      <c r="N909">
        <v>1304485200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 s="6">
        <f t="shared" si="86"/>
        <v>41031.208333333336</v>
      </c>
      <c r="N910">
        <v>1336885200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 s="6">
        <f t="shared" si="86"/>
        <v>43255.208333333328</v>
      </c>
      <c r="N911">
        <v>1530421200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 s="6">
        <f t="shared" si="86"/>
        <v>42026.25</v>
      </c>
      <c r="N912">
        <v>1421992800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 s="6">
        <f t="shared" si="86"/>
        <v>43717.208333333328</v>
      </c>
      <c r="N913">
        <v>1568178000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 s="6">
        <f t="shared" si="86"/>
        <v>41157.208333333336</v>
      </c>
      <c r="N914">
        <v>1347944400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 s="6">
        <f t="shared" si="86"/>
        <v>43597.208333333328</v>
      </c>
      <c r="N915">
        <v>1558760400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 s="6">
        <f t="shared" si="86"/>
        <v>41490.208333333336</v>
      </c>
      <c r="N916">
        <v>1376629200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 s="6">
        <f t="shared" si="86"/>
        <v>42976.208333333328</v>
      </c>
      <c r="N917">
        <v>1504760400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 s="6">
        <f t="shared" si="86"/>
        <v>41991.25</v>
      </c>
      <c r="N918">
        <v>1419660000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 s="6">
        <f t="shared" si="86"/>
        <v>40722.208333333336</v>
      </c>
      <c r="N919">
        <v>1311310800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 s="6">
        <f t="shared" si="86"/>
        <v>41117.208333333336</v>
      </c>
      <c r="N920">
        <v>1344315600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 s="6">
        <f t="shared" si="86"/>
        <v>43022.208333333328</v>
      </c>
      <c r="N921">
        <v>1510725600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 s="6">
        <f t="shared" si="86"/>
        <v>43503.25</v>
      </c>
      <c r="N922">
        <v>1551247200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 s="6">
        <f t="shared" si="86"/>
        <v>40951.25</v>
      </c>
      <c r="N923">
        <v>1330236000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 s="6">
        <f t="shared" si="86"/>
        <v>43443.25</v>
      </c>
      <c r="N924">
        <v>1545112800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 s="6">
        <f t="shared" si="86"/>
        <v>40373.208333333336</v>
      </c>
      <c r="N925">
        <v>1279170000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 s="6">
        <f t="shared" si="86"/>
        <v>43769.208333333328</v>
      </c>
      <c r="N926">
        <v>1573452000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 s="6">
        <f t="shared" si="86"/>
        <v>43000.208333333328</v>
      </c>
      <c r="N927">
        <v>1507093200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 s="6">
        <f t="shared" si="86"/>
        <v>42502.208333333328</v>
      </c>
      <c r="N928">
        <v>1463374800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 s="6">
        <f t="shared" si="86"/>
        <v>41102.208333333336</v>
      </c>
      <c r="N929">
        <v>1344574800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 s="6">
        <f t="shared" si="86"/>
        <v>41637.25</v>
      </c>
      <c r="N930">
        <v>1389074400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 s="6">
        <f t="shared" si="86"/>
        <v>42858.208333333328</v>
      </c>
      <c r="N931">
        <v>1494997200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 s="6">
        <f t="shared" si="86"/>
        <v>42060.25</v>
      </c>
      <c r="N932">
        <v>1425448800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 s="6">
        <f t="shared" si="86"/>
        <v>41818.208333333336</v>
      </c>
      <c r="N933">
        <v>1404104400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 s="6">
        <f t="shared" si="86"/>
        <v>41709.208333333336</v>
      </c>
      <c r="N934">
        <v>1394773200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 s="6">
        <f t="shared" si="86"/>
        <v>41372.208333333336</v>
      </c>
      <c r="N935">
        <v>1366520400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 s="6">
        <f t="shared" si="86"/>
        <v>42422.25</v>
      </c>
      <c r="N936">
        <v>1456639200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 s="6">
        <f t="shared" si="86"/>
        <v>42209.208333333328</v>
      </c>
      <c r="N937">
        <v>1438318800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 s="6">
        <f t="shared" si="86"/>
        <v>43668.208333333328</v>
      </c>
      <c r="N938">
        <v>1564030800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 s="6">
        <f t="shared" si="86"/>
        <v>42334.25</v>
      </c>
      <c r="N939">
        <v>1449295200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 s="6">
        <f t="shared" si="86"/>
        <v>43263.208333333328</v>
      </c>
      <c r="N940">
        <v>1531890000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 s="6">
        <f t="shared" si="86"/>
        <v>40670.208333333336</v>
      </c>
      <c r="N941">
        <v>1306213200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 s="6">
        <f t="shared" si="86"/>
        <v>41244.25</v>
      </c>
      <c r="N942">
        <v>1356242400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 s="6">
        <f t="shared" si="86"/>
        <v>40552.25</v>
      </c>
      <c r="N943">
        <v>1297576800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 s="6">
        <f t="shared" si="86"/>
        <v>40568.25</v>
      </c>
      <c r="N944">
        <v>1296194400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 s="6">
        <f t="shared" si="86"/>
        <v>41906.208333333336</v>
      </c>
      <c r="N945">
        <v>1414558800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 s="6">
        <f t="shared" si="86"/>
        <v>42776.25</v>
      </c>
      <c r="N946">
        <v>1488348000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 s="6">
        <f t="shared" si="86"/>
        <v>41004.208333333336</v>
      </c>
      <c r="N947">
        <v>1334898000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 s="6">
        <f t="shared" si="86"/>
        <v>40710.208333333336</v>
      </c>
      <c r="N948">
        <v>1308373200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 s="6">
        <f t="shared" si="86"/>
        <v>41908.208333333336</v>
      </c>
      <c r="N949">
        <v>1412312400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 s="6">
        <f t="shared" si="86"/>
        <v>41985.25</v>
      </c>
      <c r="N950">
        <v>1419228000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 s="6">
        <f t="shared" si="86"/>
        <v>42112.208333333328</v>
      </c>
      <c r="N951">
        <v>1430974800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 s="6">
        <f t="shared" si="86"/>
        <v>43571.208333333328</v>
      </c>
      <c r="N952">
        <v>1555822800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 s="6">
        <f t="shared" si="86"/>
        <v>42730.25</v>
      </c>
      <c r="N953">
        <v>1482818400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 s="6">
        <f t="shared" si="86"/>
        <v>42591.208333333328</v>
      </c>
      <c r="N954">
        <v>1471928400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 s="6">
        <f t="shared" si="86"/>
        <v>42358.25</v>
      </c>
      <c r="N955">
        <v>1453701600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 s="6">
        <f t="shared" si="86"/>
        <v>41174.208333333336</v>
      </c>
      <c r="N956">
        <v>1350363600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 s="6">
        <f t="shared" si="86"/>
        <v>41238.25</v>
      </c>
      <c r="N957">
        <v>1353996000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 s="6">
        <f t="shared" si="86"/>
        <v>42360.25</v>
      </c>
      <c r="N958">
        <v>1451109600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 s="6">
        <f t="shared" si="86"/>
        <v>40955.25</v>
      </c>
      <c r="N959">
        <v>1329631200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 s="6">
        <f t="shared" si="86"/>
        <v>40350.208333333336</v>
      </c>
      <c r="N960">
        <v>1278997200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 s="6">
        <f t="shared" si="86"/>
        <v>40357.208333333336</v>
      </c>
      <c r="N961">
        <v>1280120400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 s="6">
        <f t="shared" si="86"/>
        <v>42408.25</v>
      </c>
      <c r="N962">
        <v>1458104400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IF(E963=0,0,ROUND(E963/D963*100,0))</f>
        <v>119</v>
      </c>
      <c r="G963" t="s">
        <v>20</v>
      </c>
      <c r="H963">
        <v>155</v>
      </c>
      <c r="I963">
        <f t="shared" ref="I963:I1001" si="91">IF(H963=0, 0, ROUND(E963/H963, 2))</f>
        <v>43.87</v>
      </c>
      <c r="J963" t="s">
        <v>21</v>
      </c>
      <c r="K963" t="s">
        <v>22</v>
      </c>
      <c r="L963">
        <v>1297922400</v>
      </c>
      <c r="M963" s="6">
        <f t="shared" ref="M963:M1001" si="92">(L963/86400) + DATE(1970,1,1)</f>
        <v>40591.25</v>
      </c>
      <c r="N963">
        <v>1298268000</v>
      </c>
      <c r="O963" s="6">
        <f t="shared" ref="O963:O1001" si="93">(N963/86400) + DATE(1970,1,1)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4">IFERROR(MID(R963, FIND("/", R963) + 1, LEN(R963)), "")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 s="6">
        <f t="shared" si="92"/>
        <v>41592.25</v>
      </c>
      <c r="N964">
        <v>1386223200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ref="S964:S1001" si="95">IFERROR(LEFT(R964, FIND("/", R964) - 1), R964)</f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 s="6">
        <f t="shared" si="92"/>
        <v>40607.25</v>
      </c>
      <c r="N965">
        <v>1299823200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 s="6">
        <f t="shared" si="92"/>
        <v>42135.208333333328</v>
      </c>
      <c r="N966">
        <v>1431752400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 s="6">
        <f t="shared" si="92"/>
        <v>40203.25</v>
      </c>
      <c r="N967">
        <v>1267855200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 s="6">
        <f t="shared" si="92"/>
        <v>42901.208333333328</v>
      </c>
      <c r="N968">
        <v>1497675600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 s="6">
        <f t="shared" si="92"/>
        <v>41005.208333333336</v>
      </c>
      <c r="N969">
        <v>1336885200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 s="6">
        <f t="shared" si="92"/>
        <v>40544.25</v>
      </c>
      <c r="N970">
        <v>1295157600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 s="6">
        <f t="shared" si="92"/>
        <v>43821.25</v>
      </c>
      <c r="N971">
        <v>1577599200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 s="6">
        <f t="shared" si="92"/>
        <v>40672.208333333336</v>
      </c>
      <c r="N972">
        <v>1305003600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 s="6">
        <f t="shared" si="92"/>
        <v>41555.208333333336</v>
      </c>
      <c r="N973">
        <v>1381726800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 s="6">
        <f t="shared" si="92"/>
        <v>41792.208333333336</v>
      </c>
      <c r="N974">
        <v>1402462800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 s="6">
        <f t="shared" si="92"/>
        <v>40522.25</v>
      </c>
      <c r="N975">
        <v>1292133600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 s="6">
        <f t="shared" si="92"/>
        <v>41412.208333333336</v>
      </c>
      <c r="N976">
        <v>1368939600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 s="6">
        <f t="shared" si="92"/>
        <v>42337.25</v>
      </c>
      <c r="N977">
        <v>1452146400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 s="6">
        <f t="shared" si="92"/>
        <v>40571.25</v>
      </c>
      <c r="N978">
        <v>1296712800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 s="6">
        <f t="shared" si="92"/>
        <v>43138.25</v>
      </c>
      <c r="N979">
        <v>1520748000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 s="6">
        <f t="shared" si="92"/>
        <v>42686.25</v>
      </c>
      <c r="N980">
        <v>1480831200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 s="6">
        <f t="shared" si="92"/>
        <v>42078.208333333328</v>
      </c>
      <c r="N981">
        <v>1426914000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 s="6">
        <f t="shared" si="92"/>
        <v>42307.208333333328</v>
      </c>
      <c r="N982">
        <v>1446616800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 s="6">
        <f t="shared" si="92"/>
        <v>43094.25</v>
      </c>
      <c r="N983">
        <v>1517032800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 s="6">
        <f t="shared" si="92"/>
        <v>40743.208333333336</v>
      </c>
      <c r="N984">
        <v>1311224400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 s="6">
        <f t="shared" si="92"/>
        <v>43681.208333333328</v>
      </c>
      <c r="N985">
        <v>1566190800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 s="6">
        <f t="shared" si="92"/>
        <v>43716.208333333328</v>
      </c>
      <c r="N986">
        <v>1570165200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 s="6">
        <f t="shared" si="92"/>
        <v>41614.25</v>
      </c>
      <c r="N987">
        <v>1388556000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 s="6">
        <f t="shared" si="92"/>
        <v>40638.208333333336</v>
      </c>
      <c r="N988">
        <v>1303189200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 s="6">
        <f t="shared" si="92"/>
        <v>42852.208333333328</v>
      </c>
      <c r="N989">
        <v>1494478800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 s="6">
        <f t="shared" si="92"/>
        <v>42686.25</v>
      </c>
      <c r="N990">
        <v>1480744800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 s="6">
        <f t="shared" si="92"/>
        <v>43571.208333333328</v>
      </c>
      <c r="N991">
        <v>1555822800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 s="6">
        <f t="shared" si="92"/>
        <v>42432.25</v>
      </c>
      <c r="N992">
        <v>1458882000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 s="6">
        <f t="shared" si="92"/>
        <v>41907.208333333336</v>
      </c>
      <c r="N993">
        <v>1411966800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 s="6">
        <f t="shared" si="92"/>
        <v>43227.208333333328</v>
      </c>
      <c r="N994">
        <v>1526878800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 s="6">
        <f t="shared" si="92"/>
        <v>42362.25</v>
      </c>
      <c r="N995">
        <v>1452405600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 s="6">
        <f t="shared" si="92"/>
        <v>41929.208333333336</v>
      </c>
      <c r="N996">
        <v>1414040400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 s="6">
        <f t="shared" si="92"/>
        <v>43408.208333333328</v>
      </c>
      <c r="N997">
        <v>1543816800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 s="6">
        <f t="shared" si="92"/>
        <v>41276.25</v>
      </c>
      <c r="N998">
        <v>1359698400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 s="6">
        <f t="shared" si="92"/>
        <v>41659.25</v>
      </c>
      <c r="N999">
        <v>1390629600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 s="6">
        <f t="shared" si="92"/>
        <v>40220.25</v>
      </c>
      <c r="N1000">
        <v>1267077600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 s="6">
        <f t="shared" si="92"/>
        <v>42550.208333333328</v>
      </c>
      <c r="N1001">
        <v>1467781200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4"/>
        <v>food trucks</v>
      </c>
    </row>
  </sheetData>
  <autoFilter ref="A1:T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1109-0A48-B34D-9DEB-631B23D3427B}">
  <dimension ref="A1:K566"/>
  <sheetViews>
    <sheetView tabSelected="1" workbookViewId="0">
      <selection activeCell="K14" sqref="K14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" bestFit="1" customWidth="1"/>
    <col min="7" max="7" width="16.83203125" bestFit="1" customWidth="1"/>
    <col min="8" max="8" width="12.1640625" bestFit="1" customWidth="1"/>
    <col min="10" max="10" width="16.83203125" bestFit="1" customWidth="1"/>
    <col min="11" max="11" width="12.1640625" bestFit="1" customWidth="1"/>
  </cols>
  <sheetData>
    <row r="1" spans="1:11" x14ac:dyDescent="0.2">
      <c r="A1" s="12" t="s">
        <v>4</v>
      </c>
      <c r="B1" s="12" t="s">
        <v>5</v>
      </c>
      <c r="C1" s="12"/>
      <c r="D1" s="12" t="s">
        <v>4</v>
      </c>
      <c r="E1" s="12" t="s">
        <v>5</v>
      </c>
    </row>
    <row r="2" spans="1:11" x14ac:dyDescent="0.2">
      <c r="A2" s="15" t="s">
        <v>20</v>
      </c>
      <c r="B2" s="14">
        <v>158</v>
      </c>
      <c r="C2" s="14"/>
      <c r="D2" s="13" t="s">
        <v>14</v>
      </c>
      <c r="E2" s="14">
        <v>0</v>
      </c>
      <c r="G2" s="16" t="s">
        <v>2106</v>
      </c>
      <c r="H2" s="16"/>
      <c r="J2" s="16" t="s">
        <v>2113</v>
      </c>
      <c r="K2" s="16"/>
    </row>
    <row r="3" spans="1:11" x14ac:dyDescent="0.2">
      <c r="A3" s="15" t="s">
        <v>20</v>
      </c>
      <c r="B3" s="14">
        <v>1425</v>
      </c>
      <c r="C3" s="14"/>
      <c r="D3" s="13" t="s">
        <v>14</v>
      </c>
      <c r="E3" s="14">
        <v>24</v>
      </c>
      <c r="G3" s="17" t="s">
        <v>2107</v>
      </c>
      <c r="H3" s="17">
        <f>ROUND(AVERAGE(B2:B566), 2)</f>
        <v>851.15</v>
      </c>
      <c r="J3" s="17" t="s">
        <v>2107</v>
      </c>
      <c r="K3" s="17">
        <f>ROUND(AVERAGE(E2:E365),2)</f>
        <v>585.62</v>
      </c>
    </row>
    <row r="4" spans="1:11" x14ac:dyDescent="0.2">
      <c r="A4" s="15" t="s">
        <v>20</v>
      </c>
      <c r="B4" s="14">
        <v>174</v>
      </c>
      <c r="C4" s="14"/>
      <c r="D4" s="13" t="s">
        <v>14</v>
      </c>
      <c r="E4" s="14">
        <v>53</v>
      </c>
      <c r="G4" s="17" t="s">
        <v>2108</v>
      </c>
      <c r="H4" s="17">
        <f>MEDIAN(B2:B566)</f>
        <v>201</v>
      </c>
      <c r="J4" s="17" t="s">
        <v>2108</v>
      </c>
      <c r="K4" s="17">
        <f>MEDIAN(E2:E365)</f>
        <v>114.5</v>
      </c>
    </row>
    <row r="5" spans="1:11" x14ac:dyDescent="0.2">
      <c r="A5" s="15" t="s">
        <v>20</v>
      </c>
      <c r="B5" s="14">
        <v>227</v>
      </c>
      <c r="C5" s="14"/>
      <c r="D5" s="13" t="s">
        <v>14</v>
      </c>
      <c r="E5" s="14">
        <v>18</v>
      </c>
      <c r="G5" s="17" t="s">
        <v>2109</v>
      </c>
      <c r="H5" s="17">
        <f>MIN(B2:B566)</f>
        <v>16</v>
      </c>
      <c r="J5" s="17" t="s">
        <v>2109</v>
      </c>
      <c r="K5" s="17">
        <f>MIN(E2:E365)</f>
        <v>0</v>
      </c>
    </row>
    <row r="6" spans="1:11" x14ac:dyDescent="0.2">
      <c r="A6" s="15" t="s">
        <v>20</v>
      </c>
      <c r="B6" s="14">
        <v>220</v>
      </c>
      <c r="C6" s="14"/>
      <c r="D6" s="13" t="s">
        <v>14</v>
      </c>
      <c r="E6" s="14">
        <v>44</v>
      </c>
      <c r="G6" s="17" t="s">
        <v>2110</v>
      </c>
      <c r="H6" s="17">
        <f>MAX(B2:B566)</f>
        <v>7295</v>
      </c>
      <c r="J6" s="17" t="s">
        <v>2110</v>
      </c>
      <c r="K6" s="17">
        <f>MAX(E2:E365)</f>
        <v>6080</v>
      </c>
    </row>
    <row r="7" spans="1:11" x14ac:dyDescent="0.2">
      <c r="A7" s="15" t="s">
        <v>20</v>
      </c>
      <c r="B7" s="14">
        <v>98</v>
      </c>
      <c r="C7" s="14"/>
      <c r="D7" s="13" t="s">
        <v>14</v>
      </c>
      <c r="E7" s="14">
        <v>27</v>
      </c>
      <c r="G7" s="17" t="s">
        <v>2111</v>
      </c>
      <c r="H7" s="17">
        <f>ROUND(VAR(B2:B566),2)</f>
        <v>1606216.59</v>
      </c>
      <c r="J7" s="17" t="s">
        <v>2111</v>
      </c>
      <c r="K7" s="17">
        <f>ROUND(VAR(E2:E365), 2)</f>
        <v>924113.45</v>
      </c>
    </row>
    <row r="8" spans="1:11" x14ac:dyDescent="0.2">
      <c r="A8" s="15" t="s">
        <v>20</v>
      </c>
      <c r="B8" s="14">
        <v>100</v>
      </c>
      <c r="C8" s="14"/>
      <c r="D8" s="13" t="s">
        <v>14</v>
      </c>
      <c r="E8" s="14">
        <v>55</v>
      </c>
      <c r="G8" s="17" t="s">
        <v>2112</v>
      </c>
      <c r="H8" s="17">
        <f>ROUND(STDEV(B2:B566), 2)</f>
        <v>1267.3699999999999</v>
      </c>
      <c r="J8" s="17" t="s">
        <v>2112</v>
      </c>
      <c r="K8" s="17">
        <f>ROUND(STDEV(E2:E365), 2)</f>
        <v>961.31</v>
      </c>
    </row>
    <row r="9" spans="1:11" x14ac:dyDescent="0.2">
      <c r="A9" s="15" t="s">
        <v>20</v>
      </c>
      <c r="B9" s="14">
        <v>1249</v>
      </c>
      <c r="C9" s="14"/>
      <c r="D9" s="13" t="s">
        <v>14</v>
      </c>
      <c r="E9" s="14">
        <v>200</v>
      </c>
    </row>
    <row r="10" spans="1:11" x14ac:dyDescent="0.2">
      <c r="A10" s="15" t="s">
        <v>20</v>
      </c>
      <c r="B10" s="14">
        <v>1396</v>
      </c>
      <c r="C10" s="14"/>
      <c r="D10" s="13" t="s">
        <v>14</v>
      </c>
      <c r="E10" s="14">
        <v>452</v>
      </c>
    </row>
    <row r="11" spans="1:11" x14ac:dyDescent="0.2">
      <c r="A11" s="15" t="s">
        <v>20</v>
      </c>
      <c r="B11" s="14">
        <v>890</v>
      </c>
      <c r="C11" s="14"/>
      <c r="D11" s="13" t="s">
        <v>14</v>
      </c>
      <c r="E11" s="14">
        <v>674</v>
      </c>
    </row>
    <row r="12" spans="1:11" x14ac:dyDescent="0.2">
      <c r="A12" s="15" t="s">
        <v>20</v>
      </c>
      <c r="B12" s="14">
        <v>142</v>
      </c>
      <c r="C12" s="14"/>
      <c r="D12" s="13" t="s">
        <v>14</v>
      </c>
      <c r="E12" s="14">
        <v>558</v>
      </c>
    </row>
    <row r="13" spans="1:11" x14ac:dyDescent="0.2">
      <c r="A13" s="15" t="s">
        <v>20</v>
      </c>
      <c r="B13" s="14">
        <v>2673</v>
      </c>
      <c r="C13" s="14"/>
      <c r="D13" s="13" t="s">
        <v>14</v>
      </c>
      <c r="E13" s="14">
        <v>15</v>
      </c>
    </row>
    <row r="14" spans="1:11" x14ac:dyDescent="0.2">
      <c r="A14" s="15" t="s">
        <v>20</v>
      </c>
      <c r="B14" s="14">
        <v>163</v>
      </c>
      <c r="C14" s="14"/>
      <c r="D14" s="13" t="s">
        <v>14</v>
      </c>
      <c r="E14" s="14">
        <v>2307</v>
      </c>
    </row>
    <row r="15" spans="1:11" x14ac:dyDescent="0.2">
      <c r="A15" s="15" t="s">
        <v>20</v>
      </c>
      <c r="B15" s="14">
        <v>2220</v>
      </c>
      <c r="C15" s="14"/>
      <c r="D15" s="13" t="s">
        <v>14</v>
      </c>
      <c r="E15" s="14">
        <v>88</v>
      </c>
    </row>
    <row r="16" spans="1:11" x14ac:dyDescent="0.2">
      <c r="A16" s="15" t="s">
        <v>20</v>
      </c>
      <c r="B16" s="14">
        <v>1606</v>
      </c>
      <c r="C16" s="14"/>
      <c r="D16" s="13" t="s">
        <v>14</v>
      </c>
      <c r="E16" s="14">
        <v>48</v>
      </c>
    </row>
    <row r="17" spans="1:5" x14ac:dyDescent="0.2">
      <c r="A17" s="15" t="s">
        <v>20</v>
      </c>
      <c r="B17" s="14">
        <v>129</v>
      </c>
      <c r="C17" s="14"/>
      <c r="D17" s="13" t="s">
        <v>14</v>
      </c>
      <c r="E17" s="14">
        <v>1</v>
      </c>
    </row>
    <row r="18" spans="1:5" x14ac:dyDescent="0.2">
      <c r="A18" s="15" t="s">
        <v>20</v>
      </c>
      <c r="B18" s="14">
        <v>226</v>
      </c>
      <c r="C18" s="14"/>
      <c r="D18" s="13" t="s">
        <v>14</v>
      </c>
      <c r="E18" s="14">
        <v>1467</v>
      </c>
    </row>
    <row r="19" spans="1:5" x14ac:dyDescent="0.2">
      <c r="A19" s="15" t="s">
        <v>20</v>
      </c>
      <c r="B19" s="14">
        <v>5419</v>
      </c>
      <c r="C19" s="14"/>
      <c r="D19" s="13" t="s">
        <v>14</v>
      </c>
      <c r="E19" s="14">
        <v>75</v>
      </c>
    </row>
    <row r="20" spans="1:5" x14ac:dyDescent="0.2">
      <c r="A20" s="15" t="s">
        <v>20</v>
      </c>
      <c r="B20" s="14">
        <v>165</v>
      </c>
      <c r="C20" s="14"/>
      <c r="D20" s="13" t="s">
        <v>14</v>
      </c>
      <c r="E20" s="14">
        <v>120</v>
      </c>
    </row>
    <row r="21" spans="1:5" x14ac:dyDescent="0.2">
      <c r="A21" s="15" t="s">
        <v>20</v>
      </c>
      <c r="B21" s="14">
        <v>1965</v>
      </c>
      <c r="C21" s="14"/>
      <c r="D21" s="13" t="s">
        <v>14</v>
      </c>
      <c r="E21" s="14">
        <v>2253</v>
      </c>
    </row>
    <row r="22" spans="1:5" x14ac:dyDescent="0.2">
      <c r="A22" s="15" t="s">
        <v>20</v>
      </c>
      <c r="B22" s="14">
        <v>16</v>
      </c>
      <c r="C22" s="14"/>
      <c r="D22" s="13" t="s">
        <v>14</v>
      </c>
      <c r="E22" s="14">
        <v>5</v>
      </c>
    </row>
    <row r="23" spans="1:5" x14ac:dyDescent="0.2">
      <c r="A23" s="15" t="s">
        <v>20</v>
      </c>
      <c r="B23" s="14">
        <v>107</v>
      </c>
      <c r="C23" s="14"/>
      <c r="D23" s="13" t="s">
        <v>14</v>
      </c>
      <c r="E23" s="14">
        <v>38</v>
      </c>
    </row>
    <row r="24" spans="1:5" x14ac:dyDescent="0.2">
      <c r="A24" s="15" t="s">
        <v>20</v>
      </c>
      <c r="B24" s="14">
        <v>134</v>
      </c>
      <c r="C24" s="14"/>
      <c r="D24" s="13" t="s">
        <v>14</v>
      </c>
      <c r="E24" s="14">
        <v>12</v>
      </c>
    </row>
    <row r="25" spans="1:5" x14ac:dyDescent="0.2">
      <c r="A25" s="15" t="s">
        <v>20</v>
      </c>
      <c r="B25" s="14">
        <v>198</v>
      </c>
      <c r="C25" s="14"/>
      <c r="D25" s="13" t="s">
        <v>14</v>
      </c>
      <c r="E25" s="14">
        <v>1684</v>
      </c>
    </row>
    <row r="26" spans="1:5" x14ac:dyDescent="0.2">
      <c r="A26" s="15" t="s">
        <v>20</v>
      </c>
      <c r="B26" s="14">
        <v>111</v>
      </c>
      <c r="C26" s="14"/>
      <c r="D26" s="13" t="s">
        <v>14</v>
      </c>
      <c r="E26" s="14">
        <v>56</v>
      </c>
    </row>
    <row r="27" spans="1:5" x14ac:dyDescent="0.2">
      <c r="A27" s="15" t="s">
        <v>20</v>
      </c>
      <c r="B27" s="14">
        <v>222</v>
      </c>
      <c r="C27" s="14"/>
      <c r="D27" s="13" t="s">
        <v>14</v>
      </c>
      <c r="E27" s="14">
        <v>838</v>
      </c>
    </row>
    <row r="28" spans="1:5" x14ac:dyDescent="0.2">
      <c r="A28" s="15" t="s">
        <v>20</v>
      </c>
      <c r="B28" s="14">
        <v>6212</v>
      </c>
      <c r="C28" s="14"/>
      <c r="D28" s="13" t="s">
        <v>14</v>
      </c>
      <c r="E28" s="14">
        <v>1000</v>
      </c>
    </row>
    <row r="29" spans="1:5" x14ac:dyDescent="0.2">
      <c r="A29" s="15" t="s">
        <v>20</v>
      </c>
      <c r="B29" s="14">
        <v>98</v>
      </c>
      <c r="C29" s="14"/>
      <c r="D29" s="13" t="s">
        <v>14</v>
      </c>
      <c r="E29" s="14">
        <v>1482</v>
      </c>
    </row>
    <row r="30" spans="1:5" x14ac:dyDescent="0.2">
      <c r="A30" s="15" t="s">
        <v>20</v>
      </c>
      <c r="B30" s="14">
        <v>92</v>
      </c>
      <c r="C30" s="14"/>
      <c r="D30" s="13" t="s">
        <v>14</v>
      </c>
      <c r="E30" s="14">
        <v>106</v>
      </c>
    </row>
    <row r="31" spans="1:5" x14ac:dyDescent="0.2">
      <c r="A31" s="15" t="s">
        <v>20</v>
      </c>
      <c r="B31" s="14">
        <v>149</v>
      </c>
      <c r="C31" s="14"/>
      <c r="D31" s="13" t="s">
        <v>14</v>
      </c>
      <c r="E31" s="14">
        <v>679</v>
      </c>
    </row>
    <row r="32" spans="1:5" x14ac:dyDescent="0.2">
      <c r="A32" s="15" t="s">
        <v>20</v>
      </c>
      <c r="B32" s="14">
        <v>2431</v>
      </c>
      <c r="C32" s="14"/>
      <c r="D32" s="13" t="s">
        <v>14</v>
      </c>
      <c r="E32" s="14">
        <v>1220</v>
      </c>
    </row>
    <row r="33" spans="1:5" x14ac:dyDescent="0.2">
      <c r="A33" s="15" t="s">
        <v>20</v>
      </c>
      <c r="B33" s="14">
        <v>303</v>
      </c>
      <c r="C33" s="14"/>
      <c r="D33" s="13" t="s">
        <v>14</v>
      </c>
      <c r="E33" s="14">
        <v>1</v>
      </c>
    </row>
    <row r="34" spans="1:5" x14ac:dyDescent="0.2">
      <c r="A34" s="15" t="s">
        <v>20</v>
      </c>
      <c r="B34" s="14">
        <v>209</v>
      </c>
      <c r="C34" s="14"/>
      <c r="D34" s="13" t="s">
        <v>14</v>
      </c>
      <c r="E34" s="14">
        <v>37</v>
      </c>
    </row>
    <row r="35" spans="1:5" x14ac:dyDescent="0.2">
      <c r="A35" s="15" t="s">
        <v>20</v>
      </c>
      <c r="B35" s="14">
        <v>131</v>
      </c>
      <c r="C35" s="14"/>
      <c r="D35" s="13" t="s">
        <v>14</v>
      </c>
      <c r="E35" s="14">
        <v>60</v>
      </c>
    </row>
    <row r="36" spans="1:5" x14ac:dyDescent="0.2">
      <c r="A36" s="15" t="s">
        <v>20</v>
      </c>
      <c r="B36" s="14">
        <v>164</v>
      </c>
      <c r="C36" s="14"/>
      <c r="D36" s="13" t="s">
        <v>14</v>
      </c>
      <c r="E36" s="14">
        <v>296</v>
      </c>
    </row>
    <row r="37" spans="1:5" x14ac:dyDescent="0.2">
      <c r="A37" s="15" t="s">
        <v>20</v>
      </c>
      <c r="B37" s="14">
        <v>201</v>
      </c>
      <c r="C37" s="14"/>
      <c r="D37" s="13" t="s">
        <v>14</v>
      </c>
      <c r="E37" s="14">
        <v>3304</v>
      </c>
    </row>
    <row r="38" spans="1:5" x14ac:dyDescent="0.2">
      <c r="A38" s="15" t="s">
        <v>20</v>
      </c>
      <c r="B38" s="14">
        <v>211</v>
      </c>
      <c r="C38" s="14"/>
      <c r="D38" s="13" t="s">
        <v>14</v>
      </c>
      <c r="E38" s="14">
        <v>73</v>
      </c>
    </row>
    <row r="39" spans="1:5" x14ac:dyDescent="0.2">
      <c r="A39" s="15" t="s">
        <v>20</v>
      </c>
      <c r="B39" s="14">
        <v>128</v>
      </c>
      <c r="C39" s="14"/>
      <c r="D39" s="13" t="s">
        <v>14</v>
      </c>
      <c r="E39" s="14">
        <v>3387</v>
      </c>
    </row>
    <row r="40" spans="1:5" x14ac:dyDescent="0.2">
      <c r="A40" s="15" t="s">
        <v>20</v>
      </c>
      <c r="B40" s="14">
        <v>1600</v>
      </c>
      <c r="C40" s="14"/>
      <c r="D40" s="13" t="s">
        <v>14</v>
      </c>
      <c r="E40" s="14">
        <v>662</v>
      </c>
    </row>
    <row r="41" spans="1:5" x14ac:dyDescent="0.2">
      <c r="A41" s="15" t="s">
        <v>20</v>
      </c>
      <c r="B41" s="14">
        <v>249</v>
      </c>
      <c r="C41" s="14"/>
      <c r="D41" s="13" t="s">
        <v>14</v>
      </c>
      <c r="E41" s="14">
        <v>774</v>
      </c>
    </row>
    <row r="42" spans="1:5" x14ac:dyDescent="0.2">
      <c r="A42" s="15" t="s">
        <v>20</v>
      </c>
      <c r="B42" s="14">
        <v>236</v>
      </c>
      <c r="C42" s="14"/>
      <c r="D42" s="13" t="s">
        <v>14</v>
      </c>
      <c r="E42" s="14">
        <v>672</v>
      </c>
    </row>
    <row r="43" spans="1:5" x14ac:dyDescent="0.2">
      <c r="A43" s="15" t="s">
        <v>20</v>
      </c>
      <c r="B43" s="14">
        <v>4065</v>
      </c>
      <c r="C43" s="14"/>
      <c r="D43" s="13" t="s">
        <v>14</v>
      </c>
      <c r="E43" s="14">
        <v>940</v>
      </c>
    </row>
    <row r="44" spans="1:5" x14ac:dyDescent="0.2">
      <c r="A44" s="15" t="s">
        <v>20</v>
      </c>
      <c r="B44" s="14">
        <v>246</v>
      </c>
      <c r="C44" s="14"/>
      <c r="D44" s="13" t="s">
        <v>14</v>
      </c>
      <c r="E44" s="14">
        <v>117</v>
      </c>
    </row>
    <row r="45" spans="1:5" x14ac:dyDescent="0.2">
      <c r="A45" s="15" t="s">
        <v>20</v>
      </c>
      <c r="B45" s="14">
        <v>2475</v>
      </c>
      <c r="C45" s="14"/>
      <c r="D45" s="13" t="s">
        <v>14</v>
      </c>
      <c r="E45" s="14">
        <v>115</v>
      </c>
    </row>
    <row r="46" spans="1:5" x14ac:dyDescent="0.2">
      <c r="A46" s="15" t="s">
        <v>20</v>
      </c>
      <c r="B46" s="14">
        <v>76</v>
      </c>
      <c r="C46" s="14"/>
      <c r="D46" s="13" t="s">
        <v>14</v>
      </c>
      <c r="E46" s="14">
        <v>326</v>
      </c>
    </row>
    <row r="47" spans="1:5" x14ac:dyDescent="0.2">
      <c r="A47" s="15" t="s">
        <v>20</v>
      </c>
      <c r="B47" s="14">
        <v>54</v>
      </c>
      <c r="C47" s="14"/>
      <c r="D47" s="13" t="s">
        <v>14</v>
      </c>
      <c r="E47" s="14">
        <v>1</v>
      </c>
    </row>
    <row r="48" spans="1:5" x14ac:dyDescent="0.2">
      <c r="A48" s="15" t="s">
        <v>20</v>
      </c>
      <c r="B48" s="14">
        <v>88</v>
      </c>
      <c r="C48" s="14"/>
      <c r="D48" s="13" t="s">
        <v>14</v>
      </c>
      <c r="E48" s="14">
        <v>1467</v>
      </c>
    </row>
    <row r="49" spans="1:5" x14ac:dyDescent="0.2">
      <c r="A49" s="15" t="s">
        <v>20</v>
      </c>
      <c r="B49" s="14">
        <v>85</v>
      </c>
      <c r="C49" s="14"/>
      <c r="D49" s="13" t="s">
        <v>14</v>
      </c>
      <c r="E49" s="14">
        <v>5681</v>
      </c>
    </row>
    <row r="50" spans="1:5" x14ac:dyDescent="0.2">
      <c r="A50" s="15" t="s">
        <v>20</v>
      </c>
      <c r="B50" s="14">
        <v>170</v>
      </c>
      <c r="C50" s="14"/>
      <c r="D50" s="13" t="s">
        <v>14</v>
      </c>
      <c r="E50" s="14">
        <v>1059</v>
      </c>
    </row>
    <row r="51" spans="1:5" x14ac:dyDescent="0.2">
      <c r="A51" s="15" t="s">
        <v>20</v>
      </c>
      <c r="B51" s="14">
        <v>330</v>
      </c>
      <c r="C51" s="14"/>
      <c r="D51" s="13" t="s">
        <v>14</v>
      </c>
      <c r="E51" s="14">
        <v>1194</v>
      </c>
    </row>
    <row r="52" spans="1:5" x14ac:dyDescent="0.2">
      <c r="A52" s="15" t="s">
        <v>20</v>
      </c>
      <c r="B52" s="14">
        <v>127</v>
      </c>
      <c r="C52" s="14"/>
      <c r="D52" s="13" t="s">
        <v>14</v>
      </c>
      <c r="E52" s="14">
        <v>30</v>
      </c>
    </row>
    <row r="53" spans="1:5" x14ac:dyDescent="0.2">
      <c r="A53" s="15" t="s">
        <v>20</v>
      </c>
      <c r="B53" s="14">
        <v>411</v>
      </c>
      <c r="C53" s="14"/>
      <c r="D53" s="13" t="s">
        <v>14</v>
      </c>
      <c r="E53" s="14">
        <v>75</v>
      </c>
    </row>
    <row r="54" spans="1:5" x14ac:dyDescent="0.2">
      <c r="A54" s="15" t="s">
        <v>20</v>
      </c>
      <c r="B54" s="14">
        <v>180</v>
      </c>
      <c r="C54" s="14"/>
      <c r="D54" s="13" t="s">
        <v>14</v>
      </c>
      <c r="E54" s="14">
        <v>955</v>
      </c>
    </row>
    <row r="55" spans="1:5" x14ac:dyDescent="0.2">
      <c r="A55" s="15" t="s">
        <v>20</v>
      </c>
      <c r="B55" s="14">
        <v>374</v>
      </c>
      <c r="C55" s="14"/>
      <c r="D55" s="13" t="s">
        <v>14</v>
      </c>
      <c r="E55" s="14">
        <v>67</v>
      </c>
    </row>
    <row r="56" spans="1:5" x14ac:dyDescent="0.2">
      <c r="A56" s="15" t="s">
        <v>20</v>
      </c>
      <c r="B56" s="14">
        <v>71</v>
      </c>
      <c r="C56" s="14"/>
      <c r="D56" s="13" t="s">
        <v>14</v>
      </c>
      <c r="E56" s="14">
        <v>5</v>
      </c>
    </row>
    <row r="57" spans="1:5" x14ac:dyDescent="0.2">
      <c r="A57" s="15" t="s">
        <v>20</v>
      </c>
      <c r="B57" s="14">
        <v>203</v>
      </c>
      <c r="C57" s="14"/>
      <c r="D57" s="13" t="s">
        <v>14</v>
      </c>
      <c r="E57" s="14">
        <v>26</v>
      </c>
    </row>
    <row r="58" spans="1:5" x14ac:dyDescent="0.2">
      <c r="A58" s="15" t="s">
        <v>20</v>
      </c>
      <c r="B58" s="14">
        <v>113</v>
      </c>
      <c r="C58" s="14"/>
      <c r="D58" s="13" t="s">
        <v>14</v>
      </c>
      <c r="E58" s="14">
        <v>1130</v>
      </c>
    </row>
    <row r="59" spans="1:5" x14ac:dyDescent="0.2">
      <c r="A59" s="15" t="s">
        <v>20</v>
      </c>
      <c r="B59" s="14">
        <v>96</v>
      </c>
      <c r="C59" s="14"/>
      <c r="D59" s="13" t="s">
        <v>14</v>
      </c>
      <c r="E59" s="14">
        <v>782</v>
      </c>
    </row>
    <row r="60" spans="1:5" x14ac:dyDescent="0.2">
      <c r="A60" s="15" t="s">
        <v>20</v>
      </c>
      <c r="B60" s="14">
        <v>498</v>
      </c>
      <c r="C60" s="14"/>
      <c r="D60" s="13" t="s">
        <v>14</v>
      </c>
      <c r="E60" s="14">
        <v>210</v>
      </c>
    </row>
    <row r="61" spans="1:5" x14ac:dyDescent="0.2">
      <c r="A61" s="15" t="s">
        <v>20</v>
      </c>
      <c r="B61" s="14">
        <v>180</v>
      </c>
      <c r="C61" s="14"/>
      <c r="D61" s="13" t="s">
        <v>14</v>
      </c>
      <c r="E61" s="14">
        <v>136</v>
      </c>
    </row>
    <row r="62" spans="1:5" x14ac:dyDescent="0.2">
      <c r="A62" s="15" t="s">
        <v>20</v>
      </c>
      <c r="B62" s="14">
        <v>27</v>
      </c>
      <c r="C62" s="14"/>
      <c r="D62" s="13" t="s">
        <v>14</v>
      </c>
      <c r="E62" s="14">
        <v>86</v>
      </c>
    </row>
    <row r="63" spans="1:5" x14ac:dyDescent="0.2">
      <c r="A63" s="15" t="s">
        <v>20</v>
      </c>
      <c r="B63" s="14">
        <v>2331</v>
      </c>
      <c r="C63" s="14"/>
      <c r="D63" s="13" t="s">
        <v>14</v>
      </c>
      <c r="E63" s="14">
        <v>19</v>
      </c>
    </row>
    <row r="64" spans="1:5" x14ac:dyDescent="0.2">
      <c r="A64" s="15" t="s">
        <v>20</v>
      </c>
      <c r="B64" s="14">
        <v>113</v>
      </c>
      <c r="C64" s="14"/>
      <c r="D64" s="13" t="s">
        <v>14</v>
      </c>
      <c r="E64" s="14">
        <v>886</v>
      </c>
    </row>
    <row r="65" spans="1:5" x14ac:dyDescent="0.2">
      <c r="A65" s="15" t="s">
        <v>20</v>
      </c>
      <c r="B65" s="14">
        <v>164</v>
      </c>
      <c r="C65" s="14"/>
      <c r="D65" s="13" t="s">
        <v>14</v>
      </c>
      <c r="E65" s="14">
        <v>35</v>
      </c>
    </row>
    <row r="66" spans="1:5" x14ac:dyDescent="0.2">
      <c r="A66" s="15" t="s">
        <v>20</v>
      </c>
      <c r="B66" s="14">
        <v>164</v>
      </c>
      <c r="C66" s="14"/>
      <c r="D66" s="13" t="s">
        <v>14</v>
      </c>
      <c r="E66" s="14">
        <v>24</v>
      </c>
    </row>
    <row r="67" spans="1:5" x14ac:dyDescent="0.2">
      <c r="A67" s="15" t="s">
        <v>20</v>
      </c>
      <c r="B67" s="14">
        <v>336</v>
      </c>
      <c r="C67" s="14"/>
      <c r="D67" s="13" t="s">
        <v>14</v>
      </c>
      <c r="E67" s="14">
        <v>86</v>
      </c>
    </row>
    <row r="68" spans="1:5" x14ac:dyDescent="0.2">
      <c r="A68" s="15" t="s">
        <v>20</v>
      </c>
      <c r="B68" s="14">
        <v>1917</v>
      </c>
      <c r="C68" s="14"/>
      <c r="D68" s="13" t="s">
        <v>14</v>
      </c>
      <c r="E68" s="14">
        <v>243</v>
      </c>
    </row>
    <row r="69" spans="1:5" x14ac:dyDescent="0.2">
      <c r="A69" s="15" t="s">
        <v>20</v>
      </c>
      <c r="B69" s="14">
        <v>95</v>
      </c>
      <c r="C69" s="14"/>
      <c r="D69" s="13" t="s">
        <v>14</v>
      </c>
      <c r="E69" s="14">
        <v>65</v>
      </c>
    </row>
    <row r="70" spans="1:5" x14ac:dyDescent="0.2">
      <c r="A70" s="15" t="s">
        <v>20</v>
      </c>
      <c r="B70" s="14">
        <v>147</v>
      </c>
      <c r="C70" s="14"/>
      <c r="D70" s="13" t="s">
        <v>14</v>
      </c>
      <c r="E70" s="14">
        <v>100</v>
      </c>
    </row>
    <row r="71" spans="1:5" x14ac:dyDescent="0.2">
      <c r="A71" s="15" t="s">
        <v>20</v>
      </c>
      <c r="B71" s="14">
        <v>86</v>
      </c>
      <c r="C71" s="14"/>
      <c r="D71" s="13" t="s">
        <v>14</v>
      </c>
      <c r="E71" s="14">
        <v>168</v>
      </c>
    </row>
    <row r="72" spans="1:5" x14ac:dyDescent="0.2">
      <c r="A72" s="15" t="s">
        <v>20</v>
      </c>
      <c r="B72" s="14">
        <v>83</v>
      </c>
      <c r="C72" s="14"/>
      <c r="D72" s="13" t="s">
        <v>14</v>
      </c>
      <c r="E72" s="14">
        <v>13</v>
      </c>
    </row>
    <row r="73" spans="1:5" x14ac:dyDescent="0.2">
      <c r="A73" s="15" t="s">
        <v>20</v>
      </c>
      <c r="B73" s="14">
        <v>676</v>
      </c>
      <c r="C73" s="14"/>
      <c r="D73" s="13" t="s">
        <v>14</v>
      </c>
      <c r="E73" s="14">
        <v>1</v>
      </c>
    </row>
    <row r="74" spans="1:5" x14ac:dyDescent="0.2">
      <c r="A74" s="15" t="s">
        <v>20</v>
      </c>
      <c r="B74" s="14">
        <v>361</v>
      </c>
      <c r="C74" s="14"/>
      <c r="D74" s="13" t="s">
        <v>14</v>
      </c>
      <c r="E74" s="14">
        <v>40</v>
      </c>
    </row>
    <row r="75" spans="1:5" x14ac:dyDescent="0.2">
      <c r="A75" s="15" t="s">
        <v>20</v>
      </c>
      <c r="B75" s="14">
        <v>131</v>
      </c>
      <c r="C75" s="14"/>
      <c r="D75" s="13" t="s">
        <v>14</v>
      </c>
      <c r="E75" s="14">
        <v>226</v>
      </c>
    </row>
    <row r="76" spans="1:5" x14ac:dyDescent="0.2">
      <c r="A76" s="15" t="s">
        <v>20</v>
      </c>
      <c r="B76" s="14">
        <v>126</v>
      </c>
      <c r="C76" s="14"/>
      <c r="D76" s="13" t="s">
        <v>14</v>
      </c>
      <c r="E76" s="14">
        <v>1625</v>
      </c>
    </row>
    <row r="77" spans="1:5" x14ac:dyDescent="0.2">
      <c r="A77" s="15" t="s">
        <v>20</v>
      </c>
      <c r="B77" s="14">
        <v>275</v>
      </c>
      <c r="C77" s="14"/>
      <c r="D77" s="13" t="s">
        <v>14</v>
      </c>
      <c r="E77" s="14">
        <v>143</v>
      </c>
    </row>
    <row r="78" spans="1:5" x14ac:dyDescent="0.2">
      <c r="A78" s="15" t="s">
        <v>20</v>
      </c>
      <c r="B78" s="14">
        <v>67</v>
      </c>
      <c r="C78" s="14"/>
      <c r="D78" s="13" t="s">
        <v>14</v>
      </c>
      <c r="E78" s="14">
        <v>934</v>
      </c>
    </row>
    <row r="79" spans="1:5" x14ac:dyDescent="0.2">
      <c r="A79" s="15" t="s">
        <v>20</v>
      </c>
      <c r="B79" s="14">
        <v>154</v>
      </c>
      <c r="C79" s="14"/>
      <c r="D79" s="13" t="s">
        <v>14</v>
      </c>
      <c r="E79" s="14">
        <v>17</v>
      </c>
    </row>
    <row r="80" spans="1:5" x14ac:dyDescent="0.2">
      <c r="A80" s="15" t="s">
        <v>20</v>
      </c>
      <c r="B80" s="14">
        <v>1782</v>
      </c>
      <c r="C80" s="14"/>
      <c r="D80" s="13" t="s">
        <v>14</v>
      </c>
      <c r="E80" s="14">
        <v>2179</v>
      </c>
    </row>
    <row r="81" spans="1:5" x14ac:dyDescent="0.2">
      <c r="A81" s="15" t="s">
        <v>20</v>
      </c>
      <c r="B81" s="14">
        <v>903</v>
      </c>
      <c r="C81" s="14"/>
      <c r="D81" s="13" t="s">
        <v>14</v>
      </c>
      <c r="E81" s="14">
        <v>931</v>
      </c>
    </row>
    <row r="82" spans="1:5" x14ac:dyDescent="0.2">
      <c r="A82" s="15" t="s">
        <v>20</v>
      </c>
      <c r="B82" s="14">
        <v>94</v>
      </c>
      <c r="C82" s="14"/>
      <c r="D82" s="13" t="s">
        <v>14</v>
      </c>
      <c r="E82" s="14">
        <v>92</v>
      </c>
    </row>
    <row r="83" spans="1:5" x14ac:dyDescent="0.2">
      <c r="A83" s="15" t="s">
        <v>20</v>
      </c>
      <c r="B83" s="14">
        <v>180</v>
      </c>
      <c r="C83" s="14"/>
      <c r="D83" s="13" t="s">
        <v>14</v>
      </c>
      <c r="E83" s="14">
        <v>57</v>
      </c>
    </row>
    <row r="84" spans="1:5" x14ac:dyDescent="0.2">
      <c r="A84" s="15" t="s">
        <v>20</v>
      </c>
      <c r="B84" s="14">
        <v>533</v>
      </c>
      <c r="C84" s="14"/>
      <c r="D84" s="13" t="s">
        <v>14</v>
      </c>
      <c r="E84" s="14">
        <v>41</v>
      </c>
    </row>
    <row r="85" spans="1:5" x14ac:dyDescent="0.2">
      <c r="A85" s="15" t="s">
        <v>20</v>
      </c>
      <c r="B85" s="14">
        <v>2443</v>
      </c>
      <c r="C85" s="14"/>
      <c r="D85" s="13" t="s">
        <v>14</v>
      </c>
      <c r="E85" s="14">
        <v>1</v>
      </c>
    </row>
    <row r="86" spans="1:5" x14ac:dyDescent="0.2">
      <c r="A86" s="15" t="s">
        <v>20</v>
      </c>
      <c r="B86" s="14">
        <v>89</v>
      </c>
      <c r="C86" s="14"/>
      <c r="D86" s="13" t="s">
        <v>14</v>
      </c>
      <c r="E86" s="14">
        <v>101</v>
      </c>
    </row>
    <row r="87" spans="1:5" x14ac:dyDescent="0.2">
      <c r="A87" s="15" t="s">
        <v>20</v>
      </c>
      <c r="B87" s="14">
        <v>159</v>
      </c>
      <c r="C87" s="14"/>
      <c r="D87" s="13" t="s">
        <v>14</v>
      </c>
      <c r="E87" s="14">
        <v>1335</v>
      </c>
    </row>
    <row r="88" spans="1:5" x14ac:dyDescent="0.2">
      <c r="A88" s="15" t="s">
        <v>20</v>
      </c>
      <c r="B88" s="14">
        <v>50</v>
      </c>
      <c r="C88" s="14"/>
      <c r="D88" s="13" t="s">
        <v>14</v>
      </c>
      <c r="E88" s="14">
        <v>15</v>
      </c>
    </row>
    <row r="89" spans="1:5" x14ac:dyDescent="0.2">
      <c r="A89" s="15" t="s">
        <v>20</v>
      </c>
      <c r="B89" s="14">
        <v>186</v>
      </c>
      <c r="C89" s="14"/>
      <c r="D89" s="13" t="s">
        <v>14</v>
      </c>
      <c r="E89" s="14">
        <v>454</v>
      </c>
    </row>
    <row r="90" spans="1:5" x14ac:dyDescent="0.2">
      <c r="A90" s="15" t="s">
        <v>20</v>
      </c>
      <c r="B90" s="14">
        <v>1071</v>
      </c>
      <c r="C90" s="14"/>
      <c r="D90" s="13" t="s">
        <v>14</v>
      </c>
      <c r="E90" s="14">
        <v>3182</v>
      </c>
    </row>
    <row r="91" spans="1:5" x14ac:dyDescent="0.2">
      <c r="A91" s="15" t="s">
        <v>20</v>
      </c>
      <c r="B91" s="14">
        <v>117</v>
      </c>
      <c r="C91" s="14"/>
      <c r="D91" s="13" t="s">
        <v>14</v>
      </c>
      <c r="E91" s="14">
        <v>15</v>
      </c>
    </row>
    <row r="92" spans="1:5" x14ac:dyDescent="0.2">
      <c r="A92" s="15" t="s">
        <v>20</v>
      </c>
      <c r="B92" s="14">
        <v>70</v>
      </c>
      <c r="C92" s="14"/>
      <c r="D92" s="13" t="s">
        <v>14</v>
      </c>
      <c r="E92" s="14">
        <v>133</v>
      </c>
    </row>
    <row r="93" spans="1:5" x14ac:dyDescent="0.2">
      <c r="A93" s="15" t="s">
        <v>20</v>
      </c>
      <c r="B93" s="14">
        <v>135</v>
      </c>
      <c r="C93" s="14"/>
      <c r="D93" s="13" t="s">
        <v>14</v>
      </c>
      <c r="E93" s="14">
        <v>2062</v>
      </c>
    </row>
    <row r="94" spans="1:5" x14ac:dyDescent="0.2">
      <c r="A94" s="15" t="s">
        <v>20</v>
      </c>
      <c r="B94" s="14">
        <v>768</v>
      </c>
      <c r="C94" s="14"/>
      <c r="D94" s="13" t="s">
        <v>14</v>
      </c>
      <c r="E94" s="14">
        <v>29</v>
      </c>
    </row>
    <row r="95" spans="1:5" x14ac:dyDescent="0.2">
      <c r="A95" s="15" t="s">
        <v>20</v>
      </c>
      <c r="B95" s="14">
        <v>199</v>
      </c>
      <c r="C95" s="14"/>
      <c r="D95" s="13" t="s">
        <v>14</v>
      </c>
      <c r="E95" s="14">
        <v>132</v>
      </c>
    </row>
    <row r="96" spans="1:5" x14ac:dyDescent="0.2">
      <c r="A96" s="15" t="s">
        <v>20</v>
      </c>
      <c r="B96" s="14">
        <v>107</v>
      </c>
      <c r="C96" s="14"/>
      <c r="D96" s="13" t="s">
        <v>14</v>
      </c>
      <c r="E96" s="14">
        <v>137</v>
      </c>
    </row>
    <row r="97" spans="1:5" x14ac:dyDescent="0.2">
      <c r="A97" s="15" t="s">
        <v>20</v>
      </c>
      <c r="B97" s="14">
        <v>195</v>
      </c>
      <c r="C97" s="14"/>
      <c r="D97" s="13" t="s">
        <v>14</v>
      </c>
      <c r="E97" s="14">
        <v>908</v>
      </c>
    </row>
    <row r="98" spans="1:5" x14ac:dyDescent="0.2">
      <c r="A98" s="15" t="s">
        <v>20</v>
      </c>
      <c r="B98" s="14">
        <v>3376</v>
      </c>
      <c r="C98" s="14"/>
      <c r="D98" s="13" t="s">
        <v>14</v>
      </c>
      <c r="E98" s="14">
        <v>10</v>
      </c>
    </row>
    <row r="99" spans="1:5" x14ac:dyDescent="0.2">
      <c r="A99" s="15" t="s">
        <v>20</v>
      </c>
      <c r="B99" s="14">
        <v>41</v>
      </c>
      <c r="C99" s="14"/>
      <c r="D99" s="13" t="s">
        <v>14</v>
      </c>
      <c r="E99" s="14">
        <v>1910</v>
      </c>
    </row>
    <row r="100" spans="1:5" x14ac:dyDescent="0.2">
      <c r="A100" s="15" t="s">
        <v>20</v>
      </c>
      <c r="B100" s="14">
        <v>1821</v>
      </c>
      <c r="C100" s="14"/>
      <c r="D100" s="13" t="s">
        <v>14</v>
      </c>
      <c r="E100" s="14">
        <v>38</v>
      </c>
    </row>
    <row r="101" spans="1:5" x14ac:dyDescent="0.2">
      <c r="A101" s="15" t="s">
        <v>20</v>
      </c>
      <c r="B101" s="14">
        <v>164</v>
      </c>
      <c r="C101" s="14"/>
      <c r="D101" s="13" t="s">
        <v>14</v>
      </c>
      <c r="E101" s="14">
        <v>104</v>
      </c>
    </row>
    <row r="102" spans="1:5" x14ac:dyDescent="0.2">
      <c r="A102" s="15" t="s">
        <v>20</v>
      </c>
      <c r="B102" s="14">
        <v>157</v>
      </c>
      <c r="C102" s="14"/>
      <c r="D102" s="13" t="s">
        <v>14</v>
      </c>
      <c r="E102" s="14">
        <v>49</v>
      </c>
    </row>
    <row r="103" spans="1:5" x14ac:dyDescent="0.2">
      <c r="A103" s="15" t="s">
        <v>20</v>
      </c>
      <c r="B103" s="14">
        <v>246</v>
      </c>
      <c r="C103" s="14"/>
      <c r="D103" s="13" t="s">
        <v>14</v>
      </c>
      <c r="E103" s="14">
        <v>1</v>
      </c>
    </row>
    <row r="104" spans="1:5" x14ac:dyDescent="0.2">
      <c r="A104" s="15" t="s">
        <v>20</v>
      </c>
      <c r="B104" s="14">
        <v>1396</v>
      </c>
      <c r="C104" s="14"/>
      <c r="D104" s="13" t="s">
        <v>14</v>
      </c>
      <c r="E104" s="14">
        <v>245</v>
      </c>
    </row>
    <row r="105" spans="1:5" x14ac:dyDescent="0.2">
      <c r="A105" s="15" t="s">
        <v>20</v>
      </c>
      <c r="B105" s="14">
        <v>2506</v>
      </c>
      <c r="C105" s="14"/>
      <c r="D105" s="13" t="s">
        <v>14</v>
      </c>
      <c r="E105" s="14">
        <v>32</v>
      </c>
    </row>
    <row r="106" spans="1:5" x14ac:dyDescent="0.2">
      <c r="A106" s="15" t="s">
        <v>20</v>
      </c>
      <c r="B106" s="14">
        <v>244</v>
      </c>
      <c r="C106" s="14"/>
      <c r="D106" s="13" t="s">
        <v>14</v>
      </c>
      <c r="E106" s="14">
        <v>7</v>
      </c>
    </row>
    <row r="107" spans="1:5" x14ac:dyDescent="0.2">
      <c r="A107" s="15" t="s">
        <v>20</v>
      </c>
      <c r="B107" s="14">
        <v>146</v>
      </c>
      <c r="C107" s="14"/>
      <c r="D107" s="13" t="s">
        <v>14</v>
      </c>
      <c r="E107" s="14">
        <v>803</v>
      </c>
    </row>
    <row r="108" spans="1:5" x14ac:dyDescent="0.2">
      <c r="A108" s="15" t="s">
        <v>20</v>
      </c>
      <c r="B108" s="14">
        <v>1267</v>
      </c>
      <c r="C108" s="14"/>
      <c r="D108" s="13" t="s">
        <v>14</v>
      </c>
      <c r="E108" s="14">
        <v>16</v>
      </c>
    </row>
    <row r="109" spans="1:5" x14ac:dyDescent="0.2">
      <c r="A109" s="15" t="s">
        <v>20</v>
      </c>
      <c r="B109" s="14">
        <v>1561</v>
      </c>
      <c r="C109" s="14"/>
      <c r="D109" s="13" t="s">
        <v>14</v>
      </c>
      <c r="E109" s="14">
        <v>31</v>
      </c>
    </row>
    <row r="110" spans="1:5" x14ac:dyDescent="0.2">
      <c r="A110" s="15" t="s">
        <v>20</v>
      </c>
      <c r="B110" s="14">
        <v>48</v>
      </c>
      <c r="C110" s="14"/>
      <c r="D110" s="13" t="s">
        <v>14</v>
      </c>
      <c r="E110" s="14">
        <v>108</v>
      </c>
    </row>
    <row r="111" spans="1:5" x14ac:dyDescent="0.2">
      <c r="A111" s="15" t="s">
        <v>20</v>
      </c>
      <c r="B111" s="14">
        <v>2739</v>
      </c>
      <c r="C111" s="14"/>
      <c r="D111" s="13" t="s">
        <v>14</v>
      </c>
      <c r="E111" s="14">
        <v>30</v>
      </c>
    </row>
    <row r="112" spans="1:5" x14ac:dyDescent="0.2">
      <c r="A112" s="15" t="s">
        <v>20</v>
      </c>
      <c r="B112" s="14">
        <v>3537</v>
      </c>
      <c r="C112" s="14"/>
      <c r="D112" s="13" t="s">
        <v>14</v>
      </c>
      <c r="E112" s="14">
        <v>17</v>
      </c>
    </row>
    <row r="113" spans="1:5" x14ac:dyDescent="0.2">
      <c r="A113" s="15" t="s">
        <v>20</v>
      </c>
      <c r="B113" s="14">
        <v>2107</v>
      </c>
      <c r="C113" s="14"/>
      <c r="D113" s="13" t="s">
        <v>14</v>
      </c>
      <c r="E113" s="14">
        <v>80</v>
      </c>
    </row>
    <row r="114" spans="1:5" x14ac:dyDescent="0.2">
      <c r="A114" s="15" t="s">
        <v>20</v>
      </c>
      <c r="B114" s="14">
        <v>3318</v>
      </c>
      <c r="C114" s="14"/>
      <c r="D114" s="13" t="s">
        <v>14</v>
      </c>
      <c r="E114" s="14">
        <v>2468</v>
      </c>
    </row>
    <row r="115" spans="1:5" x14ac:dyDescent="0.2">
      <c r="A115" s="15" t="s">
        <v>20</v>
      </c>
      <c r="B115" s="14">
        <v>340</v>
      </c>
      <c r="C115" s="14"/>
      <c r="D115" s="13" t="s">
        <v>14</v>
      </c>
      <c r="E115" s="14">
        <v>26</v>
      </c>
    </row>
    <row r="116" spans="1:5" x14ac:dyDescent="0.2">
      <c r="A116" s="15" t="s">
        <v>20</v>
      </c>
      <c r="B116" s="14">
        <v>1442</v>
      </c>
      <c r="C116" s="14"/>
      <c r="D116" s="13" t="s">
        <v>14</v>
      </c>
      <c r="E116" s="14">
        <v>73</v>
      </c>
    </row>
    <row r="117" spans="1:5" x14ac:dyDescent="0.2">
      <c r="A117" s="15" t="s">
        <v>20</v>
      </c>
      <c r="B117" s="14">
        <v>126</v>
      </c>
      <c r="C117" s="14"/>
      <c r="D117" s="13" t="s">
        <v>14</v>
      </c>
      <c r="E117" s="14">
        <v>128</v>
      </c>
    </row>
    <row r="118" spans="1:5" x14ac:dyDescent="0.2">
      <c r="A118" s="15" t="s">
        <v>20</v>
      </c>
      <c r="B118" s="14">
        <v>524</v>
      </c>
      <c r="C118" s="14"/>
      <c r="D118" s="13" t="s">
        <v>14</v>
      </c>
      <c r="E118" s="14">
        <v>33</v>
      </c>
    </row>
    <row r="119" spans="1:5" x14ac:dyDescent="0.2">
      <c r="A119" s="15" t="s">
        <v>20</v>
      </c>
      <c r="B119" s="14">
        <v>1989</v>
      </c>
      <c r="C119" s="14"/>
      <c r="D119" s="13" t="s">
        <v>14</v>
      </c>
      <c r="E119" s="14">
        <v>1072</v>
      </c>
    </row>
    <row r="120" spans="1:5" x14ac:dyDescent="0.2">
      <c r="A120" s="15" t="s">
        <v>20</v>
      </c>
      <c r="B120" s="14">
        <v>157</v>
      </c>
      <c r="C120" s="14"/>
      <c r="D120" s="13" t="s">
        <v>14</v>
      </c>
      <c r="E120" s="14">
        <v>393</v>
      </c>
    </row>
    <row r="121" spans="1:5" x14ac:dyDescent="0.2">
      <c r="A121" s="15" t="s">
        <v>20</v>
      </c>
      <c r="B121" s="14">
        <v>4498</v>
      </c>
      <c r="C121" s="14"/>
      <c r="D121" s="13" t="s">
        <v>14</v>
      </c>
      <c r="E121" s="14">
        <v>1257</v>
      </c>
    </row>
    <row r="122" spans="1:5" x14ac:dyDescent="0.2">
      <c r="A122" s="15" t="s">
        <v>20</v>
      </c>
      <c r="B122" s="14">
        <v>80</v>
      </c>
      <c r="C122" s="14"/>
      <c r="D122" s="13" t="s">
        <v>14</v>
      </c>
      <c r="E122" s="14">
        <v>328</v>
      </c>
    </row>
    <row r="123" spans="1:5" x14ac:dyDescent="0.2">
      <c r="A123" s="15" t="s">
        <v>20</v>
      </c>
      <c r="B123" s="14">
        <v>43</v>
      </c>
      <c r="C123" s="14"/>
      <c r="D123" s="13" t="s">
        <v>14</v>
      </c>
      <c r="E123" s="14">
        <v>147</v>
      </c>
    </row>
    <row r="124" spans="1:5" x14ac:dyDescent="0.2">
      <c r="A124" s="15" t="s">
        <v>20</v>
      </c>
      <c r="B124" s="14">
        <v>2053</v>
      </c>
      <c r="C124" s="14"/>
      <c r="D124" s="13" t="s">
        <v>14</v>
      </c>
      <c r="E124" s="14">
        <v>830</v>
      </c>
    </row>
    <row r="125" spans="1:5" x14ac:dyDescent="0.2">
      <c r="A125" s="15" t="s">
        <v>20</v>
      </c>
      <c r="B125" s="14">
        <v>168</v>
      </c>
      <c r="C125" s="14"/>
      <c r="D125" s="13" t="s">
        <v>14</v>
      </c>
      <c r="E125" s="14">
        <v>331</v>
      </c>
    </row>
    <row r="126" spans="1:5" x14ac:dyDescent="0.2">
      <c r="A126" s="15" t="s">
        <v>20</v>
      </c>
      <c r="B126" s="14">
        <v>4289</v>
      </c>
      <c r="C126" s="14"/>
      <c r="D126" s="13" t="s">
        <v>14</v>
      </c>
      <c r="E126" s="14">
        <v>25</v>
      </c>
    </row>
    <row r="127" spans="1:5" x14ac:dyDescent="0.2">
      <c r="A127" s="15" t="s">
        <v>20</v>
      </c>
      <c r="B127" s="14">
        <v>165</v>
      </c>
      <c r="C127" s="14"/>
      <c r="D127" s="13" t="s">
        <v>14</v>
      </c>
      <c r="E127" s="14">
        <v>3483</v>
      </c>
    </row>
    <row r="128" spans="1:5" x14ac:dyDescent="0.2">
      <c r="A128" s="15" t="s">
        <v>20</v>
      </c>
      <c r="B128" s="14">
        <v>1815</v>
      </c>
      <c r="C128" s="14"/>
      <c r="D128" s="13" t="s">
        <v>14</v>
      </c>
      <c r="E128" s="14">
        <v>923</v>
      </c>
    </row>
    <row r="129" spans="1:5" x14ac:dyDescent="0.2">
      <c r="A129" s="15" t="s">
        <v>20</v>
      </c>
      <c r="B129" s="14">
        <v>397</v>
      </c>
      <c r="C129" s="14"/>
      <c r="D129" s="13" t="s">
        <v>14</v>
      </c>
      <c r="E129" s="14">
        <v>1</v>
      </c>
    </row>
    <row r="130" spans="1:5" x14ac:dyDescent="0.2">
      <c r="A130" s="15" t="s">
        <v>20</v>
      </c>
      <c r="B130" s="14">
        <v>1539</v>
      </c>
      <c r="C130" s="14"/>
      <c r="D130" s="13" t="s">
        <v>14</v>
      </c>
      <c r="E130" s="14">
        <v>33</v>
      </c>
    </row>
    <row r="131" spans="1:5" x14ac:dyDescent="0.2">
      <c r="A131" s="15" t="s">
        <v>20</v>
      </c>
      <c r="B131" s="14">
        <v>138</v>
      </c>
      <c r="C131" s="14"/>
      <c r="D131" s="13" t="s">
        <v>14</v>
      </c>
      <c r="E131" s="14">
        <v>40</v>
      </c>
    </row>
    <row r="132" spans="1:5" x14ac:dyDescent="0.2">
      <c r="A132" s="15" t="s">
        <v>20</v>
      </c>
      <c r="B132" s="14">
        <v>3594</v>
      </c>
      <c r="C132" s="14"/>
      <c r="D132" s="13" t="s">
        <v>14</v>
      </c>
      <c r="E132" s="14">
        <v>23</v>
      </c>
    </row>
    <row r="133" spans="1:5" x14ac:dyDescent="0.2">
      <c r="A133" s="15" t="s">
        <v>20</v>
      </c>
      <c r="B133" s="14">
        <v>5880</v>
      </c>
      <c r="C133" s="14"/>
      <c r="D133" s="13" t="s">
        <v>14</v>
      </c>
      <c r="E133" s="14">
        <v>75</v>
      </c>
    </row>
    <row r="134" spans="1:5" x14ac:dyDescent="0.2">
      <c r="A134" s="15" t="s">
        <v>20</v>
      </c>
      <c r="B134" s="14">
        <v>112</v>
      </c>
      <c r="C134" s="14"/>
      <c r="D134" s="13" t="s">
        <v>14</v>
      </c>
      <c r="E134" s="14">
        <v>2176</v>
      </c>
    </row>
    <row r="135" spans="1:5" x14ac:dyDescent="0.2">
      <c r="A135" s="15" t="s">
        <v>20</v>
      </c>
      <c r="B135" s="14">
        <v>943</v>
      </c>
      <c r="C135" s="14"/>
      <c r="D135" s="13" t="s">
        <v>14</v>
      </c>
      <c r="E135" s="14">
        <v>441</v>
      </c>
    </row>
    <row r="136" spans="1:5" x14ac:dyDescent="0.2">
      <c r="A136" s="15" t="s">
        <v>20</v>
      </c>
      <c r="B136" s="14">
        <v>2468</v>
      </c>
      <c r="C136" s="14"/>
      <c r="D136" s="13" t="s">
        <v>14</v>
      </c>
      <c r="E136" s="14">
        <v>25</v>
      </c>
    </row>
    <row r="137" spans="1:5" x14ac:dyDescent="0.2">
      <c r="A137" s="15" t="s">
        <v>20</v>
      </c>
      <c r="B137" s="14">
        <v>2551</v>
      </c>
      <c r="C137" s="14"/>
      <c r="D137" s="13" t="s">
        <v>14</v>
      </c>
      <c r="E137" s="14">
        <v>127</v>
      </c>
    </row>
    <row r="138" spans="1:5" x14ac:dyDescent="0.2">
      <c r="A138" s="15" t="s">
        <v>20</v>
      </c>
      <c r="B138" s="14">
        <v>101</v>
      </c>
      <c r="C138" s="14"/>
      <c r="D138" s="13" t="s">
        <v>14</v>
      </c>
      <c r="E138" s="14">
        <v>355</v>
      </c>
    </row>
    <row r="139" spans="1:5" x14ac:dyDescent="0.2">
      <c r="A139" s="15" t="s">
        <v>20</v>
      </c>
      <c r="B139" s="14">
        <v>92</v>
      </c>
      <c r="C139" s="14"/>
      <c r="D139" s="13" t="s">
        <v>14</v>
      </c>
      <c r="E139" s="14">
        <v>44</v>
      </c>
    </row>
    <row r="140" spans="1:5" x14ac:dyDescent="0.2">
      <c r="A140" s="15" t="s">
        <v>20</v>
      </c>
      <c r="B140" s="14">
        <v>62</v>
      </c>
      <c r="C140" s="14"/>
      <c r="D140" s="13" t="s">
        <v>14</v>
      </c>
      <c r="E140" s="14">
        <v>67</v>
      </c>
    </row>
    <row r="141" spans="1:5" x14ac:dyDescent="0.2">
      <c r="A141" s="15" t="s">
        <v>20</v>
      </c>
      <c r="B141" s="14">
        <v>149</v>
      </c>
      <c r="C141" s="14"/>
      <c r="D141" s="13" t="s">
        <v>14</v>
      </c>
      <c r="E141" s="14">
        <v>1068</v>
      </c>
    </row>
    <row r="142" spans="1:5" x14ac:dyDescent="0.2">
      <c r="A142" s="15" t="s">
        <v>20</v>
      </c>
      <c r="B142" s="14">
        <v>329</v>
      </c>
      <c r="C142" s="14"/>
      <c r="D142" s="13" t="s">
        <v>14</v>
      </c>
      <c r="E142" s="14">
        <v>424</v>
      </c>
    </row>
    <row r="143" spans="1:5" x14ac:dyDescent="0.2">
      <c r="A143" s="15" t="s">
        <v>20</v>
      </c>
      <c r="B143" s="14">
        <v>97</v>
      </c>
      <c r="C143" s="14"/>
      <c r="D143" s="13" t="s">
        <v>14</v>
      </c>
      <c r="E143" s="14">
        <v>151</v>
      </c>
    </row>
    <row r="144" spans="1:5" x14ac:dyDescent="0.2">
      <c r="A144" s="15" t="s">
        <v>20</v>
      </c>
      <c r="B144" s="14">
        <v>1784</v>
      </c>
      <c r="C144" s="14"/>
      <c r="D144" s="13" t="s">
        <v>14</v>
      </c>
      <c r="E144" s="14">
        <v>1608</v>
      </c>
    </row>
    <row r="145" spans="1:5" x14ac:dyDescent="0.2">
      <c r="A145" s="15" t="s">
        <v>20</v>
      </c>
      <c r="B145" s="14">
        <v>1684</v>
      </c>
      <c r="C145" s="14"/>
      <c r="D145" s="13" t="s">
        <v>14</v>
      </c>
      <c r="E145" s="14">
        <v>941</v>
      </c>
    </row>
    <row r="146" spans="1:5" x14ac:dyDescent="0.2">
      <c r="A146" s="15" t="s">
        <v>20</v>
      </c>
      <c r="B146" s="14">
        <v>250</v>
      </c>
      <c r="C146" s="14"/>
      <c r="D146" s="13" t="s">
        <v>14</v>
      </c>
      <c r="E146" s="14">
        <v>1</v>
      </c>
    </row>
    <row r="147" spans="1:5" x14ac:dyDescent="0.2">
      <c r="A147" s="15" t="s">
        <v>20</v>
      </c>
      <c r="B147" s="14">
        <v>238</v>
      </c>
      <c r="C147" s="14"/>
      <c r="D147" s="13" t="s">
        <v>14</v>
      </c>
      <c r="E147" s="14">
        <v>40</v>
      </c>
    </row>
    <row r="148" spans="1:5" x14ac:dyDescent="0.2">
      <c r="A148" s="15" t="s">
        <v>20</v>
      </c>
      <c r="B148" s="14">
        <v>53</v>
      </c>
      <c r="C148" s="14"/>
      <c r="D148" s="13" t="s">
        <v>14</v>
      </c>
      <c r="E148" s="14">
        <v>3015</v>
      </c>
    </row>
    <row r="149" spans="1:5" x14ac:dyDescent="0.2">
      <c r="A149" s="15" t="s">
        <v>20</v>
      </c>
      <c r="B149" s="14">
        <v>214</v>
      </c>
      <c r="C149" s="14"/>
      <c r="D149" s="13" t="s">
        <v>14</v>
      </c>
      <c r="E149" s="14">
        <v>435</v>
      </c>
    </row>
    <row r="150" spans="1:5" x14ac:dyDescent="0.2">
      <c r="A150" s="15" t="s">
        <v>20</v>
      </c>
      <c r="B150" s="14">
        <v>222</v>
      </c>
      <c r="C150" s="14"/>
      <c r="D150" s="13" t="s">
        <v>14</v>
      </c>
      <c r="E150" s="14">
        <v>714</v>
      </c>
    </row>
    <row r="151" spans="1:5" x14ac:dyDescent="0.2">
      <c r="A151" s="15" t="s">
        <v>20</v>
      </c>
      <c r="B151" s="14">
        <v>1884</v>
      </c>
      <c r="C151" s="14"/>
      <c r="D151" s="13" t="s">
        <v>14</v>
      </c>
      <c r="E151" s="14">
        <v>5497</v>
      </c>
    </row>
    <row r="152" spans="1:5" x14ac:dyDescent="0.2">
      <c r="A152" s="15" t="s">
        <v>20</v>
      </c>
      <c r="B152" s="14">
        <v>218</v>
      </c>
      <c r="C152" s="14"/>
      <c r="D152" s="13" t="s">
        <v>14</v>
      </c>
      <c r="E152" s="14">
        <v>418</v>
      </c>
    </row>
    <row r="153" spans="1:5" x14ac:dyDescent="0.2">
      <c r="A153" s="15" t="s">
        <v>20</v>
      </c>
      <c r="B153" s="14">
        <v>6465</v>
      </c>
      <c r="C153" s="14"/>
      <c r="D153" s="13" t="s">
        <v>14</v>
      </c>
      <c r="E153" s="14">
        <v>1439</v>
      </c>
    </row>
    <row r="154" spans="1:5" x14ac:dyDescent="0.2">
      <c r="A154" s="15" t="s">
        <v>20</v>
      </c>
      <c r="B154" s="14">
        <v>59</v>
      </c>
      <c r="C154" s="14"/>
      <c r="D154" s="13" t="s">
        <v>14</v>
      </c>
      <c r="E154" s="14">
        <v>15</v>
      </c>
    </row>
    <row r="155" spans="1:5" x14ac:dyDescent="0.2">
      <c r="A155" s="15" t="s">
        <v>20</v>
      </c>
      <c r="B155" s="14">
        <v>88</v>
      </c>
      <c r="C155" s="14"/>
      <c r="D155" s="13" t="s">
        <v>14</v>
      </c>
      <c r="E155" s="14">
        <v>1999</v>
      </c>
    </row>
    <row r="156" spans="1:5" x14ac:dyDescent="0.2">
      <c r="A156" s="15" t="s">
        <v>20</v>
      </c>
      <c r="B156" s="14">
        <v>1697</v>
      </c>
      <c r="C156" s="14"/>
      <c r="D156" s="13" t="s">
        <v>14</v>
      </c>
      <c r="E156" s="14">
        <v>118</v>
      </c>
    </row>
    <row r="157" spans="1:5" x14ac:dyDescent="0.2">
      <c r="A157" s="15" t="s">
        <v>20</v>
      </c>
      <c r="B157" s="14">
        <v>92</v>
      </c>
      <c r="C157" s="14"/>
      <c r="D157" s="13" t="s">
        <v>14</v>
      </c>
      <c r="E157" s="14">
        <v>162</v>
      </c>
    </row>
    <row r="158" spans="1:5" x14ac:dyDescent="0.2">
      <c r="A158" s="15" t="s">
        <v>20</v>
      </c>
      <c r="B158" s="14">
        <v>186</v>
      </c>
      <c r="C158" s="14"/>
      <c r="D158" s="13" t="s">
        <v>14</v>
      </c>
      <c r="E158" s="14">
        <v>83</v>
      </c>
    </row>
    <row r="159" spans="1:5" x14ac:dyDescent="0.2">
      <c r="A159" s="15" t="s">
        <v>20</v>
      </c>
      <c r="B159" s="14">
        <v>138</v>
      </c>
      <c r="C159" s="14"/>
      <c r="D159" s="13" t="s">
        <v>14</v>
      </c>
      <c r="E159" s="14">
        <v>747</v>
      </c>
    </row>
    <row r="160" spans="1:5" x14ac:dyDescent="0.2">
      <c r="A160" s="15" t="s">
        <v>20</v>
      </c>
      <c r="B160" s="14">
        <v>261</v>
      </c>
      <c r="C160" s="14"/>
      <c r="D160" s="13" t="s">
        <v>14</v>
      </c>
      <c r="E160" s="14">
        <v>84</v>
      </c>
    </row>
    <row r="161" spans="1:5" x14ac:dyDescent="0.2">
      <c r="A161" s="15" t="s">
        <v>20</v>
      </c>
      <c r="B161" s="14">
        <v>107</v>
      </c>
      <c r="C161" s="14"/>
      <c r="D161" s="13" t="s">
        <v>14</v>
      </c>
      <c r="E161" s="14">
        <v>91</v>
      </c>
    </row>
    <row r="162" spans="1:5" x14ac:dyDescent="0.2">
      <c r="A162" s="15" t="s">
        <v>20</v>
      </c>
      <c r="B162" s="14">
        <v>199</v>
      </c>
      <c r="C162" s="14"/>
      <c r="D162" s="13" t="s">
        <v>14</v>
      </c>
      <c r="E162" s="14">
        <v>792</v>
      </c>
    </row>
    <row r="163" spans="1:5" x14ac:dyDescent="0.2">
      <c r="A163" s="15" t="s">
        <v>20</v>
      </c>
      <c r="B163" s="14">
        <v>5512</v>
      </c>
      <c r="C163" s="14"/>
      <c r="D163" s="13" t="s">
        <v>14</v>
      </c>
      <c r="E163" s="14">
        <v>32</v>
      </c>
    </row>
    <row r="164" spans="1:5" x14ac:dyDescent="0.2">
      <c r="A164" s="15" t="s">
        <v>20</v>
      </c>
      <c r="B164" s="14">
        <v>86</v>
      </c>
      <c r="C164" s="14"/>
      <c r="D164" s="13" t="s">
        <v>14</v>
      </c>
      <c r="E164" s="14">
        <v>186</v>
      </c>
    </row>
    <row r="165" spans="1:5" x14ac:dyDescent="0.2">
      <c r="A165" s="15" t="s">
        <v>20</v>
      </c>
      <c r="B165" s="14">
        <v>2768</v>
      </c>
      <c r="C165" s="14"/>
      <c r="D165" s="13" t="s">
        <v>14</v>
      </c>
      <c r="E165" s="14">
        <v>605</v>
      </c>
    </row>
    <row r="166" spans="1:5" x14ac:dyDescent="0.2">
      <c r="A166" s="15" t="s">
        <v>20</v>
      </c>
      <c r="B166" s="14">
        <v>48</v>
      </c>
      <c r="C166" s="14"/>
      <c r="D166" s="13" t="s">
        <v>14</v>
      </c>
      <c r="E166" s="14">
        <v>1</v>
      </c>
    </row>
    <row r="167" spans="1:5" x14ac:dyDescent="0.2">
      <c r="A167" s="15" t="s">
        <v>20</v>
      </c>
      <c r="B167" s="14">
        <v>87</v>
      </c>
      <c r="C167" s="14"/>
      <c r="D167" s="13" t="s">
        <v>14</v>
      </c>
      <c r="E167" s="14">
        <v>31</v>
      </c>
    </row>
    <row r="168" spans="1:5" x14ac:dyDescent="0.2">
      <c r="A168" s="15" t="s">
        <v>20</v>
      </c>
      <c r="B168" s="14">
        <v>1894</v>
      </c>
      <c r="C168" s="14"/>
      <c r="D168" s="13" t="s">
        <v>14</v>
      </c>
      <c r="E168" s="14">
        <v>1181</v>
      </c>
    </row>
    <row r="169" spans="1:5" x14ac:dyDescent="0.2">
      <c r="A169" s="15" t="s">
        <v>20</v>
      </c>
      <c r="B169" s="14">
        <v>282</v>
      </c>
      <c r="C169" s="14"/>
      <c r="D169" s="13" t="s">
        <v>14</v>
      </c>
      <c r="E169" s="14">
        <v>39</v>
      </c>
    </row>
    <row r="170" spans="1:5" x14ac:dyDescent="0.2">
      <c r="A170" s="15" t="s">
        <v>20</v>
      </c>
      <c r="B170" s="14">
        <v>116</v>
      </c>
      <c r="C170" s="14"/>
      <c r="D170" s="13" t="s">
        <v>14</v>
      </c>
      <c r="E170" s="14">
        <v>46</v>
      </c>
    </row>
    <row r="171" spans="1:5" x14ac:dyDescent="0.2">
      <c r="A171" s="15" t="s">
        <v>20</v>
      </c>
      <c r="B171" s="14">
        <v>83</v>
      </c>
      <c r="C171" s="14"/>
      <c r="D171" s="13" t="s">
        <v>14</v>
      </c>
      <c r="E171" s="14">
        <v>105</v>
      </c>
    </row>
    <row r="172" spans="1:5" x14ac:dyDescent="0.2">
      <c r="A172" s="15" t="s">
        <v>20</v>
      </c>
      <c r="B172" s="14">
        <v>91</v>
      </c>
      <c r="C172" s="14"/>
      <c r="D172" s="13" t="s">
        <v>14</v>
      </c>
      <c r="E172" s="14">
        <v>535</v>
      </c>
    </row>
    <row r="173" spans="1:5" x14ac:dyDescent="0.2">
      <c r="A173" s="15" t="s">
        <v>20</v>
      </c>
      <c r="B173" s="14">
        <v>546</v>
      </c>
      <c r="C173" s="14"/>
      <c r="D173" s="13" t="s">
        <v>14</v>
      </c>
      <c r="E173" s="14">
        <v>16</v>
      </c>
    </row>
    <row r="174" spans="1:5" x14ac:dyDescent="0.2">
      <c r="A174" s="15" t="s">
        <v>20</v>
      </c>
      <c r="B174" s="14">
        <v>393</v>
      </c>
      <c r="C174" s="14"/>
      <c r="D174" s="13" t="s">
        <v>14</v>
      </c>
      <c r="E174" s="14">
        <v>575</v>
      </c>
    </row>
    <row r="175" spans="1:5" x14ac:dyDescent="0.2">
      <c r="A175" s="15" t="s">
        <v>20</v>
      </c>
      <c r="B175" s="14">
        <v>133</v>
      </c>
      <c r="C175" s="14"/>
      <c r="D175" s="13" t="s">
        <v>14</v>
      </c>
      <c r="E175" s="14">
        <v>1120</v>
      </c>
    </row>
    <row r="176" spans="1:5" x14ac:dyDescent="0.2">
      <c r="A176" s="15" t="s">
        <v>20</v>
      </c>
      <c r="B176" s="14">
        <v>254</v>
      </c>
      <c r="C176" s="14"/>
      <c r="D176" s="13" t="s">
        <v>14</v>
      </c>
      <c r="E176" s="14">
        <v>113</v>
      </c>
    </row>
    <row r="177" spans="1:5" x14ac:dyDescent="0.2">
      <c r="A177" s="15" t="s">
        <v>20</v>
      </c>
      <c r="B177" s="14">
        <v>176</v>
      </c>
      <c r="C177" s="14"/>
      <c r="D177" s="13" t="s">
        <v>14</v>
      </c>
      <c r="E177" s="14">
        <v>1538</v>
      </c>
    </row>
    <row r="178" spans="1:5" x14ac:dyDescent="0.2">
      <c r="A178" s="15" t="s">
        <v>20</v>
      </c>
      <c r="B178" s="14">
        <v>337</v>
      </c>
      <c r="C178" s="14"/>
      <c r="D178" s="13" t="s">
        <v>14</v>
      </c>
      <c r="E178" s="14">
        <v>9</v>
      </c>
    </row>
    <row r="179" spans="1:5" x14ac:dyDescent="0.2">
      <c r="A179" s="15" t="s">
        <v>20</v>
      </c>
      <c r="B179" s="14">
        <v>107</v>
      </c>
      <c r="C179" s="14"/>
      <c r="D179" s="13" t="s">
        <v>14</v>
      </c>
      <c r="E179" s="14">
        <v>554</v>
      </c>
    </row>
    <row r="180" spans="1:5" x14ac:dyDescent="0.2">
      <c r="A180" s="15" t="s">
        <v>20</v>
      </c>
      <c r="B180" s="14">
        <v>183</v>
      </c>
      <c r="C180" s="14"/>
      <c r="D180" s="13" t="s">
        <v>14</v>
      </c>
      <c r="E180" s="14">
        <v>648</v>
      </c>
    </row>
    <row r="181" spans="1:5" x14ac:dyDescent="0.2">
      <c r="A181" s="15" t="s">
        <v>20</v>
      </c>
      <c r="B181" s="14">
        <v>72</v>
      </c>
      <c r="C181" s="14"/>
      <c r="D181" s="13" t="s">
        <v>14</v>
      </c>
      <c r="E181" s="14">
        <v>21</v>
      </c>
    </row>
    <row r="182" spans="1:5" x14ac:dyDescent="0.2">
      <c r="A182" s="15" t="s">
        <v>20</v>
      </c>
      <c r="B182" s="14">
        <v>295</v>
      </c>
      <c r="C182" s="14"/>
      <c r="D182" s="13" t="s">
        <v>14</v>
      </c>
      <c r="E182" s="14">
        <v>54</v>
      </c>
    </row>
    <row r="183" spans="1:5" x14ac:dyDescent="0.2">
      <c r="A183" s="15" t="s">
        <v>20</v>
      </c>
      <c r="B183" s="14">
        <v>142</v>
      </c>
      <c r="C183" s="14"/>
      <c r="D183" s="13" t="s">
        <v>14</v>
      </c>
      <c r="E183" s="14">
        <v>120</v>
      </c>
    </row>
    <row r="184" spans="1:5" x14ac:dyDescent="0.2">
      <c r="A184" s="15" t="s">
        <v>20</v>
      </c>
      <c r="B184" s="14">
        <v>85</v>
      </c>
      <c r="C184" s="14"/>
      <c r="D184" s="13" t="s">
        <v>14</v>
      </c>
      <c r="E184" s="14">
        <v>579</v>
      </c>
    </row>
    <row r="185" spans="1:5" x14ac:dyDescent="0.2">
      <c r="A185" s="15" t="s">
        <v>20</v>
      </c>
      <c r="B185" s="14">
        <v>659</v>
      </c>
      <c r="C185" s="14"/>
      <c r="D185" s="13" t="s">
        <v>14</v>
      </c>
      <c r="E185" s="14">
        <v>2072</v>
      </c>
    </row>
    <row r="186" spans="1:5" x14ac:dyDescent="0.2">
      <c r="A186" s="15" t="s">
        <v>20</v>
      </c>
      <c r="B186" s="14">
        <v>121</v>
      </c>
      <c r="C186" s="14"/>
      <c r="D186" s="13" t="s">
        <v>14</v>
      </c>
      <c r="E186" s="14">
        <v>0</v>
      </c>
    </row>
    <row r="187" spans="1:5" x14ac:dyDescent="0.2">
      <c r="A187" s="15" t="s">
        <v>20</v>
      </c>
      <c r="B187" s="14">
        <v>3742</v>
      </c>
      <c r="C187" s="14"/>
      <c r="D187" s="13" t="s">
        <v>14</v>
      </c>
      <c r="E187" s="14">
        <v>1796</v>
      </c>
    </row>
    <row r="188" spans="1:5" x14ac:dyDescent="0.2">
      <c r="A188" s="15" t="s">
        <v>20</v>
      </c>
      <c r="B188" s="14">
        <v>223</v>
      </c>
      <c r="C188" s="14"/>
      <c r="D188" s="13" t="s">
        <v>14</v>
      </c>
      <c r="E188" s="14">
        <v>62</v>
      </c>
    </row>
    <row r="189" spans="1:5" x14ac:dyDescent="0.2">
      <c r="A189" s="15" t="s">
        <v>20</v>
      </c>
      <c r="B189" s="14">
        <v>133</v>
      </c>
      <c r="C189" s="14"/>
      <c r="D189" s="13" t="s">
        <v>14</v>
      </c>
      <c r="E189" s="14">
        <v>347</v>
      </c>
    </row>
    <row r="190" spans="1:5" x14ac:dyDescent="0.2">
      <c r="A190" s="15" t="s">
        <v>20</v>
      </c>
      <c r="B190" s="14">
        <v>5168</v>
      </c>
      <c r="C190" s="14"/>
      <c r="D190" s="13" t="s">
        <v>14</v>
      </c>
      <c r="E190" s="14">
        <v>19</v>
      </c>
    </row>
    <row r="191" spans="1:5" x14ac:dyDescent="0.2">
      <c r="A191" s="15" t="s">
        <v>20</v>
      </c>
      <c r="B191" s="14">
        <v>307</v>
      </c>
      <c r="C191" s="14"/>
      <c r="D191" s="13" t="s">
        <v>14</v>
      </c>
      <c r="E191" s="14">
        <v>1258</v>
      </c>
    </row>
    <row r="192" spans="1:5" x14ac:dyDescent="0.2">
      <c r="A192" s="15" t="s">
        <v>20</v>
      </c>
      <c r="B192" s="14">
        <v>2441</v>
      </c>
      <c r="C192" s="14"/>
      <c r="D192" s="13" t="s">
        <v>14</v>
      </c>
      <c r="E192" s="14">
        <v>362</v>
      </c>
    </row>
    <row r="193" spans="1:5" x14ac:dyDescent="0.2">
      <c r="A193" s="15" t="s">
        <v>20</v>
      </c>
      <c r="B193" s="14">
        <v>1385</v>
      </c>
      <c r="C193" s="14"/>
      <c r="D193" s="13" t="s">
        <v>14</v>
      </c>
      <c r="E193" s="14">
        <v>133</v>
      </c>
    </row>
    <row r="194" spans="1:5" x14ac:dyDescent="0.2">
      <c r="A194" s="15" t="s">
        <v>20</v>
      </c>
      <c r="B194" s="14">
        <v>190</v>
      </c>
      <c r="C194" s="14"/>
      <c r="D194" s="13" t="s">
        <v>14</v>
      </c>
      <c r="E194" s="14">
        <v>846</v>
      </c>
    </row>
    <row r="195" spans="1:5" x14ac:dyDescent="0.2">
      <c r="A195" s="15" t="s">
        <v>20</v>
      </c>
      <c r="B195" s="14">
        <v>470</v>
      </c>
      <c r="C195" s="14"/>
      <c r="D195" s="13" t="s">
        <v>14</v>
      </c>
      <c r="E195" s="14">
        <v>10</v>
      </c>
    </row>
    <row r="196" spans="1:5" x14ac:dyDescent="0.2">
      <c r="A196" s="15" t="s">
        <v>20</v>
      </c>
      <c r="B196" s="14">
        <v>253</v>
      </c>
      <c r="C196" s="14"/>
      <c r="D196" s="13" t="s">
        <v>14</v>
      </c>
      <c r="E196" s="14">
        <v>191</v>
      </c>
    </row>
    <row r="197" spans="1:5" x14ac:dyDescent="0.2">
      <c r="A197" s="15" t="s">
        <v>20</v>
      </c>
      <c r="B197" s="14">
        <v>1113</v>
      </c>
      <c r="C197" s="14"/>
      <c r="D197" s="13" t="s">
        <v>14</v>
      </c>
      <c r="E197" s="14">
        <v>1979</v>
      </c>
    </row>
    <row r="198" spans="1:5" x14ac:dyDescent="0.2">
      <c r="A198" s="15" t="s">
        <v>20</v>
      </c>
      <c r="B198" s="14">
        <v>2283</v>
      </c>
      <c r="C198" s="14"/>
      <c r="D198" s="13" t="s">
        <v>14</v>
      </c>
      <c r="E198" s="14">
        <v>63</v>
      </c>
    </row>
    <row r="199" spans="1:5" x14ac:dyDescent="0.2">
      <c r="A199" s="15" t="s">
        <v>20</v>
      </c>
      <c r="B199" s="14">
        <v>1095</v>
      </c>
      <c r="C199" s="14"/>
      <c r="D199" s="13" t="s">
        <v>14</v>
      </c>
      <c r="E199" s="14">
        <v>6080</v>
      </c>
    </row>
    <row r="200" spans="1:5" x14ac:dyDescent="0.2">
      <c r="A200" s="15" t="s">
        <v>20</v>
      </c>
      <c r="B200" s="14">
        <v>1690</v>
      </c>
      <c r="C200" s="14"/>
      <c r="D200" s="13" t="s">
        <v>14</v>
      </c>
      <c r="E200" s="14">
        <v>80</v>
      </c>
    </row>
    <row r="201" spans="1:5" x14ac:dyDescent="0.2">
      <c r="A201" s="15" t="s">
        <v>20</v>
      </c>
      <c r="B201" s="14">
        <v>191</v>
      </c>
      <c r="C201" s="14"/>
      <c r="D201" s="13" t="s">
        <v>14</v>
      </c>
      <c r="E201" s="14">
        <v>9</v>
      </c>
    </row>
    <row r="202" spans="1:5" x14ac:dyDescent="0.2">
      <c r="A202" s="15" t="s">
        <v>20</v>
      </c>
      <c r="B202" s="14">
        <v>2013</v>
      </c>
      <c r="C202" s="14"/>
      <c r="D202" s="13" t="s">
        <v>14</v>
      </c>
      <c r="E202" s="14">
        <v>1784</v>
      </c>
    </row>
    <row r="203" spans="1:5" x14ac:dyDescent="0.2">
      <c r="A203" s="15" t="s">
        <v>20</v>
      </c>
      <c r="B203" s="14">
        <v>1703</v>
      </c>
      <c r="C203" s="14"/>
      <c r="D203" s="13" t="s">
        <v>14</v>
      </c>
      <c r="E203" s="14">
        <v>243</v>
      </c>
    </row>
    <row r="204" spans="1:5" x14ac:dyDescent="0.2">
      <c r="A204" s="15" t="s">
        <v>20</v>
      </c>
      <c r="B204" s="14">
        <v>80</v>
      </c>
      <c r="C204" s="14"/>
      <c r="D204" s="13" t="s">
        <v>14</v>
      </c>
      <c r="E204" s="14">
        <v>1296</v>
      </c>
    </row>
    <row r="205" spans="1:5" x14ac:dyDescent="0.2">
      <c r="A205" s="15" t="s">
        <v>20</v>
      </c>
      <c r="B205" s="14">
        <v>41</v>
      </c>
      <c r="C205" s="14"/>
      <c r="D205" s="13" t="s">
        <v>14</v>
      </c>
      <c r="E205" s="14">
        <v>77</v>
      </c>
    </row>
    <row r="206" spans="1:5" x14ac:dyDescent="0.2">
      <c r="A206" s="15" t="s">
        <v>20</v>
      </c>
      <c r="B206" s="14">
        <v>187</v>
      </c>
      <c r="C206" s="14"/>
      <c r="D206" s="13" t="s">
        <v>14</v>
      </c>
      <c r="E206" s="14">
        <v>395</v>
      </c>
    </row>
    <row r="207" spans="1:5" x14ac:dyDescent="0.2">
      <c r="A207" s="15" t="s">
        <v>20</v>
      </c>
      <c r="B207" s="14">
        <v>2875</v>
      </c>
      <c r="C207" s="14"/>
      <c r="D207" s="13" t="s">
        <v>14</v>
      </c>
      <c r="E207" s="14">
        <v>49</v>
      </c>
    </row>
    <row r="208" spans="1:5" x14ac:dyDescent="0.2">
      <c r="A208" s="15" t="s">
        <v>20</v>
      </c>
      <c r="B208" s="14">
        <v>88</v>
      </c>
      <c r="C208" s="14"/>
      <c r="D208" s="13" t="s">
        <v>14</v>
      </c>
      <c r="E208" s="14">
        <v>180</v>
      </c>
    </row>
    <row r="209" spans="1:5" x14ac:dyDescent="0.2">
      <c r="A209" s="15" t="s">
        <v>20</v>
      </c>
      <c r="B209" s="14">
        <v>191</v>
      </c>
      <c r="C209" s="14"/>
      <c r="D209" s="13" t="s">
        <v>14</v>
      </c>
      <c r="E209" s="14">
        <v>2690</v>
      </c>
    </row>
    <row r="210" spans="1:5" x14ac:dyDescent="0.2">
      <c r="A210" s="15" t="s">
        <v>20</v>
      </c>
      <c r="B210" s="14">
        <v>139</v>
      </c>
      <c r="C210" s="14"/>
      <c r="D210" s="13" t="s">
        <v>14</v>
      </c>
      <c r="E210" s="14">
        <v>2779</v>
      </c>
    </row>
    <row r="211" spans="1:5" x14ac:dyDescent="0.2">
      <c r="A211" s="15" t="s">
        <v>20</v>
      </c>
      <c r="B211" s="14">
        <v>186</v>
      </c>
      <c r="C211" s="14"/>
      <c r="D211" s="13" t="s">
        <v>14</v>
      </c>
      <c r="E211" s="14">
        <v>92</v>
      </c>
    </row>
    <row r="212" spans="1:5" x14ac:dyDescent="0.2">
      <c r="A212" s="15" t="s">
        <v>20</v>
      </c>
      <c r="B212" s="14">
        <v>112</v>
      </c>
      <c r="C212" s="14"/>
      <c r="D212" s="13" t="s">
        <v>14</v>
      </c>
      <c r="E212" s="14">
        <v>1028</v>
      </c>
    </row>
    <row r="213" spans="1:5" x14ac:dyDescent="0.2">
      <c r="A213" s="15" t="s">
        <v>20</v>
      </c>
      <c r="B213" s="14">
        <v>101</v>
      </c>
      <c r="C213" s="14"/>
      <c r="D213" s="13" t="s">
        <v>14</v>
      </c>
      <c r="E213" s="14">
        <v>26</v>
      </c>
    </row>
    <row r="214" spans="1:5" x14ac:dyDescent="0.2">
      <c r="A214" s="15" t="s">
        <v>20</v>
      </c>
      <c r="B214" s="14">
        <v>206</v>
      </c>
      <c r="C214" s="14"/>
      <c r="D214" s="13" t="s">
        <v>14</v>
      </c>
      <c r="E214" s="14">
        <v>1790</v>
      </c>
    </row>
    <row r="215" spans="1:5" x14ac:dyDescent="0.2">
      <c r="A215" s="15" t="s">
        <v>20</v>
      </c>
      <c r="B215" s="14">
        <v>154</v>
      </c>
      <c r="C215" s="14"/>
      <c r="D215" s="13" t="s">
        <v>14</v>
      </c>
      <c r="E215" s="14">
        <v>37</v>
      </c>
    </row>
    <row r="216" spans="1:5" x14ac:dyDescent="0.2">
      <c r="A216" s="15" t="s">
        <v>20</v>
      </c>
      <c r="B216" s="14">
        <v>5966</v>
      </c>
      <c r="C216" s="14"/>
      <c r="D216" s="13" t="s">
        <v>14</v>
      </c>
      <c r="E216" s="14">
        <v>35</v>
      </c>
    </row>
    <row r="217" spans="1:5" x14ac:dyDescent="0.2">
      <c r="A217" s="15" t="s">
        <v>20</v>
      </c>
      <c r="B217" s="14">
        <v>169</v>
      </c>
      <c r="C217" s="14"/>
      <c r="D217" s="13" t="s">
        <v>14</v>
      </c>
      <c r="E217" s="14">
        <v>558</v>
      </c>
    </row>
    <row r="218" spans="1:5" x14ac:dyDescent="0.2">
      <c r="A218" s="15" t="s">
        <v>20</v>
      </c>
      <c r="B218" s="14">
        <v>2106</v>
      </c>
      <c r="C218" s="14"/>
      <c r="D218" s="13" t="s">
        <v>14</v>
      </c>
      <c r="E218" s="14">
        <v>64</v>
      </c>
    </row>
    <row r="219" spans="1:5" x14ac:dyDescent="0.2">
      <c r="A219" s="15" t="s">
        <v>20</v>
      </c>
      <c r="B219" s="14">
        <v>131</v>
      </c>
      <c r="C219" s="14"/>
      <c r="D219" s="13" t="s">
        <v>14</v>
      </c>
      <c r="E219" s="14">
        <v>245</v>
      </c>
    </row>
    <row r="220" spans="1:5" x14ac:dyDescent="0.2">
      <c r="A220" s="15" t="s">
        <v>20</v>
      </c>
      <c r="B220" s="14">
        <v>84</v>
      </c>
      <c r="C220" s="14"/>
      <c r="D220" s="13" t="s">
        <v>14</v>
      </c>
      <c r="E220" s="14">
        <v>71</v>
      </c>
    </row>
    <row r="221" spans="1:5" x14ac:dyDescent="0.2">
      <c r="A221" s="15" t="s">
        <v>20</v>
      </c>
      <c r="B221" s="14">
        <v>155</v>
      </c>
      <c r="C221" s="14"/>
      <c r="D221" s="13" t="s">
        <v>14</v>
      </c>
      <c r="E221" s="14">
        <v>42</v>
      </c>
    </row>
    <row r="222" spans="1:5" x14ac:dyDescent="0.2">
      <c r="A222" s="15" t="s">
        <v>20</v>
      </c>
      <c r="B222" s="14">
        <v>189</v>
      </c>
      <c r="C222" s="14"/>
      <c r="D222" s="13" t="s">
        <v>14</v>
      </c>
      <c r="E222" s="14">
        <v>156</v>
      </c>
    </row>
    <row r="223" spans="1:5" x14ac:dyDescent="0.2">
      <c r="A223" s="15" t="s">
        <v>20</v>
      </c>
      <c r="B223" s="14">
        <v>4799</v>
      </c>
      <c r="C223" s="14"/>
      <c r="D223" s="13" t="s">
        <v>14</v>
      </c>
      <c r="E223" s="14">
        <v>1368</v>
      </c>
    </row>
    <row r="224" spans="1:5" x14ac:dyDescent="0.2">
      <c r="A224" s="15" t="s">
        <v>20</v>
      </c>
      <c r="B224" s="14">
        <v>1137</v>
      </c>
      <c r="C224" s="14"/>
      <c r="D224" s="13" t="s">
        <v>14</v>
      </c>
      <c r="E224" s="14">
        <v>102</v>
      </c>
    </row>
    <row r="225" spans="1:5" x14ac:dyDescent="0.2">
      <c r="A225" s="15" t="s">
        <v>20</v>
      </c>
      <c r="B225" s="14">
        <v>1152</v>
      </c>
      <c r="C225" s="14"/>
      <c r="D225" s="13" t="s">
        <v>14</v>
      </c>
      <c r="E225" s="14">
        <v>86</v>
      </c>
    </row>
    <row r="226" spans="1:5" x14ac:dyDescent="0.2">
      <c r="A226" s="15" t="s">
        <v>20</v>
      </c>
      <c r="B226" s="14">
        <v>50</v>
      </c>
      <c r="C226" s="14"/>
      <c r="D226" s="13" t="s">
        <v>14</v>
      </c>
      <c r="E226" s="14">
        <v>253</v>
      </c>
    </row>
    <row r="227" spans="1:5" x14ac:dyDescent="0.2">
      <c r="A227" s="15" t="s">
        <v>20</v>
      </c>
      <c r="B227" s="14">
        <v>3059</v>
      </c>
      <c r="C227" s="14"/>
      <c r="D227" s="13" t="s">
        <v>14</v>
      </c>
      <c r="E227" s="14">
        <v>157</v>
      </c>
    </row>
    <row r="228" spans="1:5" x14ac:dyDescent="0.2">
      <c r="A228" s="15" t="s">
        <v>20</v>
      </c>
      <c r="B228" s="14">
        <v>34</v>
      </c>
      <c r="C228" s="14"/>
      <c r="D228" s="13" t="s">
        <v>14</v>
      </c>
      <c r="E228" s="14">
        <v>183</v>
      </c>
    </row>
    <row r="229" spans="1:5" x14ac:dyDescent="0.2">
      <c r="A229" s="15" t="s">
        <v>20</v>
      </c>
      <c r="B229" s="14">
        <v>220</v>
      </c>
      <c r="C229" s="14"/>
      <c r="D229" s="13" t="s">
        <v>14</v>
      </c>
      <c r="E229" s="14">
        <v>82</v>
      </c>
    </row>
    <row r="230" spans="1:5" x14ac:dyDescent="0.2">
      <c r="A230" s="15" t="s">
        <v>20</v>
      </c>
      <c r="B230" s="14">
        <v>1604</v>
      </c>
      <c r="C230" s="14"/>
      <c r="D230" s="13" t="s">
        <v>14</v>
      </c>
      <c r="E230" s="14">
        <v>1</v>
      </c>
    </row>
    <row r="231" spans="1:5" x14ac:dyDescent="0.2">
      <c r="A231" s="15" t="s">
        <v>20</v>
      </c>
      <c r="B231" s="14">
        <v>454</v>
      </c>
      <c r="C231" s="14"/>
      <c r="D231" s="13" t="s">
        <v>14</v>
      </c>
      <c r="E231" s="14">
        <v>1198</v>
      </c>
    </row>
    <row r="232" spans="1:5" x14ac:dyDescent="0.2">
      <c r="A232" s="15" t="s">
        <v>20</v>
      </c>
      <c r="B232" s="14">
        <v>123</v>
      </c>
      <c r="C232" s="14"/>
      <c r="D232" s="13" t="s">
        <v>14</v>
      </c>
      <c r="E232" s="14">
        <v>648</v>
      </c>
    </row>
    <row r="233" spans="1:5" x14ac:dyDescent="0.2">
      <c r="A233" s="15" t="s">
        <v>20</v>
      </c>
      <c r="B233" s="14">
        <v>299</v>
      </c>
      <c r="C233" s="14"/>
      <c r="D233" s="13" t="s">
        <v>14</v>
      </c>
      <c r="E233" s="14">
        <v>64</v>
      </c>
    </row>
    <row r="234" spans="1:5" x14ac:dyDescent="0.2">
      <c r="A234" s="15" t="s">
        <v>20</v>
      </c>
      <c r="B234" s="14">
        <v>2237</v>
      </c>
      <c r="C234" s="14"/>
      <c r="D234" s="13" t="s">
        <v>14</v>
      </c>
      <c r="E234" s="14">
        <v>62</v>
      </c>
    </row>
    <row r="235" spans="1:5" x14ac:dyDescent="0.2">
      <c r="A235" s="15" t="s">
        <v>20</v>
      </c>
      <c r="B235" s="14">
        <v>645</v>
      </c>
      <c r="C235" s="14"/>
      <c r="D235" s="13" t="s">
        <v>14</v>
      </c>
      <c r="E235" s="14">
        <v>750</v>
      </c>
    </row>
    <row r="236" spans="1:5" x14ac:dyDescent="0.2">
      <c r="A236" s="15" t="s">
        <v>20</v>
      </c>
      <c r="B236" s="14">
        <v>484</v>
      </c>
      <c r="C236" s="14"/>
      <c r="D236" s="13" t="s">
        <v>14</v>
      </c>
      <c r="E236" s="14">
        <v>105</v>
      </c>
    </row>
    <row r="237" spans="1:5" x14ac:dyDescent="0.2">
      <c r="A237" s="15" t="s">
        <v>20</v>
      </c>
      <c r="B237" s="14">
        <v>154</v>
      </c>
      <c r="C237" s="14"/>
      <c r="D237" s="13" t="s">
        <v>14</v>
      </c>
      <c r="E237" s="14">
        <v>2604</v>
      </c>
    </row>
    <row r="238" spans="1:5" x14ac:dyDescent="0.2">
      <c r="A238" s="15" t="s">
        <v>20</v>
      </c>
      <c r="B238" s="14">
        <v>82</v>
      </c>
      <c r="C238" s="14"/>
      <c r="D238" s="13" t="s">
        <v>14</v>
      </c>
      <c r="E238" s="14">
        <v>65</v>
      </c>
    </row>
    <row r="239" spans="1:5" x14ac:dyDescent="0.2">
      <c r="A239" s="15" t="s">
        <v>20</v>
      </c>
      <c r="B239" s="14">
        <v>134</v>
      </c>
      <c r="C239" s="14"/>
      <c r="D239" s="13" t="s">
        <v>14</v>
      </c>
      <c r="E239" s="14">
        <v>94</v>
      </c>
    </row>
    <row r="240" spans="1:5" x14ac:dyDescent="0.2">
      <c r="A240" s="15" t="s">
        <v>20</v>
      </c>
      <c r="B240" s="14">
        <v>5203</v>
      </c>
      <c r="C240" s="14"/>
      <c r="D240" s="13" t="s">
        <v>14</v>
      </c>
      <c r="E240" s="14">
        <v>257</v>
      </c>
    </row>
    <row r="241" spans="1:5" x14ac:dyDescent="0.2">
      <c r="A241" s="15" t="s">
        <v>20</v>
      </c>
      <c r="B241" s="14">
        <v>94</v>
      </c>
      <c r="C241" s="14"/>
      <c r="D241" s="13" t="s">
        <v>14</v>
      </c>
      <c r="E241" s="14">
        <v>2928</v>
      </c>
    </row>
    <row r="242" spans="1:5" x14ac:dyDescent="0.2">
      <c r="A242" s="15" t="s">
        <v>20</v>
      </c>
      <c r="B242" s="14">
        <v>205</v>
      </c>
      <c r="C242" s="14"/>
      <c r="D242" s="13" t="s">
        <v>14</v>
      </c>
      <c r="E242" s="14">
        <v>4697</v>
      </c>
    </row>
    <row r="243" spans="1:5" x14ac:dyDescent="0.2">
      <c r="A243" s="15" t="s">
        <v>20</v>
      </c>
      <c r="B243" s="14">
        <v>92</v>
      </c>
      <c r="C243" s="14"/>
      <c r="D243" s="13" t="s">
        <v>14</v>
      </c>
      <c r="E243" s="14">
        <v>2915</v>
      </c>
    </row>
    <row r="244" spans="1:5" x14ac:dyDescent="0.2">
      <c r="A244" s="15" t="s">
        <v>20</v>
      </c>
      <c r="B244" s="14">
        <v>219</v>
      </c>
      <c r="C244" s="14"/>
      <c r="D244" s="13" t="s">
        <v>14</v>
      </c>
      <c r="E244" s="14">
        <v>18</v>
      </c>
    </row>
    <row r="245" spans="1:5" x14ac:dyDescent="0.2">
      <c r="A245" s="15" t="s">
        <v>20</v>
      </c>
      <c r="B245" s="14">
        <v>2526</v>
      </c>
      <c r="C245" s="14"/>
      <c r="D245" s="13" t="s">
        <v>14</v>
      </c>
      <c r="E245" s="14">
        <v>602</v>
      </c>
    </row>
    <row r="246" spans="1:5" x14ac:dyDescent="0.2">
      <c r="A246" s="15" t="s">
        <v>20</v>
      </c>
      <c r="B246" s="14">
        <v>94</v>
      </c>
      <c r="C246" s="14"/>
      <c r="D246" s="13" t="s">
        <v>14</v>
      </c>
      <c r="E246" s="14">
        <v>1</v>
      </c>
    </row>
    <row r="247" spans="1:5" x14ac:dyDescent="0.2">
      <c r="A247" s="15" t="s">
        <v>20</v>
      </c>
      <c r="B247" s="14">
        <v>1713</v>
      </c>
      <c r="C247" s="14"/>
      <c r="D247" s="13" t="s">
        <v>14</v>
      </c>
      <c r="E247" s="14">
        <v>3868</v>
      </c>
    </row>
    <row r="248" spans="1:5" x14ac:dyDescent="0.2">
      <c r="A248" s="15" t="s">
        <v>20</v>
      </c>
      <c r="B248" s="14">
        <v>249</v>
      </c>
      <c r="C248" s="14"/>
      <c r="D248" s="13" t="s">
        <v>14</v>
      </c>
      <c r="E248" s="14">
        <v>504</v>
      </c>
    </row>
    <row r="249" spans="1:5" x14ac:dyDescent="0.2">
      <c r="A249" s="15" t="s">
        <v>20</v>
      </c>
      <c r="B249" s="14">
        <v>192</v>
      </c>
      <c r="C249" s="14"/>
      <c r="D249" s="13" t="s">
        <v>14</v>
      </c>
      <c r="E249" s="14">
        <v>14</v>
      </c>
    </row>
    <row r="250" spans="1:5" x14ac:dyDescent="0.2">
      <c r="A250" s="15" t="s">
        <v>20</v>
      </c>
      <c r="B250" s="14">
        <v>247</v>
      </c>
      <c r="C250" s="14"/>
      <c r="D250" s="13" t="s">
        <v>14</v>
      </c>
      <c r="E250" s="14">
        <v>750</v>
      </c>
    </row>
    <row r="251" spans="1:5" x14ac:dyDescent="0.2">
      <c r="A251" s="15" t="s">
        <v>20</v>
      </c>
      <c r="B251" s="14">
        <v>2293</v>
      </c>
      <c r="C251" s="14"/>
      <c r="D251" s="13" t="s">
        <v>14</v>
      </c>
      <c r="E251" s="14">
        <v>77</v>
      </c>
    </row>
    <row r="252" spans="1:5" x14ac:dyDescent="0.2">
      <c r="A252" s="15" t="s">
        <v>20</v>
      </c>
      <c r="B252" s="14">
        <v>3131</v>
      </c>
      <c r="C252" s="14"/>
      <c r="D252" s="13" t="s">
        <v>14</v>
      </c>
      <c r="E252" s="14">
        <v>752</v>
      </c>
    </row>
    <row r="253" spans="1:5" x14ac:dyDescent="0.2">
      <c r="A253" s="15" t="s">
        <v>20</v>
      </c>
      <c r="B253" s="14">
        <v>143</v>
      </c>
      <c r="C253" s="14"/>
      <c r="D253" s="13" t="s">
        <v>14</v>
      </c>
      <c r="E253" s="14">
        <v>131</v>
      </c>
    </row>
    <row r="254" spans="1:5" x14ac:dyDescent="0.2">
      <c r="A254" s="15" t="s">
        <v>20</v>
      </c>
      <c r="B254" s="14">
        <v>296</v>
      </c>
      <c r="C254" s="14"/>
      <c r="D254" s="13" t="s">
        <v>14</v>
      </c>
      <c r="E254" s="14">
        <v>87</v>
      </c>
    </row>
    <row r="255" spans="1:5" x14ac:dyDescent="0.2">
      <c r="A255" s="15" t="s">
        <v>20</v>
      </c>
      <c r="B255" s="14">
        <v>170</v>
      </c>
      <c r="C255" s="14"/>
      <c r="D255" s="13" t="s">
        <v>14</v>
      </c>
      <c r="E255" s="14">
        <v>1063</v>
      </c>
    </row>
    <row r="256" spans="1:5" x14ac:dyDescent="0.2">
      <c r="A256" s="15" t="s">
        <v>20</v>
      </c>
      <c r="B256" s="14">
        <v>86</v>
      </c>
      <c r="C256" s="14"/>
      <c r="D256" s="13" t="s">
        <v>14</v>
      </c>
      <c r="E256" s="14">
        <v>76</v>
      </c>
    </row>
    <row r="257" spans="1:5" x14ac:dyDescent="0.2">
      <c r="A257" s="15" t="s">
        <v>20</v>
      </c>
      <c r="B257" s="14">
        <v>6286</v>
      </c>
      <c r="C257" s="14"/>
      <c r="D257" s="13" t="s">
        <v>14</v>
      </c>
      <c r="E257" s="14">
        <v>4428</v>
      </c>
    </row>
    <row r="258" spans="1:5" x14ac:dyDescent="0.2">
      <c r="A258" s="15" t="s">
        <v>20</v>
      </c>
      <c r="B258" s="14">
        <v>3727</v>
      </c>
      <c r="C258" s="14"/>
      <c r="D258" s="13" t="s">
        <v>14</v>
      </c>
      <c r="E258" s="14">
        <v>58</v>
      </c>
    </row>
    <row r="259" spans="1:5" x14ac:dyDescent="0.2">
      <c r="A259" s="15" t="s">
        <v>20</v>
      </c>
      <c r="B259" s="14">
        <v>1605</v>
      </c>
      <c r="C259" s="14"/>
      <c r="D259" s="13" t="s">
        <v>14</v>
      </c>
      <c r="E259" s="14">
        <v>111</v>
      </c>
    </row>
    <row r="260" spans="1:5" x14ac:dyDescent="0.2">
      <c r="A260" s="15" t="s">
        <v>20</v>
      </c>
      <c r="B260" s="14">
        <v>2120</v>
      </c>
      <c r="C260" s="14"/>
      <c r="D260" s="13" t="s">
        <v>14</v>
      </c>
      <c r="E260" s="14">
        <v>2955</v>
      </c>
    </row>
    <row r="261" spans="1:5" x14ac:dyDescent="0.2">
      <c r="A261" s="15" t="s">
        <v>20</v>
      </c>
      <c r="B261" s="14">
        <v>50</v>
      </c>
      <c r="C261" s="14"/>
      <c r="D261" s="13" t="s">
        <v>14</v>
      </c>
      <c r="E261" s="14">
        <v>1657</v>
      </c>
    </row>
    <row r="262" spans="1:5" x14ac:dyDescent="0.2">
      <c r="A262" s="15" t="s">
        <v>20</v>
      </c>
      <c r="B262" s="14">
        <v>2080</v>
      </c>
      <c r="C262" s="14"/>
      <c r="D262" s="13" t="s">
        <v>14</v>
      </c>
      <c r="E262" s="14">
        <v>926</v>
      </c>
    </row>
    <row r="263" spans="1:5" x14ac:dyDescent="0.2">
      <c r="A263" s="15" t="s">
        <v>20</v>
      </c>
      <c r="B263" s="14">
        <v>2105</v>
      </c>
      <c r="C263" s="14"/>
      <c r="D263" s="13" t="s">
        <v>14</v>
      </c>
      <c r="E263" s="14">
        <v>77</v>
      </c>
    </row>
    <row r="264" spans="1:5" x14ac:dyDescent="0.2">
      <c r="A264" s="15" t="s">
        <v>20</v>
      </c>
      <c r="B264" s="14">
        <v>2436</v>
      </c>
      <c r="C264" s="14"/>
      <c r="D264" s="13" t="s">
        <v>14</v>
      </c>
      <c r="E264" s="14">
        <v>1748</v>
      </c>
    </row>
    <row r="265" spans="1:5" x14ac:dyDescent="0.2">
      <c r="A265" s="15" t="s">
        <v>20</v>
      </c>
      <c r="B265" s="14">
        <v>80</v>
      </c>
      <c r="C265" s="14"/>
      <c r="D265" s="13" t="s">
        <v>14</v>
      </c>
      <c r="E265" s="14">
        <v>79</v>
      </c>
    </row>
    <row r="266" spans="1:5" x14ac:dyDescent="0.2">
      <c r="A266" s="15" t="s">
        <v>20</v>
      </c>
      <c r="B266" s="14">
        <v>42</v>
      </c>
      <c r="C266" s="14"/>
      <c r="D266" s="13" t="s">
        <v>14</v>
      </c>
      <c r="E266" s="14">
        <v>889</v>
      </c>
    </row>
    <row r="267" spans="1:5" x14ac:dyDescent="0.2">
      <c r="A267" s="15" t="s">
        <v>20</v>
      </c>
      <c r="B267" s="14">
        <v>139</v>
      </c>
      <c r="C267" s="14"/>
      <c r="D267" s="13" t="s">
        <v>14</v>
      </c>
      <c r="E267" s="14">
        <v>56</v>
      </c>
    </row>
    <row r="268" spans="1:5" x14ac:dyDescent="0.2">
      <c r="A268" s="15" t="s">
        <v>20</v>
      </c>
      <c r="B268" s="14">
        <v>159</v>
      </c>
      <c r="C268" s="14"/>
      <c r="D268" s="13" t="s">
        <v>14</v>
      </c>
      <c r="E268" s="14">
        <v>1</v>
      </c>
    </row>
    <row r="269" spans="1:5" x14ac:dyDescent="0.2">
      <c r="A269" s="15" t="s">
        <v>20</v>
      </c>
      <c r="B269" s="14">
        <v>381</v>
      </c>
      <c r="C269" s="14"/>
      <c r="D269" s="13" t="s">
        <v>14</v>
      </c>
      <c r="E269" s="14">
        <v>83</v>
      </c>
    </row>
    <row r="270" spans="1:5" x14ac:dyDescent="0.2">
      <c r="A270" s="15" t="s">
        <v>20</v>
      </c>
      <c r="B270" s="14">
        <v>194</v>
      </c>
      <c r="C270" s="14"/>
      <c r="D270" s="13" t="s">
        <v>14</v>
      </c>
      <c r="E270" s="14">
        <v>2025</v>
      </c>
    </row>
    <row r="271" spans="1:5" x14ac:dyDescent="0.2">
      <c r="A271" s="15" t="s">
        <v>20</v>
      </c>
      <c r="B271" s="14">
        <v>106</v>
      </c>
      <c r="C271" s="14"/>
      <c r="D271" s="13" t="s">
        <v>14</v>
      </c>
      <c r="E271" s="14">
        <v>14</v>
      </c>
    </row>
    <row r="272" spans="1:5" x14ac:dyDescent="0.2">
      <c r="A272" s="15" t="s">
        <v>20</v>
      </c>
      <c r="B272" s="14">
        <v>142</v>
      </c>
      <c r="C272" s="14"/>
      <c r="D272" s="13" t="s">
        <v>14</v>
      </c>
      <c r="E272" s="14">
        <v>656</v>
      </c>
    </row>
    <row r="273" spans="1:5" x14ac:dyDescent="0.2">
      <c r="A273" s="15" t="s">
        <v>20</v>
      </c>
      <c r="B273" s="14">
        <v>211</v>
      </c>
      <c r="C273" s="14"/>
      <c r="D273" s="13" t="s">
        <v>14</v>
      </c>
      <c r="E273" s="14">
        <v>1596</v>
      </c>
    </row>
    <row r="274" spans="1:5" x14ac:dyDescent="0.2">
      <c r="A274" s="15" t="s">
        <v>20</v>
      </c>
      <c r="B274" s="14">
        <v>2756</v>
      </c>
      <c r="C274" s="14"/>
      <c r="D274" s="13" t="s">
        <v>14</v>
      </c>
      <c r="E274" s="14">
        <v>10</v>
      </c>
    </row>
    <row r="275" spans="1:5" x14ac:dyDescent="0.2">
      <c r="A275" s="15" t="s">
        <v>20</v>
      </c>
      <c r="B275" s="14">
        <v>173</v>
      </c>
      <c r="C275" s="14"/>
      <c r="D275" s="13" t="s">
        <v>14</v>
      </c>
      <c r="E275" s="14">
        <v>1121</v>
      </c>
    </row>
    <row r="276" spans="1:5" x14ac:dyDescent="0.2">
      <c r="A276" s="15" t="s">
        <v>20</v>
      </c>
      <c r="B276" s="14">
        <v>87</v>
      </c>
      <c r="C276" s="14"/>
      <c r="D276" s="13" t="s">
        <v>14</v>
      </c>
      <c r="E276" s="14">
        <v>15</v>
      </c>
    </row>
    <row r="277" spans="1:5" x14ac:dyDescent="0.2">
      <c r="A277" s="15" t="s">
        <v>20</v>
      </c>
      <c r="B277" s="14">
        <v>1572</v>
      </c>
      <c r="C277" s="14"/>
      <c r="D277" s="13" t="s">
        <v>14</v>
      </c>
      <c r="E277" s="14">
        <v>191</v>
      </c>
    </row>
    <row r="278" spans="1:5" x14ac:dyDescent="0.2">
      <c r="A278" s="15" t="s">
        <v>20</v>
      </c>
      <c r="B278" s="14">
        <v>2346</v>
      </c>
      <c r="C278" s="14"/>
      <c r="D278" s="13" t="s">
        <v>14</v>
      </c>
      <c r="E278" s="14">
        <v>16</v>
      </c>
    </row>
    <row r="279" spans="1:5" x14ac:dyDescent="0.2">
      <c r="A279" s="15" t="s">
        <v>20</v>
      </c>
      <c r="B279" s="14">
        <v>115</v>
      </c>
      <c r="C279" s="14"/>
      <c r="D279" s="13" t="s">
        <v>14</v>
      </c>
      <c r="E279" s="14">
        <v>17</v>
      </c>
    </row>
    <row r="280" spans="1:5" x14ac:dyDescent="0.2">
      <c r="A280" s="15" t="s">
        <v>20</v>
      </c>
      <c r="B280" s="14">
        <v>85</v>
      </c>
      <c r="C280" s="14"/>
      <c r="D280" s="13" t="s">
        <v>14</v>
      </c>
      <c r="E280" s="14">
        <v>34</v>
      </c>
    </row>
    <row r="281" spans="1:5" x14ac:dyDescent="0.2">
      <c r="A281" s="15" t="s">
        <v>20</v>
      </c>
      <c r="B281" s="14">
        <v>144</v>
      </c>
      <c r="C281" s="14"/>
      <c r="D281" s="13" t="s">
        <v>14</v>
      </c>
      <c r="E281" s="14">
        <v>1</v>
      </c>
    </row>
    <row r="282" spans="1:5" x14ac:dyDescent="0.2">
      <c r="A282" s="15" t="s">
        <v>20</v>
      </c>
      <c r="B282" s="14">
        <v>2443</v>
      </c>
      <c r="C282" s="14"/>
      <c r="D282" s="13" t="s">
        <v>14</v>
      </c>
      <c r="E282" s="14">
        <v>1274</v>
      </c>
    </row>
    <row r="283" spans="1:5" x14ac:dyDescent="0.2">
      <c r="A283" s="15" t="s">
        <v>20</v>
      </c>
      <c r="B283" s="14">
        <v>64</v>
      </c>
      <c r="C283" s="14"/>
      <c r="D283" s="13" t="s">
        <v>14</v>
      </c>
      <c r="E283" s="14">
        <v>210</v>
      </c>
    </row>
    <row r="284" spans="1:5" x14ac:dyDescent="0.2">
      <c r="A284" s="15" t="s">
        <v>20</v>
      </c>
      <c r="B284" s="14">
        <v>268</v>
      </c>
      <c r="C284" s="14"/>
      <c r="D284" s="13" t="s">
        <v>14</v>
      </c>
      <c r="E284" s="14">
        <v>248</v>
      </c>
    </row>
    <row r="285" spans="1:5" x14ac:dyDescent="0.2">
      <c r="A285" s="15" t="s">
        <v>20</v>
      </c>
      <c r="B285" s="14">
        <v>195</v>
      </c>
      <c r="C285" s="14"/>
      <c r="D285" s="13" t="s">
        <v>14</v>
      </c>
      <c r="E285" s="14">
        <v>513</v>
      </c>
    </row>
    <row r="286" spans="1:5" x14ac:dyDescent="0.2">
      <c r="A286" s="15" t="s">
        <v>20</v>
      </c>
      <c r="B286" s="14">
        <v>186</v>
      </c>
      <c r="C286" s="14"/>
      <c r="D286" s="13" t="s">
        <v>14</v>
      </c>
      <c r="E286" s="14">
        <v>3410</v>
      </c>
    </row>
    <row r="287" spans="1:5" x14ac:dyDescent="0.2">
      <c r="A287" s="15" t="s">
        <v>20</v>
      </c>
      <c r="B287" s="14">
        <v>460</v>
      </c>
      <c r="C287" s="14"/>
      <c r="D287" s="13" t="s">
        <v>14</v>
      </c>
      <c r="E287" s="14">
        <v>10</v>
      </c>
    </row>
    <row r="288" spans="1:5" x14ac:dyDescent="0.2">
      <c r="A288" s="15" t="s">
        <v>20</v>
      </c>
      <c r="B288" s="14">
        <v>2528</v>
      </c>
      <c r="C288" s="14"/>
      <c r="D288" s="13" t="s">
        <v>14</v>
      </c>
      <c r="E288" s="14">
        <v>2201</v>
      </c>
    </row>
    <row r="289" spans="1:5" x14ac:dyDescent="0.2">
      <c r="A289" s="15" t="s">
        <v>20</v>
      </c>
      <c r="B289" s="14">
        <v>3657</v>
      </c>
      <c r="C289" s="14"/>
      <c r="D289" s="13" t="s">
        <v>14</v>
      </c>
      <c r="E289" s="14">
        <v>676</v>
      </c>
    </row>
    <row r="290" spans="1:5" x14ac:dyDescent="0.2">
      <c r="A290" s="15" t="s">
        <v>20</v>
      </c>
      <c r="B290" s="14">
        <v>131</v>
      </c>
      <c r="C290" s="14"/>
      <c r="D290" s="13" t="s">
        <v>14</v>
      </c>
      <c r="E290" s="14">
        <v>831</v>
      </c>
    </row>
    <row r="291" spans="1:5" x14ac:dyDescent="0.2">
      <c r="A291" s="15" t="s">
        <v>20</v>
      </c>
      <c r="B291" s="14">
        <v>239</v>
      </c>
      <c r="C291" s="14"/>
      <c r="D291" s="13" t="s">
        <v>14</v>
      </c>
      <c r="E291" s="14">
        <v>859</v>
      </c>
    </row>
    <row r="292" spans="1:5" x14ac:dyDescent="0.2">
      <c r="A292" s="15" t="s">
        <v>20</v>
      </c>
      <c r="B292" s="14">
        <v>78</v>
      </c>
      <c r="C292" s="14"/>
      <c r="D292" s="13" t="s">
        <v>14</v>
      </c>
      <c r="E292" s="14">
        <v>45</v>
      </c>
    </row>
    <row r="293" spans="1:5" x14ac:dyDescent="0.2">
      <c r="A293" s="15" t="s">
        <v>20</v>
      </c>
      <c r="B293" s="14">
        <v>1773</v>
      </c>
      <c r="C293" s="14"/>
      <c r="D293" s="13" t="s">
        <v>14</v>
      </c>
      <c r="E293" s="14">
        <v>6</v>
      </c>
    </row>
    <row r="294" spans="1:5" x14ac:dyDescent="0.2">
      <c r="A294" s="15" t="s">
        <v>20</v>
      </c>
      <c r="B294" s="14">
        <v>32</v>
      </c>
      <c r="C294" s="14"/>
      <c r="D294" s="13" t="s">
        <v>14</v>
      </c>
      <c r="E294" s="14">
        <v>7</v>
      </c>
    </row>
    <row r="295" spans="1:5" x14ac:dyDescent="0.2">
      <c r="A295" s="15" t="s">
        <v>20</v>
      </c>
      <c r="B295" s="14">
        <v>369</v>
      </c>
      <c r="C295" s="14"/>
      <c r="D295" s="13" t="s">
        <v>14</v>
      </c>
      <c r="E295" s="14">
        <v>31</v>
      </c>
    </row>
    <row r="296" spans="1:5" x14ac:dyDescent="0.2">
      <c r="A296" s="15" t="s">
        <v>20</v>
      </c>
      <c r="B296" s="14">
        <v>89</v>
      </c>
      <c r="C296" s="14"/>
      <c r="D296" s="13" t="s">
        <v>14</v>
      </c>
      <c r="E296" s="14">
        <v>78</v>
      </c>
    </row>
    <row r="297" spans="1:5" x14ac:dyDescent="0.2">
      <c r="A297" s="15" t="s">
        <v>20</v>
      </c>
      <c r="B297" s="14">
        <v>147</v>
      </c>
      <c r="C297" s="14"/>
      <c r="D297" s="13" t="s">
        <v>14</v>
      </c>
      <c r="E297" s="14">
        <v>1225</v>
      </c>
    </row>
    <row r="298" spans="1:5" x14ac:dyDescent="0.2">
      <c r="A298" s="15" t="s">
        <v>20</v>
      </c>
      <c r="B298" s="14">
        <v>126</v>
      </c>
      <c r="C298" s="14"/>
      <c r="D298" s="13" t="s">
        <v>14</v>
      </c>
      <c r="E298" s="14">
        <v>1</v>
      </c>
    </row>
    <row r="299" spans="1:5" x14ac:dyDescent="0.2">
      <c r="A299" s="15" t="s">
        <v>20</v>
      </c>
      <c r="B299" s="14">
        <v>2218</v>
      </c>
      <c r="C299" s="14"/>
      <c r="D299" s="13" t="s">
        <v>14</v>
      </c>
      <c r="E299" s="14">
        <v>67</v>
      </c>
    </row>
    <row r="300" spans="1:5" x14ac:dyDescent="0.2">
      <c r="A300" s="15" t="s">
        <v>20</v>
      </c>
      <c r="B300" s="14">
        <v>202</v>
      </c>
      <c r="C300" s="14"/>
      <c r="D300" s="13" t="s">
        <v>14</v>
      </c>
      <c r="E300" s="14">
        <v>19</v>
      </c>
    </row>
    <row r="301" spans="1:5" x14ac:dyDescent="0.2">
      <c r="A301" s="15" t="s">
        <v>20</v>
      </c>
      <c r="B301" s="14">
        <v>140</v>
      </c>
      <c r="C301" s="14"/>
      <c r="D301" s="13" t="s">
        <v>14</v>
      </c>
      <c r="E301" s="14">
        <v>2108</v>
      </c>
    </row>
    <row r="302" spans="1:5" x14ac:dyDescent="0.2">
      <c r="A302" s="15" t="s">
        <v>20</v>
      </c>
      <c r="B302" s="14">
        <v>1052</v>
      </c>
      <c r="C302" s="14"/>
      <c r="D302" s="13" t="s">
        <v>14</v>
      </c>
      <c r="E302" s="14">
        <v>679</v>
      </c>
    </row>
    <row r="303" spans="1:5" x14ac:dyDescent="0.2">
      <c r="A303" s="15" t="s">
        <v>20</v>
      </c>
      <c r="B303" s="14">
        <v>247</v>
      </c>
      <c r="C303" s="14"/>
      <c r="D303" s="13" t="s">
        <v>14</v>
      </c>
      <c r="E303" s="14">
        <v>36</v>
      </c>
    </row>
    <row r="304" spans="1:5" x14ac:dyDescent="0.2">
      <c r="A304" s="15" t="s">
        <v>20</v>
      </c>
      <c r="B304" s="14">
        <v>84</v>
      </c>
      <c r="C304" s="14"/>
      <c r="D304" s="13" t="s">
        <v>14</v>
      </c>
      <c r="E304" s="14">
        <v>47</v>
      </c>
    </row>
    <row r="305" spans="1:5" x14ac:dyDescent="0.2">
      <c r="A305" s="15" t="s">
        <v>20</v>
      </c>
      <c r="B305" s="14">
        <v>88</v>
      </c>
      <c r="C305" s="14"/>
      <c r="D305" s="13" t="s">
        <v>14</v>
      </c>
      <c r="E305" s="14">
        <v>70</v>
      </c>
    </row>
    <row r="306" spans="1:5" x14ac:dyDescent="0.2">
      <c r="A306" s="15" t="s">
        <v>20</v>
      </c>
      <c r="B306" s="14">
        <v>156</v>
      </c>
      <c r="C306" s="14"/>
      <c r="D306" s="13" t="s">
        <v>14</v>
      </c>
      <c r="E306" s="14">
        <v>154</v>
      </c>
    </row>
    <row r="307" spans="1:5" x14ac:dyDescent="0.2">
      <c r="A307" s="15" t="s">
        <v>20</v>
      </c>
      <c r="B307" s="14">
        <v>2985</v>
      </c>
      <c r="C307" s="14"/>
      <c r="D307" s="13" t="s">
        <v>14</v>
      </c>
      <c r="E307" s="14">
        <v>22</v>
      </c>
    </row>
    <row r="308" spans="1:5" x14ac:dyDescent="0.2">
      <c r="A308" s="15" t="s">
        <v>20</v>
      </c>
      <c r="B308" s="14">
        <v>762</v>
      </c>
      <c r="C308" s="14"/>
      <c r="D308" s="13" t="s">
        <v>14</v>
      </c>
      <c r="E308" s="14">
        <v>1758</v>
      </c>
    </row>
    <row r="309" spans="1:5" x14ac:dyDescent="0.2">
      <c r="A309" s="15" t="s">
        <v>20</v>
      </c>
      <c r="B309" s="14">
        <v>554</v>
      </c>
      <c r="C309" s="14"/>
      <c r="D309" s="13" t="s">
        <v>14</v>
      </c>
      <c r="E309" s="14">
        <v>94</v>
      </c>
    </row>
    <row r="310" spans="1:5" x14ac:dyDescent="0.2">
      <c r="A310" s="15" t="s">
        <v>20</v>
      </c>
      <c r="B310" s="14">
        <v>135</v>
      </c>
      <c r="C310" s="14"/>
      <c r="D310" s="13" t="s">
        <v>14</v>
      </c>
      <c r="E310" s="14">
        <v>33</v>
      </c>
    </row>
    <row r="311" spans="1:5" x14ac:dyDescent="0.2">
      <c r="A311" s="15" t="s">
        <v>20</v>
      </c>
      <c r="B311" s="14">
        <v>122</v>
      </c>
      <c r="C311" s="14"/>
      <c r="D311" s="13" t="s">
        <v>14</v>
      </c>
      <c r="E311" s="14">
        <v>1</v>
      </c>
    </row>
    <row r="312" spans="1:5" x14ac:dyDescent="0.2">
      <c r="A312" s="15" t="s">
        <v>20</v>
      </c>
      <c r="B312" s="14">
        <v>221</v>
      </c>
      <c r="C312" s="14"/>
      <c r="D312" s="13" t="s">
        <v>14</v>
      </c>
      <c r="E312" s="14">
        <v>31</v>
      </c>
    </row>
    <row r="313" spans="1:5" x14ac:dyDescent="0.2">
      <c r="A313" s="15" t="s">
        <v>20</v>
      </c>
      <c r="B313" s="14">
        <v>126</v>
      </c>
      <c r="C313" s="14"/>
      <c r="D313" s="13" t="s">
        <v>14</v>
      </c>
      <c r="E313" s="14">
        <v>35</v>
      </c>
    </row>
    <row r="314" spans="1:5" x14ac:dyDescent="0.2">
      <c r="A314" s="15" t="s">
        <v>20</v>
      </c>
      <c r="B314" s="14">
        <v>1022</v>
      </c>
      <c r="C314" s="14"/>
      <c r="D314" s="13" t="s">
        <v>14</v>
      </c>
      <c r="E314" s="14">
        <v>63</v>
      </c>
    </row>
    <row r="315" spans="1:5" x14ac:dyDescent="0.2">
      <c r="A315" s="15" t="s">
        <v>20</v>
      </c>
      <c r="B315" s="14">
        <v>3177</v>
      </c>
      <c r="C315" s="14"/>
      <c r="D315" s="13" t="s">
        <v>14</v>
      </c>
      <c r="E315" s="14">
        <v>526</v>
      </c>
    </row>
    <row r="316" spans="1:5" x14ac:dyDescent="0.2">
      <c r="A316" s="15" t="s">
        <v>20</v>
      </c>
      <c r="B316" s="14">
        <v>198</v>
      </c>
      <c r="C316" s="14"/>
      <c r="D316" s="13" t="s">
        <v>14</v>
      </c>
      <c r="E316" s="14">
        <v>121</v>
      </c>
    </row>
    <row r="317" spans="1:5" x14ac:dyDescent="0.2">
      <c r="A317" s="15" t="s">
        <v>20</v>
      </c>
      <c r="B317" s="14">
        <v>85</v>
      </c>
      <c r="C317" s="14"/>
      <c r="D317" s="13" t="s">
        <v>14</v>
      </c>
      <c r="E317" s="14">
        <v>67</v>
      </c>
    </row>
    <row r="318" spans="1:5" x14ac:dyDescent="0.2">
      <c r="A318" s="15" t="s">
        <v>20</v>
      </c>
      <c r="B318" s="14">
        <v>3596</v>
      </c>
      <c r="C318" s="14"/>
      <c r="D318" s="13" t="s">
        <v>14</v>
      </c>
      <c r="E318" s="14">
        <v>57</v>
      </c>
    </row>
    <row r="319" spans="1:5" x14ac:dyDescent="0.2">
      <c r="A319" s="15" t="s">
        <v>20</v>
      </c>
      <c r="B319" s="14">
        <v>244</v>
      </c>
      <c r="C319" s="14"/>
      <c r="D319" s="13" t="s">
        <v>14</v>
      </c>
      <c r="E319" s="14">
        <v>1229</v>
      </c>
    </row>
    <row r="320" spans="1:5" x14ac:dyDescent="0.2">
      <c r="A320" s="15" t="s">
        <v>20</v>
      </c>
      <c r="B320" s="14">
        <v>5180</v>
      </c>
      <c r="C320" s="14"/>
      <c r="D320" s="13" t="s">
        <v>14</v>
      </c>
      <c r="E320" s="14">
        <v>12</v>
      </c>
    </row>
    <row r="321" spans="1:5" x14ac:dyDescent="0.2">
      <c r="A321" s="15" t="s">
        <v>20</v>
      </c>
      <c r="B321" s="14">
        <v>589</v>
      </c>
      <c r="C321" s="14"/>
      <c r="D321" s="13" t="s">
        <v>14</v>
      </c>
      <c r="E321" s="14">
        <v>452</v>
      </c>
    </row>
    <row r="322" spans="1:5" x14ac:dyDescent="0.2">
      <c r="A322" s="15" t="s">
        <v>20</v>
      </c>
      <c r="B322" s="14">
        <v>2725</v>
      </c>
      <c r="C322" s="14"/>
      <c r="D322" s="13" t="s">
        <v>14</v>
      </c>
      <c r="E322" s="14">
        <v>1886</v>
      </c>
    </row>
    <row r="323" spans="1:5" x14ac:dyDescent="0.2">
      <c r="A323" s="15" t="s">
        <v>20</v>
      </c>
      <c r="B323" s="14">
        <v>300</v>
      </c>
      <c r="C323" s="14"/>
      <c r="D323" s="13" t="s">
        <v>14</v>
      </c>
      <c r="E323" s="14">
        <v>1825</v>
      </c>
    </row>
    <row r="324" spans="1:5" x14ac:dyDescent="0.2">
      <c r="A324" s="15" t="s">
        <v>20</v>
      </c>
      <c r="B324" s="14">
        <v>144</v>
      </c>
      <c r="C324" s="14"/>
      <c r="D324" s="13" t="s">
        <v>14</v>
      </c>
      <c r="E324" s="14">
        <v>31</v>
      </c>
    </row>
    <row r="325" spans="1:5" x14ac:dyDescent="0.2">
      <c r="A325" s="15" t="s">
        <v>20</v>
      </c>
      <c r="B325" s="14">
        <v>87</v>
      </c>
      <c r="C325" s="14"/>
      <c r="D325" s="13" t="s">
        <v>14</v>
      </c>
      <c r="E325" s="14">
        <v>107</v>
      </c>
    </row>
    <row r="326" spans="1:5" x14ac:dyDescent="0.2">
      <c r="A326" s="15" t="s">
        <v>20</v>
      </c>
      <c r="B326" s="14">
        <v>3116</v>
      </c>
      <c r="C326" s="14"/>
      <c r="D326" s="13" t="s">
        <v>14</v>
      </c>
      <c r="E326" s="14">
        <v>27</v>
      </c>
    </row>
    <row r="327" spans="1:5" x14ac:dyDescent="0.2">
      <c r="A327" s="15" t="s">
        <v>20</v>
      </c>
      <c r="B327" s="14">
        <v>909</v>
      </c>
      <c r="C327" s="14"/>
      <c r="D327" s="13" t="s">
        <v>14</v>
      </c>
      <c r="E327" s="14">
        <v>1221</v>
      </c>
    </row>
    <row r="328" spans="1:5" x14ac:dyDescent="0.2">
      <c r="A328" s="15" t="s">
        <v>20</v>
      </c>
      <c r="B328" s="14">
        <v>1613</v>
      </c>
      <c r="C328" s="14"/>
      <c r="D328" s="13" t="s">
        <v>14</v>
      </c>
      <c r="E328" s="14">
        <v>1</v>
      </c>
    </row>
    <row r="329" spans="1:5" x14ac:dyDescent="0.2">
      <c r="A329" s="15" t="s">
        <v>20</v>
      </c>
      <c r="B329" s="14">
        <v>136</v>
      </c>
      <c r="C329" s="14"/>
      <c r="D329" s="13" t="s">
        <v>14</v>
      </c>
      <c r="E329" s="14">
        <v>16</v>
      </c>
    </row>
    <row r="330" spans="1:5" x14ac:dyDescent="0.2">
      <c r="A330" s="15" t="s">
        <v>20</v>
      </c>
      <c r="B330" s="14">
        <v>130</v>
      </c>
      <c r="C330" s="14"/>
      <c r="D330" s="13" t="s">
        <v>14</v>
      </c>
      <c r="E330" s="14">
        <v>41</v>
      </c>
    </row>
    <row r="331" spans="1:5" x14ac:dyDescent="0.2">
      <c r="A331" s="15" t="s">
        <v>20</v>
      </c>
      <c r="B331" s="14">
        <v>102</v>
      </c>
      <c r="C331" s="14"/>
      <c r="D331" s="13" t="s">
        <v>14</v>
      </c>
      <c r="E331" s="14">
        <v>523</v>
      </c>
    </row>
    <row r="332" spans="1:5" x14ac:dyDescent="0.2">
      <c r="A332" s="15" t="s">
        <v>20</v>
      </c>
      <c r="B332" s="14">
        <v>4006</v>
      </c>
      <c r="C332" s="14"/>
      <c r="D332" s="13" t="s">
        <v>14</v>
      </c>
      <c r="E332" s="14">
        <v>141</v>
      </c>
    </row>
    <row r="333" spans="1:5" x14ac:dyDescent="0.2">
      <c r="A333" s="15" t="s">
        <v>20</v>
      </c>
      <c r="B333" s="14">
        <v>1629</v>
      </c>
      <c r="C333" s="14"/>
      <c r="D333" s="13" t="s">
        <v>14</v>
      </c>
      <c r="E333" s="14">
        <v>52</v>
      </c>
    </row>
    <row r="334" spans="1:5" x14ac:dyDescent="0.2">
      <c r="A334" s="15" t="s">
        <v>20</v>
      </c>
      <c r="B334" s="14">
        <v>2188</v>
      </c>
      <c r="C334" s="14"/>
      <c r="D334" s="13" t="s">
        <v>14</v>
      </c>
      <c r="E334" s="14">
        <v>225</v>
      </c>
    </row>
    <row r="335" spans="1:5" x14ac:dyDescent="0.2">
      <c r="A335" s="15" t="s">
        <v>20</v>
      </c>
      <c r="B335" s="14">
        <v>2409</v>
      </c>
      <c r="C335" s="14"/>
      <c r="D335" s="13" t="s">
        <v>14</v>
      </c>
      <c r="E335" s="14">
        <v>38</v>
      </c>
    </row>
    <row r="336" spans="1:5" x14ac:dyDescent="0.2">
      <c r="A336" s="15" t="s">
        <v>20</v>
      </c>
      <c r="B336" s="14">
        <v>194</v>
      </c>
      <c r="C336" s="14"/>
      <c r="D336" s="13" t="s">
        <v>14</v>
      </c>
      <c r="E336" s="14">
        <v>15</v>
      </c>
    </row>
    <row r="337" spans="1:5" x14ac:dyDescent="0.2">
      <c r="A337" s="15" t="s">
        <v>20</v>
      </c>
      <c r="B337" s="14">
        <v>1140</v>
      </c>
      <c r="C337" s="14"/>
      <c r="D337" s="13" t="s">
        <v>14</v>
      </c>
      <c r="E337" s="14">
        <v>37</v>
      </c>
    </row>
    <row r="338" spans="1:5" x14ac:dyDescent="0.2">
      <c r="A338" s="15" t="s">
        <v>20</v>
      </c>
      <c r="B338" s="14">
        <v>102</v>
      </c>
      <c r="C338" s="14"/>
      <c r="D338" s="13" t="s">
        <v>14</v>
      </c>
      <c r="E338" s="14">
        <v>112</v>
      </c>
    </row>
    <row r="339" spans="1:5" x14ac:dyDescent="0.2">
      <c r="A339" s="15" t="s">
        <v>20</v>
      </c>
      <c r="B339" s="14">
        <v>2857</v>
      </c>
      <c r="C339" s="14"/>
      <c r="D339" s="13" t="s">
        <v>14</v>
      </c>
      <c r="E339" s="14">
        <v>21</v>
      </c>
    </row>
    <row r="340" spans="1:5" x14ac:dyDescent="0.2">
      <c r="A340" s="15" t="s">
        <v>20</v>
      </c>
      <c r="B340" s="14">
        <v>107</v>
      </c>
      <c r="C340" s="14"/>
      <c r="D340" s="13" t="s">
        <v>14</v>
      </c>
      <c r="E340" s="14">
        <v>67</v>
      </c>
    </row>
    <row r="341" spans="1:5" x14ac:dyDescent="0.2">
      <c r="A341" s="15" t="s">
        <v>20</v>
      </c>
      <c r="B341" s="14">
        <v>160</v>
      </c>
      <c r="C341" s="14"/>
      <c r="D341" s="13" t="s">
        <v>14</v>
      </c>
      <c r="E341" s="14">
        <v>78</v>
      </c>
    </row>
    <row r="342" spans="1:5" x14ac:dyDescent="0.2">
      <c r="A342" s="15" t="s">
        <v>20</v>
      </c>
      <c r="B342" s="14">
        <v>2230</v>
      </c>
      <c r="C342" s="14"/>
      <c r="D342" s="13" t="s">
        <v>14</v>
      </c>
      <c r="E342" s="14">
        <v>67</v>
      </c>
    </row>
    <row r="343" spans="1:5" x14ac:dyDescent="0.2">
      <c r="A343" s="15" t="s">
        <v>20</v>
      </c>
      <c r="B343" s="14">
        <v>316</v>
      </c>
      <c r="C343" s="14"/>
      <c r="D343" s="13" t="s">
        <v>14</v>
      </c>
      <c r="E343" s="14">
        <v>263</v>
      </c>
    </row>
    <row r="344" spans="1:5" x14ac:dyDescent="0.2">
      <c r="A344" s="15" t="s">
        <v>20</v>
      </c>
      <c r="B344" s="14">
        <v>117</v>
      </c>
      <c r="C344" s="14"/>
      <c r="D344" s="13" t="s">
        <v>14</v>
      </c>
      <c r="E344" s="14">
        <v>1691</v>
      </c>
    </row>
    <row r="345" spans="1:5" x14ac:dyDescent="0.2">
      <c r="A345" s="15" t="s">
        <v>20</v>
      </c>
      <c r="B345" s="14">
        <v>6406</v>
      </c>
      <c r="C345" s="14"/>
      <c r="D345" s="13" t="s">
        <v>14</v>
      </c>
      <c r="E345" s="14">
        <v>181</v>
      </c>
    </row>
    <row r="346" spans="1:5" x14ac:dyDescent="0.2">
      <c r="A346" s="15" t="s">
        <v>20</v>
      </c>
      <c r="B346" s="14">
        <v>192</v>
      </c>
      <c r="C346" s="14"/>
      <c r="D346" s="13" t="s">
        <v>14</v>
      </c>
      <c r="E346" s="14">
        <v>13</v>
      </c>
    </row>
    <row r="347" spans="1:5" x14ac:dyDescent="0.2">
      <c r="A347" s="15" t="s">
        <v>20</v>
      </c>
      <c r="B347" s="14">
        <v>26</v>
      </c>
      <c r="C347" s="14"/>
      <c r="D347" s="13" t="s">
        <v>14</v>
      </c>
      <c r="E347" s="14">
        <v>1</v>
      </c>
    </row>
    <row r="348" spans="1:5" x14ac:dyDescent="0.2">
      <c r="A348" s="15" t="s">
        <v>20</v>
      </c>
      <c r="B348" s="14">
        <v>723</v>
      </c>
      <c r="C348" s="14"/>
      <c r="D348" s="13" t="s">
        <v>14</v>
      </c>
      <c r="E348" s="14">
        <v>21</v>
      </c>
    </row>
    <row r="349" spans="1:5" x14ac:dyDescent="0.2">
      <c r="A349" s="15" t="s">
        <v>20</v>
      </c>
      <c r="B349" s="14">
        <v>170</v>
      </c>
      <c r="C349" s="14"/>
      <c r="D349" s="13" t="s">
        <v>14</v>
      </c>
      <c r="E349" s="14">
        <v>830</v>
      </c>
    </row>
    <row r="350" spans="1:5" x14ac:dyDescent="0.2">
      <c r="A350" s="15" t="s">
        <v>20</v>
      </c>
      <c r="B350" s="14">
        <v>238</v>
      </c>
      <c r="C350" s="14"/>
      <c r="D350" s="13" t="s">
        <v>14</v>
      </c>
      <c r="E350" s="14">
        <v>130</v>
      </c>
    </row>
    <row r="351" spans="1:5" x14ac:dyDescent="0.2">
      <c r="A351" s="15" t="s">
        <v>20</v>
      </c>
      <c r="B351" s="14">
        <v>55</v>
      </c>
      <c r="C351" s="14"/>
      <c r="D351" s="13" t="s">
        <v>14</v>
      </c>
      <c r="E351" s="14">
        <v>55</v>
      </c>
    </row>
    <row r="352" spans="1:5" x14ac:dyDescent="0.2">
      <c r="A352" s="15" t="s">
        <v>20</v>
      </c>
      <c r="B352" s="14">
        <v>128</v>
      </c>
      <c r="C352" s="14"/>
      <c r="D352" s="13" t="s">
        <v>14</v>
      </c>
      <c r="E352" s="14">
        <v>114</v>
      </c>
    </row>
    <row r="353" spans="1:5" x14ac:dyDescent="0.2">
      <c r="A353" s="15" t="s">
        <v>20</v>
      </c>
      <c r="B353" s="14">
        <v>2144</v>
      </c>
      <c r="C353" s="14"/>
      <c r="D353" s="13" t="s">
        <v>14</v>
      </c>
      <c r="E353" s="14">
        <v>594</v>
      </c>
    </row>
    <row r="354" spans="1:5" x14ac:dyDescent="0.2">
      <c r="A354" s="15" t="s">
        <v>20</v>
      </c>
      <c r="B354" s="14">
        <v>2693</v>
      </c>
      <c r="C354" s="14"/>
      <c r="D354" s="13" t="s">
        <v>14</v>
      </c>
      <c r="E354" s="14">
        <v>24</v>
      </c>
    </row>
    <row r="355" spans="1:5" x14ac:dyDescent="0.2">
      <c r="A355" s="15" t="s">
        <v>20</v>
      </c>
      <c r="B355" s="14">
        <v>432</v>
      </c>
      <c r="C355" s="14"/>
      <c r="D355" s="13" t="s">
        <v>14</v>
      </c>
      <c r="E355" s="14">
        <v>252</v>
      </c>
    </row>
    <row r="356" spans="1:5" x14ac:dyDescent="0.2">
      <c r="A356" s="15" t="s">
        <v>20</v>
      </c>
      <c r="B356" s="14">
        <v>189</v>
      </c>
      <c r="C356" s="14"/>
      <c r="D356" s="13" t="s">
        <v>14</v>
      </c>
      <c r="E356" s="14">
        <v>67</v>
      </c>
    </row>
    <row r="357" spans="1:5" x14ac:dyDescent="0.2">
      <c r="A357" s="15" t="s">
        <v>20</v>
      </c>
      <c r="B357" s="14">
        <v>154</v>
      </c>
      <c r="C357" s="14"/>
      <c r="D357" s="13" t="s">
        <v>14</v>
      </c>
      <c r="E357" s="14">
        <v>742</v>
      </c>
    </row>
    <row r="358" spans="1:5" x14ac:dyDescent="0.2">
      <c r="A358" s="15" t="s">
        <v>20</v>
      </c>
      <c r="B358" s="14">
        <v>96</v>
      </c>
      <c r="C358" s="14"/>
      <c r="D358" s="13" t="s">
        <v>14</v>
      </c>
      <c r="E358" s="14">
        <v>75</v>
      </c>
    </row>
    <row r="359" spans="1:5" x14ac:dyDescent="0.2">
      <c r="A359" s="15" t="s">
        <v>20</v>
      </c>
      <c r="B359" s="14">
        <v>3063</v>
      </c>
      <c r="C359" s="14"/>
      <c r="D359" s="13" t="s">
        <v>14</v>
      </c>
      <c r="E359" s="14">
        <v>4405</v>
      </c>
    </row>
    <row r="360" spans="1:5" x14ac:dyDescent="0.2">
      <c r="A360" s="15" t="s">
        <v>20</v>
      </c>
      <c r="B360" s="14">
        <v>2266</v>
      </c>
      <c r="C360" s="14"/>
      <c r="D360" s="13" t="s">
        <v>14</v>
      </c>
      <c r="E360" s="14">
        <v>92</v>
      </c>
    </row>
    <row r="361" spans="1:5" x14ac:dyDescent="0.2">
      <c r="A361" s="15" t="s">
        <v>20</v>
      </c>
      <c r="B361" s="14">
        <v>194</v>
      </c>
      <c r="C361" s="14"/>
      <c r="D361" s="13" t="s">
        <v>14</v>
      </c>
      <c r="E361" s="14">
        <v>64</v>
      </c>
    </row>
    <row r="362" spans="1:5" x14ac:dyDescent="0.2">
      <c r="A362" s="15" t="s">
        <v>20</v>
      </c>
      <c r="B362" s="14">
        <v>129</v>
      </c>
      <c r="C362" s="14"/>
      <c r="D362" s="13" t="s">
        <v>14</v>
      </c>
      <c r="E362" s="14">
        <v>64</v>
      </c>
    </row>
    <row r="363" spans="1:5" x14ac:dyDescent="0.2">
      <c r="A363" s="15" t="s">
        <v>20</v>
      </c>
      <c r="B363" s="14">
        <v>375</v>
      </c>
      <c r="C363" s="14"/>
      <c r="D363" s="13" t="s">
        <v>14</v>
      </c>
      <c r="E363" s="14">
        <v>842</v>
      </c>
    </row>
    <row r="364" spans="1:5" x14ac:dyDescent="0.2">
      <c r="A364" s="15" t="s">
        <v>20</v>
      </c>
      <c r="B364" s="14">
        <v>409</v>
      </c>
      <c r="C364" s="14"/>
      <c r="D364" s="13" t="s">
        <v>14</v>
      </c>
      <c r="E364" s="14">
        <v>112</v>
      </c>
    </row>
    <row r="365" spans="1:5" x14ac:dyDescent="0.2">
      <c r="A365" s="15" t="s">
        <v>20</v>
      </c>
      <c r="B365" s="14">
        <v>234</v>
      </c>
      <c r="C365" s="14"/>
      <c r="D365" s="13" t="s">
        <v>14</v>
      </c>
      <c r="E365" s="14">
        <v>374</v>
      </c>
    </row>
    <row r="366" spans="1:5" x14ac:dyDescent="0.2">
      <c r="A366" s="15" t="s">
        <v>20</v>
      </c>
      <c r="B366" s="14">
        <v>3016</v>
      </c>
      <c r="C366" s="14"/>
    </row>
    <row r="367" spans="1:5" x14ac:dyDescent="0.2">
      <c r="A367" s="15" t="s">
        <v>20</v>
      </c>
      <c r="B367" s="14">
        <v>264</v>
      </c>
      <c r="C367" s="14"/>
    </row>
    <row r="368" spans="1:5" x14ac:dyDescent="0.2">
      <c r="A368" s="15" t="s">
        <v>20</v>
      </c>
      <c r="B368" s="14">
        <v>272</v>
      </c>
      <c r="C368" s="14"/>
    </row>
    <row r="369" spans="1:3" x14ac:dyDescent="0.2">
      <c r="A369" s="15" t="s">
        <v>20</v>
      </c>
      <c r="B369" s="14">
        <v>419</v>
      </c>
      <c r="C369" s="14"/>
    </row>
    <row r="370" spans="1:3" x14ac:dyDescent="0.2">
      <c r="A370" s="15" t="s">
        <v>20</v>
      </c>
      <c r="B370" s="14">
        <v>1621</v>
      </c>
      <c r="C370" s="14"/>
    </row>
    <row r="371" spans="1:3" x14ac:dyDescent="0.2">
      <c r="A371" s="15" t="s">
        <v>20</v>
      </c>
      <c r="B371" s="14">
        <v>1101</v>
      </c>
      <c r="C371" s="14"/>
    </row>
    <row r="372" spans="1:3" x14ac:dyDescent="0.2">
      <c r="A372" s="15" t="s">
        <v>20</v>
      </c>
      <c r="B372" s="14">
        <v>1073</v>
      </c>
      <c r="C372" s="14"/>
    </row>
    <row r="373" spans="1:3" x14ac:dyDescent="0.2">
      <c r="A373" s="15" t="s">
        <v>20</v>
      </c>
      <c r="B373" s="14">
        <v>331</v>
      </c>
      <c r="C373" s="14"/>
    </row>
    <row r="374" spans="1:3" x14ac:dyDescent="0.2">
      <c r="A374" s="15" t="s">
        <v>20</v>
      </c>
      <c r="B374" s="14">
        <v>1170</v>
      </c>
      <c r="C374" s="14"/>
    </row>
    <row r="375" spans="1:3" x14ac:dyDescent="0.2">
      <c r="A375" s="15" t="s">
        <v>20</v>
      </c>
      <c r="B375" s="14">
        <v>363</v>
      </c>
      <c r="C375" s="14"/>
    </row>
    <row r="376" spans="1:3" x14ac:dyDescent="0.2">
      <c r="A376" s="15" t="s">
        <v>20</v>
      </c>
      <c r="B376" s="14">
        <v>103</v>
      </c>
      <c r="C376" s="14"/>
    </row>
    <row r="377" spans="1:3" x14ac:dyDescent="0.2">
      <c r="A377" s="15" t="s">
        <v>20</v>
      </c>
      <c r="B377" s="14">
        <v>147</v>
      </c>
      <c r="C377" s="14"/>
    </row>
    <row r="378" spans="1:3" x14ac:dyDescent="0.2">
      <c r="A378" s="15" t="s">
        <v>20</v>
      </c>
      <c r="B378" s="14">
        <v>110</v>
      </c>
      <c r="C378" s="14"/>
    </row>
    <row r="379" spans="1:3" x14ac:dyDescent="0.2">
      <c r="A379" s="15" t="s">
        <v>20</v>
      </c>
      <c r="B379" s="14">
        <v>134</v>
      </c>
      <c r="C379" s="14"/>
    </row>
    <row r="380" spans="1:3" x14ac:dyDescent="0.2">
      <c r="A380" s="15" t="s">
        <v>20</v>
      </c>
      <c r="B380" s="14">
        <v>269</v>
      </c>
      <c r="C380" s="14"/>
    </row>
    <row r="381" spans="1:3" x14ac:dyDescent="0.2">
      <c r="A381" s="15" t="s">
        <v>20</v>
      </c>
      <c r="B381" s="14">
        <v>175</v>
      </c>
      <c r="C381" s="14"/>
    </row>
    <row r="382" spans="1:3" x14ac:dyDescent="0.2">
      <c r="A382" s="15" t="s">
        <v>20</v>
      </c>
      <c r="B382" s="14">
        <v>69</v>
      </c>
      <c r="C382" s="14"/>
    </row>
    <row r="383" spans="1:3" x14ac:dyDescent="0.2">
      <c r="A383" s="15" t="s">
        <v>20</v>
      </c>
      <c r="B383" s="14">
        <v>190</v>
      </c>
      <c r="C383" s="14"/>
    </row>
    <row r="384" spans="1:3" x14ac:dyDescent="0.2">
      <c r="A384" s="15" t="s">
        <v>20</v>
      </c>
      <c r="B384" s="14">
        <v>237</v>
      </c>
      <c r="C384" s="14"/>
    </row>
    <row r="385" spans="1:3" x14ac:dyDescent="0.2">
      <c r="A385" s="15" t="s">
        <v>20</v>
      </c>
      <c r="B385" s="14">
        <v>196</v>
      </c>
      <c r="C385" s="14"/>
    </row>
    <row r="386" spans="1:3" x14ac:dyDescent="0.2">
      <c r="A386" s="15" t="s">
        <v>20</v>
      </c>
      <c r="B386" s="14">
        <v>7295</v>
      </c>
      <c r="C386" s="14"/>
    </row>
    <row r="387" spans="1:3" x14ac:dyDescent="0.2">
      <c r="A387" s="15" t="s">
        <v>20</v>
      </c>
      <c r="B387" s="14">
        <v>2893</v>
      </c>
      <c r="C387" s="14"/>
    </row>
    <row r="388" spans="1:3" x14ac:dyDescent="0.2">
      <c r="A388" s="15" t="s">
        <v>20</v>
      </c>
      <c r="B388" s="14">
        <v>820</v>
      </c>
      <c r="C388" s="14"/>
    </row>
    <row r="389" spans="1:3" x14ac:dyDescent="0.2">
      <c r="A389" s="15" t="s">
        <v>20</v>
      </c>
      <c r="B389" s="14">
        <v>2038</v>
      </c>
      <c r="C389" s="14"/>
    </row>
    <row r="390" spans="1:3" x14ac:dyDescent="0.2">
      <c r="A390" s="15" t="s">
        <v>20</v>
      </c>
      <c r="B390" s="14">
        <v>116</v>
      </c>
      <c r="C390" s="14"/>
    </row>
    <row r="391" spans="1:3" x14ac:dyDescent="0.2">
      <c r="A391" s="15" t="s">
        <v>20</v>
      </c>
      <c r="B391" s="14">
        <v>1345</v>
      </c>
      <c r="C391" s="14"/>
    </row>
    <row r="392" spans="1:3" x14ac:dyDescent="0.2">
      <c r="A392" s="15" t="s">
        <v>20</v>
      </c>
      <c r="B392" s="14">
        <v>168</v>
      </c>
      <c r="C392" s="14"/>
    </row>
    <row r="393" spans="1:3" x14ac:dyDescent="0.2">
      <c r="A393" s="15" t="s">
        <v>20</v>
      </c>
      <c r="B393" s="14">
        <v>137</v>
      </c>
      <c r="C393" s="14"/>
    </row>
    <row r="394" spans="1:3" x14ac:dyDescent="0.2">
      <c r="A394" s="15" t="s">
        <v>20</v>
      </c>
      <c r="B394" s="14">
        <v>186</v>
      </c>
      <c r="C394" s="14"/>
    </row>
    <row r="395" spans="1:3" x14ac:dyDescent="0.2">
      <c r="A395" s="15" t="s">
        <v>20</v>
      </c>
      <c r="B395" s="14">
        <v>125</v>
      </c>
      <c r="C395" s="14"/>
    </row>
    <row r="396" spans="1:3" x14ac:dyDescent="0.2">
      <c r="A396" s="15" t="s">
        <v>20</v>
      </c>
      <c r="B396" s="14">
        <v>202</v>
      </c>
      <c r="C396" s="14"/>
    </row>
    <row r="397" spans="1:3" x14ac:dyDescent="0.2">
      <c r="A397" s="15" t="s">
        <v>20</v>
      </c>
      <c r="B397" s="14">
        <v>103</v>
      </c>
      <c r="C397" s="14"/>
    </row>
    <row r="398" spans="1:3" x14ac:dyDescent="0.2">
      <c r="A398" s="15" t="s">
        <v>20</v>
      </c>
      <c r="B398" s="14">
        <v>1785</v>
      </c>
      <c r="C398" s="14"/>
    </row>
    <row r="399" spans="1:3" x14ac:dyDescent="0.2">
      <c r="A399" s="15" t="s">
        <v>20</v>
      </c>
      <c r="B399" s="14">
        <v>157</v>
      </c>
      <c r="C399" s="14"/>
    </row>
    <row r="400" spans="1:3" x14ac:dyDescent="0.2">
      <c r="A400" s="15" t="s">
        <v>20</v>
      </c>
      <c r="B400" s="14">
        <v>555</v>
      </c>
      <c r="C400" s="14"/>
    </row>
    <row r="401" spans="1:3" x14ac:dyDescent="0.2">
      <c r="A401" s="15" t="s">
        <v>20</v>
      </c>
      <c r="B401" s="14">
        <v>297</v>
      </c>
      <c r="C401" s="14"/>
    </row>
    <row r="402" spans="1:3" x14ac:dyDescent="0.2">
      <c r="A402" s="15" t="s">
        <v>20</v>
      </c>
      <c r="B402" s="14">
        <v>123</v>
      </c>
      <c r="C402" s="14"/>
    </row>
    <row r="403" spans="1:3" x14ac:dyDescent="0.2">
      <c r="A403" s="15" t="s">
        <v>20</v>
      </c>
      <c r="B403" s="14">
        <v>3036</v>
      </c>
      <c r="C403" s="14"/>
    </row>
    <row r="404" spans="1:3" x14ac:dyDescent="0.2">
      <c r="A404" s="15" t="s">
        <v>20</v>
      </c>
      <c r="B404" s="14">
        <v>144</v>
      </c>
      <c r="C404" s="14"/>
    </row>
    <row r="405" spans="1:3" x14ac:dyDescent="0.2">
      <c r="A405" s="15" t="s">
        <v>20</v>
      </c>
      <c r="B405" s="14">
        <v>121</v>
      </c>
      <c r="C405" s="14"/>
    </row>
    <row r="406" spans="1:3" x14ac:dyDescent="0.2">
      <c r="A406" s="15" t="s">
        <v>20</v>
      </c>
      <c r="B406" s="14">
        <v>181</v>
      </c>
      <c r="C406" s="14"/>
    </row>
    <row r="407" spans="1:3" x14ac:dyDescent="0.2">
      <c r="A407" s="15" t="s">
        <v>20</v>
      </c>
      <c r="B407" s="14">
        <v>122</v>
      </c>
      <c r="C407" s="14"/>
    </row>
    <row r="408" spans="1:3" x14ac:dyDescent="0.2">
      <c r="A408" s="15" t="s">
        <v>20</v>
      </c>
      <c r="B408" s="14">
        <v>1071</v>
      </c>
      <c r="C408" s="14"/>
    </row>
    <row r="409" spans="1:3" x14ac:dyDescent="0.2">
      <c r="A409" s="15" t="s">
        <v>20</v>
      </c>
      <c r="B409" s="14">
        <v>980</v>
      </c>
      <c r="C409" s="14"/>
    </row>
    <row r="410" spans="1:3" x14ac:dyDescent="0.2">
      <c r="A410" s="15" t="s">
        <v>20</v>
      </c>
      <c r="B410" s="14">
        <v>536</v>
      </c>
      <c r="C410" s="14"/>
    </row>
    <row r="411" spans="1:3" x14ac:dyDescent="0.2">
      <c r="A411" s="15" t="s">
        <v>20</v>
      </c>
      <c r="B411" s="14">
        <v>1991</v>
      </c>
      <c r="C411" s="14"/>
    </row>
    <row r="412" spans="1:3" x14ac:dyDescent="0.2">
      <c r="A412" s="15" t="s">
        <v>20</v>
      </c>
      <c r="B412" s="14">
        <v>180</v>
      </c>
      <c r="C412" s="14"/>
    </row>
    <row r="413" spans="1:3" x14ac:dyDescent="0.2">
      <c r="A413" s="15" t="s">
        <v>20</v>
      </c>
      <c r="B413" s="14">
        <v>130</v>
      </c>
      <c r="C413" s="14"/>
    </row>
    <row r="414" spans="1:3" x14ac:dyDescent="0.2">
      <c r="A414" s="15" t="s">
        <v>20</v>
      </c>
      <c r="B414" s="14">
        <v>122</v>
      </c>
      <c r="C414" s="14"/>
    </row>
    <row r="415" spans="1:3" x14ac:dyDescent="0.2">
      <c r="A415" s="15" t="s">
        <v>20</v>
      </c>
      <c r="B415" s="14">
        <v>140</v>
      </c>
      <c r="C415" s="14"/>
    </row>
    <row r="416" spans="1:3" x14ac:dyDescent="0.2">
      <c r="A416" s="15" t="s">
        <v>20</v>
      </c>
      <c r="B416" s="14">
        <v>3388</v>
      </c>
      <c r="C416" s="14"/>
    </row>
    <row r="417" spans="1:3" x14ac:dyDescent="0.2">
      <c r="A417" s="15" t="s">
        <v>20</v>
      </c>
      <c r="B417" s="14">
        <v>280</v>
      </c>
      <c r="C417" s="14"/>
    </row>
    <row r="418" spans="1:3" x14ac:dyDescent="0.2">
      <c r="A418" s="15" t="s">
        <v>20</v>
      </c>
      <c r="B418" s="14">
        <v>366</v>
      </c>
      <c r="C418" s="14"/>
    </row>
    <row r="419" spans="1:3" x14ac:dyDescent="0.2">
      <c r="A419" s="15" t="s">
        <v>20</v>
      </c>
      <c r="B419" s="14">
        <v>270</v>
      </c>
      <c r="C419" s="14"/>
    </row>
    <row r="420" spans="1:3" x14ac:dyDescent="0.2">
      <c r="A420" s="15" t="s">
        <v>20</v>
      </c>
      <c r="B420" s="14">
        <v>137</v>
      </c>
      <c r="C420" s="14"/>
    </row>
    <row r="421" spans="1:3" x14ac:dyDescent="0.2">
      <c r="A421" s="15" t="s">
        <v>20</v>
      </c>
      <c r="B421" s="14">
        <v>3205</v>
      </c>
      <c r="C421" s="14"/>
    </row>
    <row r="422" spans="1:3" x14ac:dyDescent="0.2">
      <c r="A422" s="15" t="s">
        <v>20</v>
      </c>
      <c r="B422" s="14">
        <v>288</v>
      </c>
      <c r="C422" s="14"/>
    </row>
    <row r="423" spans="1:3" x14ac:dyDescent="0.2">
      <c r="A423" s="15" t="s">
        <v>20</v>
      </c>
      <c r="B423" s="14">
        <v>148</v>
      </c>
      <c r="C423" s="14"/>
    </row>
    <row r="424" spans="1:3" x14ac:dyDescent="0.2">
      <c r="A424" s="15" t="s">
        <v>20</v>
      </c>
      <c r="B424" s="14">
        <v>114</v>
      </c>
      <c r="C424" s="14"/>
    </row>
    <row r="425" spans="1:3" x14ac:dyDescent="0.2">
      <c r="A425" s="15" t="s">
        <v>20</v>
      </c>
      <c r="B425" s="14">
        <v>1518</v>
      </c>
      <c r="C425" s="14"/>
    </row>
    <row r="426" spans="1:3" x14ac:dyDescent="0.2">
      <c r="A426" s="15" t="s">
        <v>20</v>
      </c>
      <c r="B426" s="14">
        <v>166</v>
      </c>
      <c r="C426" s="14"/>
    </row>
    <row r="427" spans="1:3" x14ac:dyDescent="0.2">
      <c r="A427" s="15" t="s">
        <v>20</v>
      </c>
      <c r="B427" s="14">
        <v>100</v>
      </c>
      <c r="C427" s="14"/>
    </row>
    <row r="428" spans="1:3" x14ac:dyDescent="0.2">
      <c r="A428" s="15" t="s">
        <v>20</v>
      </c>
      <c r="B428" s="14">
        <v>235</v>
      </c>
      <c r="C428" s="14"/>
    </row>
    <row r="429" spans="1:3" x14ac:dyDescent="0.2">
      <c r="A429" s="15" t="s">
        <v>20</v>
      </c>
      <c r="B429" s="14">
        <v>148</v>
      </c>
      <c r="C429" s="14"/>
    </row>
    <row r="430" spans="1:3" x14ac:dyDescent="0.2">
      <c r="A430" s="15" t="s">
        <v>20</v>
      </c>
      <c r="B430" s="14">
        <v>198</v>
      </c>
      <c r="C430" s="14"/>
    </row>
    <row r="431" spans="1:3" x14ac:dyDescent="0.2">
      <c r="A431" s="15" t="s">
        <v>20</v>
      </c>
      <c r="B431" s="14">
        <v>150</v>
      </c>
      <c r="C431" s="14"/>
    </row>
    <row r="432" spans="1:3" x14ac:dyDescent="0.2">
      <c r="A432" s="15" t="s">
        <v>20</v>
      </c>
      <c r="B432" s="14">
        <v>216</v>
      </c>
      <c r="C432" s="14"/>
    </row>
    <row r="433" spans="1:3" x14ac:dyDescent="0.2">
      <c r="A433" s="15" t="s">
        <v>20</v>
      </c>
      <c r="B433" s="14">
        <v>5139</v>
      </c>
      <c r="C433" s="14"/>
    </row>
    <row r="434" spans="1:3" x14ac:dyDescent="0.2">
      <c r="A434" s="15" t="s">
        <v>20</v>
      </c>
      <c r="B434" s="14">
        <v>2353</v>
      </c>
      <c r="C434" s="14"/>
    </row>
    <row r="435" spans="1:3" x14ac:dyDescent="0.2">
      <c r="A435" s="15" t="s">
        <v>20</v>
      </c>
      <c r="B435" s="14">
        <v>78</v>
      </c>
      <c r="C435" s="14"/>
    </row>
    <row r="436" spans="1:3" x14ac:dyDescent="0.2">
      <c r="A436" s="15" t="s">
        <v>20</v>
      </c>
      <c r="B436" s="14">
        <v>174</v>
      </c>
      <c r="C436" s="14"/>
    </row>
    <row r="437" spans="1:3" x14ac:dyDescent="0.2">
      <c r="A437" s="15" t="s">
        <v>20</v>
      </c>
      <c r="B437" s="14">
        <v>164</v>
      </c>
      <c r="C437" s="14"/>
    </row>
    <row r="438" spans="1:3" x14ac:dyDescent="0.2">
      <c r="A438" s="15" t="s">
        <v>20</v>
      </c>
      <c r="B438" s="14">
        <v>161</v>
      </c>
      <c r="C438" s="14"/>
    </row>
    <row r="439" spans="1:3" x14ac:dyDescent="0.2">
      <c r="A439" s="15" t="s">
        <v>20</v>
      </c>
      <c r="B439" s="14">
        <v>138</v>
      </c>
      <c r="C439" s="14"/>
    </row>
    <row r="440" spans="1:3" x14ac:dyDescent="0.2">
      <c r="A440" s="15" t="s">
        <v>20</v>
      </c>
      <c r="B440" s="14">
        <v>3308</v>
      </c>
      <c r="C440" s="14"/>
    </row>
    <row r="441" spans="1:3" x14ac:dyDescent="0.2">
      <c r="A441" s="15" t="s">
        <v>20</v>
      </c>
      <c r="B441" s="14">
        <v>127</v>
      </c>
      <c r="C441" s="14"/>
    </row>
    <row r="442" spans="1:3" x14ac:dyDescent="0.2">
      <c r="A442" s="15" t="s">
        <v>20</v>
      </c>
      <c r="B442" s="14">
        <v>207</v>
      </c>
      <c r="C442" s="14"/>
    </row>
    <row r="443" spans="1:3" x14ac:dyDescent="0.2">
      <c r="A443" s="15" t="s">
        <v>20</v>
      </c>
      <c r="B443" s="14">
        <v>181</v>
      </c>
      <c r="C443" s="14"/>
    </row>
    <row r="444" spans="1:3" x14ac:dyDescent="0.2">
      <c r="A444" s="15" t="s">
        <v>20</v>
      </c>
      <c r="B444" s="14">
        <v>110</v>
      </c>
      <c r="C444" s="14"/>
    </row>
    <row r="445" spans="1:3" x14ac:dyDescent="0.2">
      <c r="A445" s="15" t="s">
        <v>20</v>
      </c>
      <c r="B445" s="14">
        <v>185</v>
      </c>
      <c r="C445" s="14"/>
    </row>
    <row r="446" spans="1:3" x14ac:dyDescent="0.2">
      <c r="A446" s="15" t="s">
        <v>20</v>
      </c>
      <c r="B446" s="14">
        <v>121</v>
      </c>
      <c r="C446" s="14"/>
    </row>
    <row r="447" spans="1:3" x14ac:dyDescent="0.2">
      <c r="A447" s="15" t="s">
        <v>20</v>
      </c>
      <c r="B447" s="14">
        <v>106</v>
      </c>
      <c r="C447" s="14"/>
    </row>
    <row r="448" spans="1:3" x14ac:dyDescent="0.2">
      <c r="A448" s="15" t="s">
        <v>20</v>
      </c>
      <c r="B448" s="14">
        <v>142</v>
      </c>
      <c r="C448" s="14"/>
    </row>
    <row r="449" spans="1:3" x14ac:dyDescent="0.2">
      <c r="A449" s="15" t="s">
        <v>20</v>
      </c>
      <c r="B449" s="14">
        <v>233</v>
      </c>
      <c r="C449" s="14"/>
    </row>
    <row r="450" spans="1:3" x14ac:dyDescent="0.2">
      <c r="A450" s="15" t="s">
        <v>20</v>
      </c>
      <c r="B450" s="14">
        <v>218</v>
      </c>
      <c r="C450" s="14"/>
    </row>
    <row r="451" spans="1:3" x14ac:dyDescent="0.2">
      <c r="A451" s="15" t="s">
        <v>20</v>
      </c>
      <c r="B451" s="14">
        <v>76</v>
      </c>
      <c r="C451" s="14"/>
    </row>
    <row r="452" spans="1:3" x14ac:dyDescent="0.2">
      <c r="A452" s="15" t="s">
        <v>20</v>
      </c>
      <c r="B452" s="14">
        <v>43</v>
      </c>
      <c r="C452" s="14"/>
    </row>
    <row r="453" spans="1:3" x14ac:dyDescent="0.2">
      <c r="A453" s="15" t="s">
        <v>20</v>
      </c>
      <c r="B453" s="14">
        <v>221</v>
      </c>
      <c r="C453" s="14"/>
    </row>
    <row r="454" spans="1:3" x14ac:dyDescent="0.2">
      <c r="A454" s="15" t="s">
        <v>20</v>
      </c>
      <c r="B454" s="14">
        <v>2805</v>
      </c>
      <c r="C454" s="14"/>
    </row>
    <row r="455" spans="1:3" x14ac:dyDescent="0.2">
      <c r="A455" s="15" t="s">
        <v>20</v>
      </c>
      <c r="B455" s="14">
        <v>68</v>
      </c>
      <c r="C455" s="14"/>
    </row>
    <row r="456" spans="1:3" x14ac:dyDescent="0.2">
      <c r="A456" s="15" t="s">
        <v>20</v>
      </c>
      <c r="B456" s="14">
        <v>183</v>
      </c>
      <c r="C456" s="14"/>
    </row>
    <row r="457" spans="1:3" x14ac:dyDescent="0.2">
      <c r="A457" s="15" t="s">
        <v>20</v>
      </c>
      <c r="B457" s="14">
        <v>133</v>
      </c>
      <c r="C457" s="14"/>
    </row>
    <row r="458" spans="1:3" x14ac:dyDescent="0.2">
      <c r="A458" s="15" t="s">
        <v>20</v>
      </c>
      <c r="B458" s="14">
        <v>2489</v>
      </c>
      <c r="C458" s="14"/>
    </row>
    <row r="459" spans="1:3" x14ac:dyDescent="0.2">
      <c r="A459" s="15" t="s">
        <v>20</v>
      </c>
      <c r="B459" s="14">
        <v>69</v>
      </c>
      <c r="C459" s="14"/>
    </row>
    <row r="460" spans="1:3" x14ac:dyDescent="0.2">
      <c r="A460" s="15" t="s">
        <v>20</v>
      </c>
      <c r="B460" s="14">
        <v>279</v>
      </c>
      <c r="C460" s="14"/>
    </row>
    <row r="461" spans="1:3" x14ac:dyDescent="0.2">
      <c r="A461" s="15" t="s">
        <v>20</v>
      </c>
      <c r="B461" s="14">
        <v>210</v>
      </c>
      <c r="C461" s="14"/>
    </row>
    <row r="462" spans="1:3" x14ac:dyDescent="0.2">
      <c r="A462" s="15" t="s">
        <v>20</v>
      </c>
      <c r="B462" s="14">
        <v>2100</v>
      </c>
      <c r="C462" s="14"/>
    </row>
    <row r="463" spans="1:3" x14ac:dyDescent="0.2">
      <c r="A463" s="15" t="s">
        <v>20</v>
      </c>
      <c r="B463" s="14">
        <v>252</v>
      </c>
      <c r="C463" s="14"/>
    </row>
    <row r="464" spans="1:3" x14ac:dyDescent="0.2">
      <c r="A464" s="15" t="s">
        <v>20</v>
      </c>
      <c r="B464" s="14">
        <v>1280</v>
      </c>
      <c r="C464" s="14"/>
    </row>
    <row r="465" spans="1:3" x14ac:dyDescent="0.2">
      <c r="A465" s="15" t="s">
        <v>20</v>
      </c>
      <c r="B465" s="14">
        <v>157</v>
      </c>
      <c r="C465" s="14"/>
    </row>
    <row r="466" spans="1:3" x14ac:dyDescent="0.2">
      <c r="A466" s="15" t="s">
        <v>20</v>
      </c>
      <c r="B466" s="14">
        <v>194</v>
      </c>
      <c r="C466" s="14"/>
    </row>
    <row r="467" spans="1:3" x14ac:dyDescent="0.2">
      <c r="A467" s="15" t="s">
        <v>20</v>
      </c>
      <c r="B467" s="14">
        <v>82</v>
      </c>
      <c r="C467" s="14"/>
    </row>
    <row r="468" spans="1:3" x14ac:dyDescent="0.2">
      <c r="A468" s="15" t="s">
        <v>20</v>
      </c>
      <c r="B468" s="14">
        <v>4233</v>
      </c>
      <c r="C468" s="14"/>
    </row>
    <row r="469" spans="1:3" x14ac:dyDescent="0.2">
      <c r="A469" s="15" t="s">
        <v>20</v>
      </c>
      <c r="B469" s="14">
        <v>1297</v>
      </c>
      <c r="C469" s="14"/>
    </row>
    <row r="470" spans="1:3" x14ac:dyDescent="0.2">
      <c r="A470" s="15" t="s">
        <v>20</v>
      </c>
      <c r="B470" s="14">
        <v>165</v>
      </c>
      <c r="C470" s="14"/>
    </row>
    <row r="471" spans="1:3" x14ac:dyDescent="0.2">
      <c r="A471" s="15" t="s">
        <v>20</v>
      </c>
      <c r="B471" s="14">
        <v>119</v>
      </c>
      <c r="C471" s="14"/>
    </row>
    <row r="472" spans="1:3" x14ac:dyDescent="0.2">
      <c r="A472" s="15" t="s">
        <v>20</v>
      </c>
      <c r="B472" s="14">
        <v>1797</v>
      </c>
      <c r="C472" s="14"/>
    </row>
    <row r="473" spans="1:3" x14ac:dyDescent="0.2">
      <c r="A473" s="15" t="s">
        <v>20</v>
      </c>
      <c r="B473" s="14">
        <v>261</v>
      </c>
      <c r="C473" s="14"/>
    </row>
    <row r="474" spans="1:3" x14ac:dyDescent="0.2">
      <c r="A474" s="15" t="s">
        <v>20</v>
      </c>
      <c r="B474" s="14">
        <v>157</v>
      </c>
      <c r="C474" s="14"/>
    </row>
    <row r="475" spans="1:3" x14ac:dyDescent="0.2">
      <c r="A475" s="15" t="s">
        <v>20</v>
      </c>
      <c r="B475" s="14">
        <v>3533</v>
      </c>
      <c r="C475" s="14"/>
    </row>
    <row r="476" spans="1:3" x14ac:dyDescent="0.2">
      <c r="A476" s="15" t="s">
        <v>20</v>
      </c>
      <c r="B476" s="14">
        <v>155</v>
      </c>
      <c r="C476" s="14"/>
    </row>
    <row r="477" spans="1:3" x14ac:dyDescent="0.2">
      <c r="A477" s="15" t="s">
        <v>20</v>
      </c>
      <c r="B477" s="14">
        <v>132</v>
      </c>
      <c r="C477" s="14"/>
    </row>
    <row r="478" spans="1:3" x14ac:dyDescent="0.2">
      <c r="A478" s="15" t="s">
        <v>20</v>
      </c>
      <c r="B478" s="14">
        <v>1354</v>
      </c>
      <c r="C478" s="14"/>
    </row>
    <row r="479" spans="1:3" x14ac:dyDescent="0.2">
      <c r="A479" s="15" t="s">
        <v>20</v>
      </c>
      <c r="B479" s="14">
        <v>48</v>
      </c>
      <c r="C479" s="14"/>
    </row>
    <row r="480" spans="1:3" x14ac:dyDescent="0.2">
      <c r="A480" s="15" t="s">
        <v>20</v>
      </c>
      <c r="B480" s="14">
        <v>110</v>
      </c>
      <c r="C480" s="14"/>
    </row>
    <row r="481" spans="1:3" x14ac:dyDescent="0.2">
      <c r="A481" s="15" t="s">
        <v>20</v>
      </c>
      <c r="B481" s="14">
        <v>172</v>
      </c>
      <c r="C481" s="14"/>
    </row>
    <row r="482" spans="1:3" x14ac:dyDescent="0.2">
      <c r="A482" s="15" t="s">
        <v>20</v>
      </c>
      <c r="B482" s="14">
        <v>307</v>
      </c>
      <c r="C482" s="14"/>
    </row>
    <row r="483" spans="1:3" x14ac:dyDescent="0.2">
      <c r="A483" s="15" t="s">
        <v>20</v>
      </c>
      <c r="B483" s="14">
        <v>160</v>
      </c>
      <c r="C483" s="14"/>
    </row>
    <row r="484" spans="1:3" x14ac:dyDescent="0.2">
      <c r="A484" s="15" t="s">
        <v>20</v>
      </c>
      <c r="B484" s="14">
        <v>1467</v>
      </c>
      <c r="C484" s="14"/>
    </row>
    <row r="485" spans="1:3" x14ac:dyDescent="0.2">
      <c r="A485" s="15" t="s">
        <v>20</v>
      </c>
      <c r="B485" s="14">
        <v>2662</v>
      </c>
      <c r="C485" s="14"/>
    </row>
    <row r="486" spans="1:3" x14ac:dyDescent="0.2">
      <c r="A486" s="15" t="s">
        <v>20</v>
      </c>
      <c r="B486" s="14">
        <v>452</v>
      </c>
      <c r="C486" s="14"/>
    </row>
    <row r="487" spans="1:3" x14ac:dyDescent="0.2">
      <c r="A487" s="15" t="s">
        <v>20</v>
      </c>
      <c r="B487" s="14">
        <v>158</v>
      </c>
      <c r="C487" s="14"/>
    </row>
    <row r="488" spans="1:3" x14ac:dyDescent="0.2">
      <c r="A488" s="15" t="s">
        <v>20</v>
      </c>
      <c r="B488" s="14">
        <v>225</v>
      </c>
      <c r="C488" s="14"/>
    </row>
    <row r="489" spans="1:3" x14ac:dyDescent="0.2">
      <c r="A489" s="15" t="s">
        <v>20</v>
      </c>
      <c r="B489" s="14">
        <v>65</v>
      </c>
      <c r="C489" s="14"/>
    </row>
    <row r="490" spans="1:3" x14ac:dyDescent="0.2">
      <c r="A490" s="15" t="s">
        <v>20</v>
      </c>
      <c r="B490" s="14">
        <v>163</v>
      </c>
      <c r="C490" s="14"/>
    </row>
    <row r="491" spans="1:3" x14ac:dyDescent="0.2">
      <c r="A491" s="15" t="s">
        <v>20</v>
      </c>
      <c r="B491" s="14">
        <v>85</v>
      </c>
      <c r="C491" s="14"/>
    </row>
    <row r="492" spans="1:3" x14ac:dyDescent="0.2">
      <c r="A492" s="15" t="s">
        <v>20</v>
      </c>
      <c r="B492" s="14">
        <v>217</v>
      </c>
      <c r="C492" s="14"/>
    </row>
    <row r="493" spans="1:3" x14ac:dyDescent="0.2">
      <c r="A493" s="15" t="s">
        <v>20</v>
      </c>
      <c r="B493" s="14">
        <v>150</v>
      </c>
      <c r="C493" s="14"/>
    </row>
    <row r="494" spans="1:3" x14ac:dyDescent="0.2">
      <c r="A494" s="15" t="s">
        <v>20</v>
      </c>
      <c r="B494" s="14">
        <v>3272</v>
      </c>
      <c r="C494" s="14"/>
    </row>
    <row r="495" spans="1:3" x14ac:dyDescent="0.2">
      <c r="A495" s="15" t="s">
        <v>20</v>
      </c>
      <c r="B495" s="14">
        <v>300</v>
      </c>
      <c r="C495" s="14"/>
    </row>
    <row r="496" spans="1:3" x14ac:dyDescent="0.2">
      <c r="A496" s="15" t="s">
        <v>20</v>
      </c>
      <c r="B496" s="14">
        <v>126</v>
      </c>
      <c r="C496" s="14"/>
    </row>
    <row r="497" spans="1:3" x14ac:dyDescent="0.2">
      <c r="A497" s="15" t="s">
        <v>20</v>
      </c>
      <c r="B497" s="14">
        <v>2320</v>
      </c>
      <c r="C497" s="14"/>
    </row>
    <row r="498" spans="1:3" x14ac:dyDescent="0.2">
      <c r="A498" s="15" t="s">
        <v>20</v>
      </c>
      <c r="B498" s="14">
        <v>81</v>
      </c>
      <c r="C498" s="14"/>
    </row>
    <row r="499" spans="1:3" x14ac:dyDescent="0.2">
      <c r="A499" s="15" t="s">
        <v>20</v>
      </c>
      <c r="B499" s="14">
        <v>1887</v>
      </c>
      <c r="C499" s="14"/>
    </row>
    <row r="500" spans="1:3" x14ac:dyDescent="0.2">
      <c r="A500" s="15" t="s">
        <v>20</v>
      </c>
      <c r="B500" s="14">
        <v>4358</v>
      </c>
      <c r="C500" s="14"/>
    </row>
    <row r="501" spans="1:3" x14ac:dyDescent="0.2">
      <c r="A501" s="15" t="s">
        <v>20</v>
      </c>
      <c r="B501" s="14">
        <v>53</v>
      </c>
      <c r="C501" s="14"/>
    </row>
    <row r="502" spans="1:3" x14ac:dyDescent="0.2">
      <c r="A502" s="15" t="s">
        <v>20</v>
      </c>
      <c r="B502" s="14">
        <v>2414</v>
      </c>
      <c r="C502" s="14"/>
    </row>
    <row r="503" spans="1:3" x14ac:dyDescent="0.2">
      <c r="A503" s="15" t="s">
        <v>20</v>
      </c>
      <c r="B503" s="14">
        <v>80</v>
      </c>
      <c r="C503" s="14"/>
    </row>
    <row r="504" spans="1:3" x14ac:dyDescent="0.2">
      <c r="A504" s="15" t="s">
        <v>20</v>
      </c>
      <c r="B504" s="14">
        <v>193</v>
      </c>
      <c r="C504" s="14"/>
    </row>
    <row r="505" spans="1:3" x14ac:dyDescent="0.2">
      <c r="A505" s="15" t="s">
        <v>20</v>
      </c>
      <c r="B505" s="14">
        <v>52</v>
      </c>
      <c r="C505" s="14"/>
    </row>
    <row r="506" spans="1:3" x14ac:dyDescent="0.2">
      <c r="A506" s="15" t="s">
        <v>20</v>
      </c>
      <c r="B506" s="14">
        <v>290</v>
      </c>
      <c r="C506" s="14"/>
    </row>
    <row r="507" spans="1:3" x14ac:dyDescent="0.2">
      <c r="A507" s="15" t="s">
        <v>20</v>
      </c>
      <c r="B507" s="14">
        <v>122</v>
      </c>
      <c r="C507" s="14"/>
    </row>
    <row r="508" spans="1:3" x14ac:dyDescent="0.2">
      <c r="A508" s="15" t="s">
        <v>20</v>
      </c>
      <c r="B508" s="14">
        <v>1470</v>
      </c>
      <c r="C508" s="14"/>
    </row>
    <row r="509" spans="1:3" x14ac:dyDescent="0.2">
      <c r="A509" s="15" t="s">
        <v>20</v>
      </c>
      <c r="B509" s="14">
        <v>165</v>
      </c>
      <c r="C509" s="14"/>
    </row>
    <row r="510" spans="1:3" x14ac:dyDescent="0.2">
      <c r="A510" s="15" t="s">
        <v>20</v>
      </c>
      <c r="B510" s="14">
        <v>182</v>
      </c>
      <c r="C510" s="14"/>
    </row>
    <row r="511" spans="1:3" x14ac:dyDescent="0.2">
      <c r="A511" s="15" t="s">
        <v>20</v>
      </c>
      <c r="B511" s="14">
        <v>199</v>
      </c>
      <c r="C511" s="14"/>
    </row>
    <row r="512" spans="1:3" x14ac:dyDescent="0.2">
      <c r="A512" s="15" t="s">
        <v>20</v>
      </c>
      <c r="B512" s="14">
        <v>56</v>
      </c>
      <c r="C512" s="14"/>
    </row>
    <row r="513" spans="1:3" x14ac:dyDescent="0.2">
      <c r="A513" s="15" t="s">
        <v>20</v>
      </c>
      <c r="B513" s="14">
        <v>1460</v>
      </c>
      <c r="C513" s="14"/>
    </row>
    <row r="514" spans="1:3" x14ac:dyDescent="0.2">
      <c r="A514" s="15" t="s">
        <v>20</v>
      </c>
      <c r="B514" s="14">
        <v>123</v>
      </c>
      <c r="C514" s="14"/>
    </row>
    <row r="515" spans="1:3" x14ac:dyDescent="0.2">
      <c r="A515" s="15" t="s">
        <v>20</v>
      </c>
      <c r="B515" s="14">
        <v>159</v>
      </c>
      <c r="C515" s="14"/>
    </row>
    <row r="516" spans="1:3" x14ac:dyDescent="0.2">
      <c r="A516" s="15" t="s">
        <v>20</v>
      </c>
      <c r="B516" s="14">
        <v>110</v>
      </c>
      <c r="C516" s="14"/>
    </row>
    <row r="517" spans="1:3" x14ac:dyDescent="0.2">
      <c r="A517" s="15" t="s">
        <v>20</v>
      </c>
      <c r="B517" s="14">
        <v>236</v>
      </c>
      <c r="C517" s="14"/>
    </row>
    <row r="518" spans="1:3" x14ac:dyDescent="0.2">
      <c r="A518" s="15" t="s">
        <v>20</v>
      </c>
      <c r="B518" s="14">
        <v>191</v>
      </c>
      <c r="C518" s="14"/>
    </row>
    <row r="519" spans="1:3" x14ac:dyDescent="0.2">
      <c r="A519" s="15" t="s">
        <v>20</v>
      </c>
      <c r="B519" s="14">
        <v>3934</v>
      </c>
      <c r="C519" s="14"/>
    </row>
    <row r="520" spans="1:3" x14ac:dyDescent="0.2">
      <c r="A520" s="15" t="s">
        <v>20</v>
      </c>
      <c r="B520" s="14">
        <v>80</v>
      </c>
      <c r="C520" s="14"/>
    </row>
    <row r="521" spans="1:3" x14ac:dyDescent="0.2">
      <c r="A521" s="15" t="s">
        <v>20</v>
      </c>
      <c r="B521" s="14">
        <v>462</v>
      </c>
      <c r="C521" s="14"/>
    </row>
    <row r="522" spans="1:3" x14ac:dyDescent="0.2">
      <c r="A522" s="15" t="s">
        <v>20</v>
      </c>
      <c r="B522" s="14">
        <v>179</v>
      </c>
      <c r="C522" s="14"/>
    </row>
    <row r="523" spans="1:3" x14ac:dyDescent="0.2">
      <c r="A523" s="15" t="s">
        <v>20</v>
      </c>
      <c r="B523" s="14">
        <v>1866</v>
      </c>
      <c r="C523" s="14"/>
    </row>
    <row r="524" spans="1:3" x14ac:dyDescent="0.2">
      <c r="A524" s="15" t="s">
        <v>20</v>
      </c>
      <c r="B524" s="14">
        <v>156</v>
      </c>
      <c r="C524" s="14"/>
    </row>
    <row r="525" spans="1:3" x14ac:dyDescent="0.2">
      <c r="A525" s="15" t="s">
        <v>20</v>
      </c>
      <c r="B525" s="14">
        <v>255</v>
      </c>
      <c r="C525" s="14"/>
    </row>
    <row r="526" spans="1:3" x14ac:dyDescent="0.2">
      <c r="A526" s="15" t="s">
        <v>20</v>
      </c>
      <c r="B526" s="14">
        <v>2261</v>
      </c>
      <c r="C526" s="14"/>
    </row>
    <row r="527" spans="1:3" x14ac:dyDescent="0.2">
      <c r="A527" s="15" t="s">
        <v>20</v>
      </c>
      <c r="B527" s="14">
        <v>40</v>
      </c>
      <c r="C527" s="14"/>
    </row>
    <row r="528" spans="1:3" x14ac:dyDescent="0.2">
      <c r="A528" s="15" t="s">
        <v>20</v>
      </c>
      <c r="B528" s="14">
        <v>2289</v>
      </c>
      <c r="C528" s="14"/>
    </row>
    <row r="529" spans="1:3" x14ac:dyDescent="0.2">
      <c r="A529" s="15" t="s">
        <v>20</v>
      </c>
      <c r="B529" s="14">
        <v>65</v>
      </c>
      <c r="C529" s="14"/>
    </row>
    <row r="530" spans="1:3" x14ac:dyDescent="0.2">
      <c r="A530" s="15" t="s">
        <v>20</v>
      </c>
      <c r="B530" s="14">
        <v>3777</v>
      </c>
      <c r="C530" s="14"/>
    </row>
    <row r="531" spans="1:3" x14ac:dyDescent="0.2">
      <c r="A531" s="15" t="s">
        <v>20</v>
      </c>
      <c r="B531" s="14">
        <v>184</v>
      </c>
      <c r="C531" s="14"/>
    </row>
    <row r="532" spans="1:3" x14ac:dyDescent="0.2">
      <c r="A532" s="15" t="s">
        <v>20</v>
      </c>
      <c r="B532" s="14">
        <v>85</v>
      </c>
      <c r="C532" s="14"/>
    </row>
    <row r="533" spans="1:3" x14ac:dyDescent="0.2">
      <c r="A533" s="15" t="s">
        <v>20</v>
      </c>
      <c r="B533" s="14">
        <v>144</v>
      </c>
      <c r="C533" s="14"/>
    </row>
    <row r="534" spans="1:3" x14ac:dyDescent="0.2">
      <c r="A534" s="15" t="s">
        <v>20</v>
      </c>
      <c r="B534" s="14">
        <v>1902</v>
      </c>
      <c r="C534" s="14"/>
    </row>
    <row r="535" spans="1:3" x14ac:dyDescent="0.2">
      <c r="A535" s="15" t="s">
        <v>20</v>
      </c>
      <c r="B535" s="14">
        <v>105</v>
      </c>
      <c r="C535" s="14"/>
    </row>
    <row r="536" spans="1:3" x14ac:dyDescent="0.2">
      <c r="A536" s="15" t="s">
        <v>20</v>
      </c>
      <c r="B536" s="14">
        <v>132</v>
      </c>
      <c r="C536" s="14"/>
    </row>
    <row r="537" spans="1:3" x14ac:dyDescent="0.2">
      <c r="A537" s="15" t="s">
        <v>20</v>
      </c>
      <c r="B537" s="14">
        <v>96</v>
      </c>
      <c r="C537" s="14"/>
    </row>
    <row r="538" spans="1:3" x14ac:dyDescent="0.2">
      <c r="A538" s="15" t="s">
        <v>20</v>
      </c>
      <c r="B538" s="14">
        <v>114</v>
      </c>
      <c r="C538" s="14"/>
    </row>
    <row r="539" spans="1:3" x14ac:dyDescent="0.2">
      <c r="A539" s="15" t="s">
        <v>20</v>
      </c>
      <c r="B539" s="14">
        <v>203</v>
      </c>
      <c r="C539" s="14"/>
    </row>
    <row r="540" spans="1:3" x14ac:dyDescent="0.2">
      <c r="A540" s="15" t="s">
        <v>20</v>
      </c>
      <c r="B540" s="14">
        <v>1559</v>
      </c>
      <c r="C540" s="14"/>
    </row>
    <row r="541" spans="1:3" x14ac:dyDescent="0.2">
      <c r="A541" s="15" t="s">
        <v>20</v>
      </c>
      <c r="B541" s="14">
        <v>1548</v>
      </c>
      <c r="C541" s="14"/>
    </row>
    <row r="542" spans="1:3" x14ac:dyDescent="0.2">
      <c r="A542" s="15" t="s">
        <v>20</v>
      </c>
      <c r="B542" s="14">
        <v>80</v>
      </c>
      <c r="C542" s="14"/>
    </row>
    <row r="543" spans="1:3" x14ac:dyDescent="0.2">
      <c r="A543" s="15" t="s">
        <v>20</v>
      </c>
      <c r="B543" s="14">
        <v>131</v>
      </c>
      <c r="C543" s="14"/>
    </row>
    <row r="544" spans="1:3" x14ac:dyDescent="0.2">
      <c r="A544" s="15" t="s">
        <v>20</v>
      </c>
      <c r="B544" s="14">
        <v>112</v>
      </c>
      <c r="C544" s="14"/>
    </row>
    <row r="545" spans="1:3" x14ac:dyDescent="0.2">
      <c r="A545" s="15" t="s">
        <v>20</v>
      </c>
      <c r="B545" s="14">
        <v>155</v>
      </c>
      <c r="C545" s="14"/>
    </row>
    <row r="546" spans="1:3" x14ac:dyDescent="0.2">
      <c r="A546" s="15" t="s">
        <v>20</v>
      </c>
      <c r="B546" s="14">
        <v>266</v>
      </c>
      <c r="C546" s="14"/>
    </row>
    <row r="547" spans="1:3" x14ac:dyDescent="0.2">
      <c r="A547" s="15" t="s">
        <v>20</v>
      </c>
      <c r="B547" s="14">
        <v>155</v>
      </c>
      <c r="C547" s="14"/>
    </row>
    <row r="548" spans="1:3" x14ac:dyDescent="0.2">
      <c r="A548" s="15" t="s">
        <v>20</v>
      </c>
      <c r="B548" s="14">
        <v>207</v>
      </c>
      <c r="C548" s="14"/>
    </row>
    <row r="549" spans="1:3" x14ac:dyDescent="0.2">
      <c r="A549" s="15" t="s">
        <v>20</v>
      </c>
      <c r="B549" s="14">
        <v>245</v>
      </c>
      <c r="C549" s="14"/>
    </row>
    <row r="550" spans="1:3" x14ac:dyDescent="0.2">
      <c r="A550" s="15" t="s">
        <v>20</v>
      </c>
      <c r="B550" s="14">
        <v>1573</v>
      </c>
      <c r="C550" s="14"/>
    </row>
    <row r="551" spans="1:3" x14ac:dyDescent="0.2">
      <c r="A551" s="15" t="s">
        <v>20</v>
      </c>
      <c r="B551" s="14">
        <v>114</v>
      </c>
      <c r="C551" s="14"/>
    </row>
    <row r="552" spans="1:3" x14ac:dyDescent="0.2">
      <c r="A552" s="15" t="s">
        <v>20</v>
      </c>
      <c r="B552" s="14">
        <v>93</v>
      </c>
      <c r="C552" s="14"/>
    </row>
    <row r="553" spans="1:3" x14ac:dyDescent="0.2">
      <c r="A553" s="15" t="s">
        <v>20</v>
      </c>
      <c r="B553" s="14">
        <v>1681</v>
      </c>
      <c r="C553" s="14"/>
    </row>
    <row r="554" spans="1:3" x14ac:dyDescent="0.2">
      <c r="A554" s="15" t="s">
        <v>20</v>
      </c>
      <c r="B554" s="14">
        <v>32</v>
      </c>
      <c r="C554" s="14"/>
    </row>
    <row r="555" spans="1:3" x14ac:dyDescent="0.2">
      <c r="A555" s="15" t="s">
        <v>20</v>
      </c>
      <c r="B555" s="14">
        <v>135</v>
      </c>
      <c r="C555" s="14"/>
    </row>
    <row r="556" spans="1:3" x14ac:dyDescent="0.2">
      <c r="A556" s="15" t="s">
        <v>20</v>
      </c>
      <c r="B556" s="14">
        <v>140</v>
      </c>
      <c r="C556" s="14"/>
    </row>
    <row r="557" spans="1:3" x14ac:dyDescent="0.2">
      <c r="A557" s="15" t="s">
        <v>20</v>
      </c>
      <c r="B557" s="14">
        <v>92</v>
      </c>
      <c r="C557" s="14"/>
    </row>
    <row r="558" spans="1:3" x14ac:dyDescent="0.2">
      <c r="A558" s="15" t="s">
        <v>20</v>
      </c>
      <c r="B558" s="14">
        <v>1015</v>
      </c>
      <c r="C558" s="14"/>
    </row>
    <row r="559" spans="1:3" x14ac:dyDescent="0.2">
      <c r="A559" s="15" t="s">
        <v>20</v>
      </c>
      <c r="B559" s="14">
        <v>323</v>
      </c>
      <c r="C559" s="14"/>
    </row>
    <row r="560" spans="1:3" x14ac:dyDescent="0.2">
      <c r="A560" s="15" t="s">
        <v>20</v>
      </c>
      <c r="B560" s="14">
        <v>2326</v>
      </c>
      <c r="C560" s="14"/>
    </row>
    <row r="561" spans="1:3" x14ac:dyDescent="0.2">
      <c r="A561" s="15" t="s">
        <v>20</v>
      </c>
      <c r="B561" s="14">
        <v>381</v>
      </c>
      <c r="C561" s="14"/>
    </row>
    <row r="562" spans="1:3" x14ac:dyDescent="0.2">
      <c r="A562" s="15" t="s">
        <v>20</v>
      </c>
      <c r="B562" s="14">
        <v>480</v>
      </c>
      <c r="C562" s="14"/>
    </row>
    <row r="563" spans="1:3" x14ac:dyDescent="0.2">
      <c r="A563" s="15" t="s">
        <v>20</v>
      </c>
      <c r="B563" s="14">
        <v>226</v>
      </c>
      <c r="C563" s="14"/>
    </row>
    <row r="564" spans="1:3" x14ac:dyDescent="0.2">
      <c r="A564" s="15" t="s">
        <v>20</v>
      </c>
      <c r="B564" s="14">
        <v>241</v>
      </c>
      <c r="C564" s="14"/>
    </row>
    <row r="565" spans="1:3" x14ac:dyDescent="0.2">
      <c r="A565" s="15" t="s">
        <v>20</v>
      </c>
      <c r="B565" s="14">
        <v>132</v>
      </c>
      <c r="C565" s="14"/>
    </row>
    <row r="566" spans="1:3" x14ac:dyDescent="0.2">
      <c r="A566" s="15" t="s">
        <v>20</v>
      </c>
      <c r="B566" s="14">
        <v>2043</v>
      </c>
      <c r="C566" s="14"/>
    </row>
  </sheetData>
  <mergeCells count="2">
    <mergeCell ref="G2:H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EFFB-1FB8-D84D-8377-40171776FE6D}">
  <dimension ref="A1:H13"/>
  <sheetViews>
    <sheetView zoomScale="91" workbookViewId="0">
      <selection activeCell="J32" sqref="J32"/>
    </sheetView>
  </sheetViews>
  <sheetFormatPr baseColWidth="10" defaultRowHeight="16" x14ac:dyDescent="0.2"/>
  <cols>
    <col min="1" max="1" width="25.6640625" bestFit="1" customWidth="1"/>
    <col min="2" max="2" width="20.83203125" bestFit="1" customWidth="1"/>
    <col min="3" max="3" width="16.6640625" bestFit="1" customWidth="1"/>
    <col min="4" max="4" width="18.83203125" bestFit="1" customWidth="1"/>
    <col min="5" max="5" width="17.6640625" bestFit="1" customWidth="1"/>
    <col min="6" max="6" width="25" bestFit="1" customWidth="1"/>
    <col min="7" max="7" width="20.83203125" bestFit="1" customWidth="1"/>
    <col min="8" max="8" width="22.83203125" bestFit="1" customWidth="1"/>
  </cols>
  <sheetData>
    <row r="1" spans="1:8" x14ac:dyDescent="0.2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10" t="s">
        <v>2091</v>
      </c>
      <c r="G1" s="8" t="s">
        <v>2092</v>
      </c>
      <c r="H1" s="8" t="s">
        <v>2093</v>
      </c>
    </row>
    <row r="2" spans="1:8" x14ac:dyDescent="0.2">
      <c r="A2" s="9" t="s">
        <v>2094</v>
      </c>
      <c r="B2">
        <f>COUNTIFS(Crowdfunding!G2:G1001, "successful", Crowdfunding!D2:D1001, "&lt;1000")</f>
        <v>30</v>
      </c>
      <c r="C2">
        <f>COUNTIFS(Crowdfunding!G2:G1001, "failed", Crowdfunding!D2:D1001, "&lt;1000")</f>
        <v>20</v>
      </c>
      <c r="D2">
        <f>COUNTIFS(Crowdfunding!G2:G1001, "canceled", Crowdfunding!D2:D1001,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s="9" t="s">
        <v>2095</v>
      </c>
      <c r="B3">
        <f>COUNTIFS(Crowdfunding!D2:D1001, "&gt;=1000", Crowdfunding!D2:D1001, "&lt;5000", Crowdfunding!G2:G1001, "successful")</f>
        <v>191</v>
      </c>
      <c r="C3">
        <f>COUNTIFS(Crowdfunding!D2:D1001, "&gt;=1000", Crowdfunding!D2:D1001, "&lt;5000", Crowdfunding!G2:G1001, "failed")</f>
        <v>38</v>
      </c>
      <c r="D3">
        <f>COUNTIFS(Crowdfunding!D2:D1001, "&gt;=1000", Crowdfunding!D2:D1001, "&lt;5000", Crowdfunding!G2:G1001, "canceled")</f>
        <v>2</v>
      </c>
      <c r="E3">
        <f>SUM(B3:D3)</f>
        <v>231</v>
      </c>
      <c r="F3" s="11">
        <f t="shared" ref="F3:F13" si="0">B3/E3</f>
        <v>0.82683982683982682</v>
      </c>
      <c r="G3" s="11">
        <f t="shared" ref="G3:G13" si="1">C3/E3</f>
        <v>0.16450216450216451</v>
      </c>
      <c r="H3" s="11">
        <f t="shared" ref="H3:H13" si="2">D3/E3</f>
        <v>8.658008658008658E-3</v>
      </c>
    </row>
    <row r="4" spans="1:8" x14ac:dyDescent="0.2">
      <c r="A4" s="9" t="s">
        <v>2096</v>
      </c>
      <c r="B4">
        <f>COUNTIFS(Crowdfunding!D2:D1001, "&gt;=5000", Crowdfunding!D2:D1001, "&lt;10000", Crowdfunding!G2:G1001, "successful")</f>
        <v>164</v>
      </c>
      <c r="C4">
        <f>COUNTIFS(Crowdfunding!D2:D1001, "&gt;=5000", Crowdfunding!D2:D1001, "&lt;10000", Crowdfunding!G2:G1001, "failed")</f>
        <v>126</v>
      </c>
      <c r="D4">
        <f>COUNTIFS(Crowdfunding!D2:D1001, "&gt;=5000", Crowdfunding!D2:D1001, "&lt;10000", Crowdfunding!G2:G1001, "canceled")</f>
        <v>25</v>
      </c>
      <c r="E4">
        <f t="shared" ref="E4:E13" si="3">SUM(B4:D4)</f>
        <v>315</v>
      </c>
      <c r="F4" s="11">
        <f t="shared" si="0"/>
        <v>0.52063492063492067</v>
      </c>
      <c r="G4" s="11">
        <f t="shared" si="1"/>
        <v>0.4</v>
      </c>
      <c r="H4" s="11">
        <f t="shared" si="2"/>
        <v>7.9365079365079361E-2</v>
      </c>
    </row>
    <row r="5" spans="1:8" x14ac:dyDescent="0.2">
      <c r="A5" s="9" t="s">
        <v>2097</v>
      </c>
      <c r="B5">
        <f>COUNTIFS(Crowdfunding!D2:D1001, "&gt;=10000", Crowdfunding!D2:D1001, "&lt;15000", Crowdfunding!G2:G1001, "successful")</f>
        <v>4</v>
      </c>
      <c r="C5">
        <f>COUNTIFS(Crowdfunding!D2:D1001, "&gt;=10000", Crowdfunding!D2:D1001, "&lt;15000", Crowdfunding!G2:G1001, "failed")</f>
        <v>5</v>
      </c>
      <c r="D5">
        <f>COUNTIFS(Crowdfunding!D2:D1001, "&gt;=10000", Crowdfunding!D2:D1001, "&lt;15000", Crowdfunding!G2:G1001, "canceled")</f>
        <v>0</v>
      </c>
      <c r="E5">
        <f t="shared" si="3"/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2"/>
        <v>0</v>
      </c>
    </row>
    <row r="6" spans="1:8" x14ac:dyDescent="0.2">
      <c r="A6" s="9" t="s">
        <v>2098</v>
      </c>
      <c r="B6">
        <f>COUNTIFS(Crowdfunding!D2:D1001, "&gt;=15000", Crowdfunding!D2:D1001, "&lt;20000", Crowdfunding!G2:G1001, "successful")</f>
        <v>10</v>
      </c>
      <c r="C6">
        <f>COUNTIFS(Crowdfunding!D2:D1001, "&gt;=15000", Crowdfunding!D2:D1001, "&lt;20000", Crowdfunding!G2:G1001, "failed")</f>
        <v>0</v>
      </c>
      <c r="D6">
        <f>COUNTIFS(Crowdfunding!D2:D1001, "&gt;=15000", Crowdfunding!D2:D1001, "&lt;20000", Crowdfunding!G2:G1001, "canceled")</f>
        <v>0</v>
      </c>
      <c r="E6">
        <f t="shared" si="3"/>
        <v>10</v>
      </c>
      <c r="F6" s="11">
        <f>B6/E6</f>
        <v>1</v>
      </c>
      <c r="G6" s="11">
        <f t="shared" si="1"/>
        <v>0</v>
      </c>
      <c r="H6" s="11">
        <f t="shared" si="2"/>
        <v>0</v>
      </c>
    </row>
    <row r="7" spans="1:8" x14ac:dyDescent="0.2">
      <c r="A7" s="9" t="s">
        <v>2099</v>
      </c>
      <c r="B7">
        <f>COUNTIFS(Crowdfunding!D2:D1001, "&gt;=20000", Crowdfunding!D2:D1001, "&lt;25000", Crowdfunding!G2:G1001, "successful")</f>
        <v>7</v>
      </c>
      <c r="C7">
        <f>COUNTIFS(Crowdfunding!D2:D1001, "&gt;=20000", Crowdfunding!D2:D1001, "&lt;25000", Crowdfunding!G2:G1001, "failed")</f>
        <v>0</v>
      </c>
      <c r="D7">
        <f>COUNTIFS(Crowdfunding!D2:D1001, "&gt;=20000", Crowdfunding!D2:D1001, "&lt;25000", Crowdfunding!G2:G1001, "canceled")</f>
        <v>0</v>
      </c>
      <c r="E7">
        <f t="shared" si="3"/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 x14ac:dyDescent="0.2">
      <c r="A8" s="9" t="s">
        <v>2100</v>
      </c>
      <c r="B8">
        <f>COUNTIFS(Crowdfunding!D2:D1001, "&gt;=25000", Crowdfunding!D2:D1001, "&lt;30000", Crowdfunding!G2:G1001, "successful")</f>
        <v>11</v>
      </c>
      <c r="C8">
        <f>COUNTIFS(Crowdfunding!D2:D1001, "&gt;=25000", Crowdfunding!D2:D1001, "&lt;30000", Crowdfunding!G2:G1001, "failed")</f>
        <v>3</v>
      </c>
      <c r="D8">
        <f>COUNTIFS(Crowdfunding!D2:D1001, "&gt;=25000", Crowdfunding!D2:D1001, "&lt;30000", Crowdfunding!G2:G1001, "canceled")</f>
        <v>0</v>
      </c>
      <c r="E8">
        <f t="shared" si="3"/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2"/>
        <v>0</v>
      </c>
    </row>
    <row r="9" spans="1:8" x14ac:dyDescent="0.2">
      <c r="A9" s="9" t="s">
        <v>2101</v>
      </c>
      <c r="B9">
        <f>COUNTIFS(Crowdfunding!D2:D1001, "&gt;=30000", Crowdfunding!D2:D1001, "&lt;35000", Crowdfunding!G2:G1001, "successful")</f>
        <v>7</v>
      </c>
      <c r="C9">
        <f>COUNTIFS(Crowdfunding!D2:D1001, "&gt;=30000", Crowdfunding!D2:D1001, "&lt;35000", Crowdfunding!G2:G1001, "failed")</f>
        <v>0</v>
      </c>
      <c r="D9">
        <f>COUNTIFS(Crowdfunding!D2:D1001, "&gt;=30000", Crowdfunding!D2:D1001, "&lt;35000", Crowdfunding!G2:G1001, "canceled")</f>
        <v>0</v>
      </c>
      <c r="E9">
        <f t="shared" si="3"/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 x14ac:dyDescent="0.2">
      <c r="A10" s="9" t="s">
        <v>2102</v>
      </c>
      <c r="B10">
        <f>COUNTIFS(Crowdfunding!D2:D1001, "&gt;=35000", Crowdfunding!D2:D1001, "&lt;40000", Crowdfunding!G2:G1001, "successful")</f>
        <v>8</v>
      </c>
      <c r="C10">
        <f>COUNTIFS(Crowdfunding!D2:D1001, "&gt;=35000", Crowdfunding!D2:D1001, "&lt;40000", Crowdfunding!G2:G1001, "failed")</f>
        <v>3</v>
      </c>
      <c r="D10">
        <f>COUNTIFS(Crowdfunding!D2:D1001, "&gt;=35000", Crowdfunding!D2:D1001, "&lt;40000", Crowdfunding!G2:G1001, "canceled")</f>
        <v>1</v>
      </c>
      <c r="E10">
        <f t="shared" si="3"/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8" x14ac:dyDescent="0.2">
      <c r="A11" s="9" t="s">
        <v>2103</v>
      </c>
      <c r="B11">
        <f>COUNTIFS(Crowdfunding!D2:D1001, "&gt;=40000", Crowdfunding!D2:D1001, "&lt;45000", Crowdfunding!G2:G1001, "successful")</f>
        <v>11</v>
      </c>
      <c r="C11">
        <f>COUNTIFS(Crowdfunding!D2:D1001, "&gt;=40000", Crowdfunding!D2:D1001, "&lt;45000", Crowdfunding!G2:G1001, "failed")</f>
        <v>3</v>
      </c>
      <c r="D11">
        <f>COUNTIFS(Crowdfunding!D2:D1001, "&gt;=40000", Crowdfunding!D2:D1001, "&lt;45000", Crowdfunding!G2:G1001, "canceled")</f>
        <v>0</v>
      </c>
      <c r="E11">
        <f t="shared" si="3"/>
        <v>14</v>
      </c>
      <c r="F11" s="11">
        <f t="shared" si="0"/>
        <v>0.7857142857142857</v>
      </c>
      <c r="G11" s="11">
        <f t="shared" si="1"/>
        <v>0.21428571428571427</v>
      </c>
      <c r="H11" s="11">
        <f t="shared" si="2"/>
        <v>0</v>
      </c>
    </row>
    <row r="12" spans="1:8" x14ac:dyDescent="0.2">
      <c r="A12" s="9" t="s">
        <v>2104</v>
      </c>
      <c r="B12">
        <f>COUNTIFS(Crowdfunding!D2:D1001, "&gt;=45000", Crowdfunding!D2:D1001, "&lt;50000", Crowdfunding!G2:G1001, "successful")</f>
        <v>8</v>
      </c>
      <c r="C12">
        <f>COUNTIFS(Crowdfunding!D2:D1001, "&gt;=45000", Crowdfunding!D2:D1001, "&lt;50000", Crowdfunding!G2:G1001, "failed")</f>
        <v>3</v>
      </c>
      <c r="D12">
        <f>COUNTIFS(Crowdfunding!D2:D1001, "&gt;=45000", Crowdfunding!D2:D1001, "&lt;50000", Crowdfunding!G2:G1001, "canceled")</f>
        <v>0</v>
      </c>
      <c r="E12">
        <f t="shared" si="3"/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8" x14ac:dyDescent="0.2">
      <c r="A13" s="9" t="s">
        <v>2105</v>
      </c>
      <c r="B13">
        <f>COUNTIFS(Crowdfunding!D2:D1001, "&gt;50000", Crowdfunding!G2:G1001, "successful")</f>
        <v>114</v>
      </c>
      <c r="C13">
        <f>COUNTIFS(Crowdfunding!D2:D1001, "&gt;50000", Crowdfunding!G2:G1001, "failed")</f>
        <v>163</v>
      </c>
      <c r="D13">
        <f>COUNTIFS(Crowdfunding!D2:D1001, "&gt;50000", Crowdfunding!G2:G1001, "canceled")</f>
        <v>28</v>
      </c>
      <c r="E13">
        <f t="shared" si="3"/>
        <v>305</v>
      </c>
      <c r="F13" s="11">
        <f t="shared" si="0"/>
        <v>0.3737704918032787</v>
      </c>
      <c r="G13" s="11">
        <f t="shared" si="1"/>
        <v>0.53442622950819674</v>
      </c>
      <c r="H13" s="11">
        <f t="shared" si="2"/>
        <v>9.1803278688524587E-2</v>
      </c>
    </row>
  </sheetData>
  <autoFilter ref="A1:H1" xr:uid="{5F25EFFB-1FB8-D84D-8377-40171776FE6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sub-category</vt:lpstr>
      <vt:lpstr>by start date</vt:lpstr>
      <vt:lpstr>Crowdfunding</vt:lpstr>
      <vt:lpstr>Backer Analysis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Ezrelle D Myhre-Hager</cp:lastModifiedBy>
  <dcterms:created xsi:type="dcterms:W3CDTF">2021-09-29T18:52:28Z</dcterms:created>
  <dcterms:modified xsi:type="dcterms:W3CDTF">2023-12-19T04:37:50Z</dcterms:modified>
</cp:coreProperties>
</file>