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7040" windowHeight="4650" tabRatio="362" activeTab="3"/>
  </bookViews>
  <sheets>
    <sheet name="数据输入" sheetId="1" r:id="rId1"/>
    <sheet name="期货持仓统计" sheetId="2" r:id="rId2"/>
    <sheet name="能量表" sheetId="4" r:id="rId3"/>
    <sheet name="日志" sheetId="6" r:id="rId4"/>
    <sheet name="金钻一号经验" sheetId="5" r:id="rId5"/>
    <sheet name="期货合约数据" sheetId="3" r:id="rId6"/>
  </sheets>
  <calcPr calcId="124519"/>
</workbook>
</file>

<file path=xl/calcChain.xml><?xml version="1.0" encoding="utf-8"?>
<calcChain xmlns="http://schemas.openxmlformats.org/spreadsheetml/2006/main">
  <c r="H62" i="2"/>
  <c r="D62"/>
  <c r="B62"/>
  <c r="I441" i="4"/>
  <c r="H441" i="1"/>
  <c r="B7" i="6"/>
  <c r="D7" s="1"/>
  <c r="E7"/>
  <c r="F7"/>
  <c r="G7"/>
  <c r="H7"/>
  <c r="I7"/>
  <c r="J7"/>
  <c r="K7"/>
  <c r="L7"/>
  <c r="M7"/>
  <c r="A441" i="4"/>
  <c r="B441"/>
  <c r="C441"/>
  <c r="N7" i="6" s="1"/>
  <c r="D441" i="4"/>
  <c r="E441" s="1"/>
  <c r="F441"/>
  <c r="H441"/>
  <c r="P7" i="6" s="1"/>
  <c r="J441" i="4"/>
  <c r="K441" s="1"/>
  <c r="M441"/>
  <c r="N441" s="1"/>
  <c r="R7" i="6" s="1"/>
  <c r="G441" i="1"/>
  <c r="D49" i="6"/>
  <c r="P439" i="1"/>
  <c r="Q439"/>
  <c r="R439"/>
  <c r="S439"/>
  <c r="P440"/>
  <c r="Q440"/>
  <c r="R440"/>
  <c r="S440"/>
  <c r="O440"/>
  <c r="O439"/>
  <c r="H61" i="2"/>
  <c r="D61"/>
  <c r="H440" i="1"/>
  <c r="G440"/>
  <c r="D440" i="4" s="1"/>
  <c r="E440" s="1"/>
  <c r="L6" i="6" s="1"/>
  <c r="B6"/>
  <c r="D6" s="1"/>
  <c r="E6"/>
  <c r="F6"/>
  <c r="G6"/>
  <c r="H6"/>
  <c r="I6"/>
  <c r="J6"/>
  <c r="A440" i="4"/>
  <c r="B440"/>
  <c r="C440"/>
  <c r="N6" i="6" s="1"/>
  <c r="B61" i="2"/>
  <c r="D37" i="6"/>
  <c r="D25"/>
  <c r="H60" i="2"/>
  <c r="D60"/>
  <c r="B60"/>
  <c r="R4" i="6"/>
  <c r="A439" i="4"/>
  <c r="B439"/>
  <c r="C439"/>
  <c r="H439" s="1"/>
  <c r="P5" i="6" s="1"/>
  <c r="D439" i="4"/>
  <c r="E439"/>
  <c r="F439"/>
  <c r="G439"/>
  <c r="A438"/>
  <c r="G439" i="1"/>
  <c r="H439"/>
  <c r="B5" i="6"/>
  <c r="D5" s="1"/>
  <c r="E5"/>
  <c r="F5"/>
  <c r="G5"/>
  <c r="H5"/>
  <c r="I5"/>
  <c r="J5"/>
  <c r="K5"/>
  <c r="L5"/>
  <c r="M5"/>
  <c r="N5"/>
  <c r="O5"/>
  <c r="D13"/>
  <c r="Q4"/>
  <c r="P4"/>
  <c r="O4"/>
  <c r="N4"/>
  <c r="M4"/>
  <c r="L4"/>
  <c r="K4"/>
  <c r="B4"/>
  <c r="D4" s="1"/>
  <c r="E4"/>
  <c r="B59" i="2"/>
  <c r="J4" i="6"/>
  <c r="I4"/>
  <c r="H4"/>
  <c r="F4"/>
  <c r="G4"/>
  <c r="B438" i="4"/>
  <c r="C438"/>
  <c r="H438" s="1"/>
  <c r="D438"/>
  <c r="E438"/>
  <c r="F438"/>
  <c r="H59" i="2"/>
  <c r="B29"/>
  <c r="D59"/>
  <c r="H438" i="1"/>
  <c r="G438"/>
  <c r="A437" i="4"/>
  <c r="B437"/>
  <c r="C437"/>
  <c r="H437" s="1"/>
  <c r="D437"/>
  <c r="E437"/>
  <c r="F437"/>
  <c r="G437"/>
  <c r="J437"/>
  <c r="K437"/>
  <c r="L437" s="1"/>
  <c r="M437"/>
  <c r="N437" s="1"/>
  <c r="O437"/>
  <c r="H58" i="2"/>
  <c r="D58"/>
  <c r="B58"/>
  <c r="G437" i="1"/>
  <c r="H437"/>
  <c r="A436" i="4"/>
  <c r="B436"/>
  <c r="C436"/>
  <c r="G436" s="1"/>
  <c r="D436"/>
  <c r="E436" s="1"/>
  <c r="F436"/>
  <c r="D57" i="2"/>
  <c r="B57"/>
  <c r="H57"/>
  <c r="G436" i="1"/>
  <c r="H436"/>
  <c r="D56" i="2"/>
  <c r="B56"/>
  <c r="H56"/>
  <c r="G435" i="1"/>
  <c r="D435" i="4" s="1"/>
  <c r="H435" i="1"/>
  <c r="A435" i="4"/>
  <c r="B435"/>
  <c r="C435"/>
  <c r="G435" s="1"/>
  <c r="H435"/>
  <c r="J435"/>
  <c r="K435" s="1"/>
  <c r="M435"/>
  <c r="N435" s="1"/>
  <c r="I431"/>
  <c r="A434"/>
  <c r="B434"/>
  <c r="C434"/>
  <c r="G434" s="1"/>
  <c r="D434"/>
  <c r="E434" s="1"/>
  <c r="F434"/>
  <c r="H434"/>
  <c r="J434"/>
  <c r="K434" s="1"/>
  <c r="M434"/>
  <c r="N434" s="1"/>
  <c r="B55" i="2"/>
  <c r="D55"/>
  <c r="H55"/>
  <c r="G434" i="1"/>
  <c r="H434"/>
  <c r="A29" i="2"/>
  <c r="O34"/>
  <c r="O35"/>
  <c r="O36"/>
  <c r="O37"/>
  <c r="O38"/>
  <c r="O39"/>
  <c r="O40"/>
  <c r="O41"/>
  <c r="O42"/>
  <c r="O43"/>
  <c r="O45"/>
  <c r="O46"/>
  <c r="O47"/>
  <c r="O48"/>
  <c r="O49"/>
  <c r="O50"/>
  <c r="O51"/>
  <c r="O52"/>
  <c r="O53"/>
  <c r="O54"/>
  <c r="O44"/>
  <c r="N45"/>
  <c r="N46"/>
  <c r="N47"/>
  <c r="N48"/>
  <c r="N49"/>
  <c r="N50"/>
  <c r="N51"/>
  <c r="N52"/>
  <c r="N53"/>
  <c r="N54"/>
  <c r="N44"/>
  <c r="M45"/>
  <c r="M46"/>
  <c r="M47"/>
  <c r="M48"/>
  <c r="M49"/>
  <c r="M50"/>
  <c r="M51"/>
  <c r="M52"/>
  <c r="M53"/>
  <c r="M54"/>
  <c r="M44"/>
  <c r="B54"/>
  <c r="D54"/>
  <c r="H54"/>
  <c r="B432" i="4"/>
  <c r="A433"/>
  <c r="B433"/>
  <c r="C433"/>
  <c r="H433" s="1"/>
  <c r="D433"/>
  <c r="E433"/>
  <c r="F433"/>
  <c r="G433"/>
  <c r="G433" i="1"/>
  <c r="H433"/>
  <c r="B53" i="2"/>
  <c r="D53"/>
  <c r="H53"/>
  <c r="A432" i="4"/>
  <c r="C432"/>
  <c r="G432" s="1"/>
  <c r="I432" s="1"/>
  <c r="D432"/>
  <c r="E432" s="1"/>
  <c r="F432"/>
  <c r="G432" i="1"/>
  <c r="H432"/>
  <c r="L18" i="2"/>
  <c r="K18"/>
  <c r="H18"/>
  <c r="G18"/>
  <c r="B52"/>
  <c r="D52"/>
  <c r="H52"/>
  <c r="A431" i="4"/>
  <c r="B431"/>
  <c r="C431"/>
  <c r="H431" s="1"/>
  <c r="G431" i="1"/>
  <c r="D431" i="4" s="1"/>
  <c r="H431" i="1"/>
  <c r="B430" i="4"/>
  <c r="A430"/>
  <c r="C430"/>
  <c r="G430" s="1"/>
  <c r="D430"/>
  <c r="E430" s="1"/>
  <c r="F430"/>
  <c r="B51" i="2"/>
  <c r="D51"/>
  <c r="H51"/>
  <c r="H396" i="1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G430"/>
  <c r="C429" i="4"/>
  <c r="B50" i="2"/>
  <c r="D50"/>
  <c r="H50"/>
  <c r="A429" i="4"/>
  <c r="D429"/>
  <c r="G429" i="1"/>
  <c r="B49" i="2"/>
  <c r="D49"/>
  <c r="H49"/>
  <c r="A428" i="4"/>
  <c r="C428"/>
  <c r="G428" i="1"/>
  <c r="D428" i="4" s="1"/>
  <c r="D48" i="2"/>
  <c r="B48"/>
  <c r="H48"/>
  <c r="A427" i="4"/>
  <c r="C427"/>
  <c r="G427" i="1"/>
  <c r="D427" i="4" s="1"/>
  <c r="B47" i="2"/>
  <c r="D47"/>
  <c r="H47"/>
  <c r="A426" i="4"/>
  <c r="C426"/>
  <c r="G426" i="1"/>
  <c r="D426" i="4" s="1"/>
  <c r="H46" i="2"/>
  <c r="D46"/>
  <c r="B46"/>
  <c r="A425" i="4"/>
  <c r="C425"/>
  <c r="G425" i="1"/>
  <c r="D425" i="4" s="1"/>
  <c r="H45" i="2"/>
  <c r="B45"/>
  <c r="D45"/>
  <c r="A424" i="4"/>
  <c r="C424"/>
  <c r="G424" i="1"/>
  <c r="D424" i="4" s="1"/>
  <c r="L441" l="1"/>
  <c r="Q7" i="6" s="1"/>
  <c r="O441" i="4"/>
  <c r="G441"/>
  <c r="H440"/>
  <c r="P6" i="6" s="1"/>
  <c r="J440" i="4"/>
  <c r="K6" i="6"/>
  <c r="F440" i="4"/>
  <c r="M6" i="6" s="1"/>
  <c r="G440" i="4"/>
  <c r="J439"/>
  <c r="J438"/>
  <c r="G438"/>
  <c r="J436"/>
  <c r="H436"/>
  <c r="L435"/>
  <c r="O435"/>
  <c r="F435"/>
  <c r="E435"/>
  <c r="L434"/>
  <c r="J433"/>
  <c r="J432"/>
  <c r="H432"/>
  <c r="G431"/>
  <c r="F431"/>
  <c r="E431"/>
  <c r="J431"/>
  <c r="J430"/>
  <c r="H430"/>
  <c r="G429"/>
  <c r="E428"/>
  <c r="F428"/>
  <c r="F429"/>
  <c r="H429"/>
  <c r="H427"/>
  <c r="G428"/>
  <c r="G426"/>
  <c r="E429"/>
  <c r="H428"/>
  <c r="E427"/>
  <c r="F427"/>
  <c r="G427"/>
  <c r="H426"/>
  <c r="E425"/>
  <c r="E426"/>
  <c r="F426"/>
  <c r="G425"/>
  <c r="A423"/>
  <c r="C423"/>
  <c r="H425" s="1"/>
  <c r="H44" i="2"/>
  <c r="D44"/>
  <c r="B44"/>
  <c r="G423" i="1"/>
  <c r="D423" i="4" s="1"/>
  <c r="F425" s="1"/>
  <c r="A422"/>
  <c r="C422"/>
  <c r="H43" i="2"/>
  <c r="D43"/>
  <c r="B43"/>
  <c r="G422" i="1"/>
  <c r="D422" i="4" s="1"/>
  <c r="H42" i="2"/>
  <c r="D42"/>
  <c r="B42"/>
  <c r="A421" i="4"/>
  <c r="C421"/>
  <c r="G421" i="1"/>
  <c r="D421" i="4" s="1"/>
  <c r="A420"/>
  <c r="C420"/>
  <c r="H41" i="2"/>
  <c r="D41"/>
  <c r="B41"/>
  <c r="G420" i="1"/>
  <c r="D420" i="4" s="1"/>
  <c r="A419"/>
  <c r="C419"/>
  <c r="H40" i="2"/>
  <c r="D40"/>
  <c r="B40"/>
  <c r="G419" i="1"/>
  <c r="D419" i="4" s="1"/>
  <c r="B33" i="2"/>
  <c r="H34"/>
  <c r="D35"/>
  <c r="B34"/>
  <c r="H35"/>
  <c r="D36"/>
  <c r="B35"/>
  <c r="H39"/>
  <c r="D39"/>
  <c r="B39"/>
  <c r="A418" i="4"/>
  <c r="C418"/>
  <c r="G418" i="1"/>
  <c r="D418" i="4" s="1"/>
  <c r="C417"/>
  <c r="C416"/>
  <c r="A417"/>
  <c r="B38" i="2"/>
  <c r="D38"/>
  <c r="H38"/>
  <c r="G417" i="1"/>
  <c r="D417" i="4" s="1"/>
  <c r="G409" i="1"/>
  <c r="G410"/>
  <c r="G411"/>
  <c r="G412"/>
  <c r="G413"/>
  <c r="G414"/>
  <c r="D414" i="4" s="1"/>
  <c r="G415" i="1"/>
  <c r="D415" i="4" s="1"/>
  <c r="G416" i="1"/>
  <c r="D416" i="4" s="1"/>
  <c r="H36" i="2"/>
  <c r="D37"/>
  <c r="B36"/>
  <c r="H37"/>
  <c r="B37"/>
  <c r="A416" i="4"/>
  <c r="A415"/>
  <c r="C415"/>
  <c r="L27" i="2"/>
  <c r="K27"/>
  <c r="H27"/>
  <c r="G27"/>
  <c r="A414" i="4"/>
  <c r="C414"/>
  <c r="A413"/>
  <c r="C413"/>
  <c r="D413"/>
  <c r="O7" i="6" l="1"/>
  <c r="K440" i="4"/>
  <c r="M440"/>
  <c r="N440" s="1"/>
  <c r="R6" i="6" s="1"/>
  <c r="O6"/>
  <c r="M439" i="4"/>
  <c r="N439" s="1"/>
  <c r="R5" i="6" s="1"/>
  <c r="K439" i="4"/>
  <c r="K438"/>
  <c r="M438"/>
  <c r="N438" s="1"/>
  <c r="K436"/>
  <c r="M436"/>
  <c r="N436" s="1"/>
  <c r="M433"/>
  <c r="N433" s="1"/>
  <c r="K433"/>
  <c r="K432"/>
  <c r="M432"/>
  <c r="N432" s="1"/>
  <c r="M431"/>
  <c r="N431" s="1"/>
  <c r="K431"/>
  <c r="K430"/>
  <c r="M430"/>
  <c r="N430" s="1"/>
  <c r="E423"/>
  <c r="E424"/>
  <c r="F424"/>
  <c r="G424"/>
  <c r="H424"/>
  <c r="F423"/>
  <c r="G423"/>
  <c r="H423"/>
  <c r="G421"/>
  <c r="H420"/>
  <c r="E421"/>
  <c r="F421"/>
  <c r="E420"/>
  <c r="F420"/>
  <c r="F422"/>
  <c r="E422"/>
  <c r="G420"/>
  <c r="H422"/>
  <c r="H418"/>
  <c r="G422"/>
  <c r="H421"/>
  <c r="E419"/>
  <c r="F419"/>
  <c r="H415"/>
  <c r="G419"/>
  <c r="H419"/>
  <c r="G418"/>
  <c r="E418"/>
  <c r="F418"/>
  <c r="G417"/>
  <c r="H417"/>
  <c r="E417"/>
  <c r="F417"/>
  <c r="G416"/>
  <c r="H416"/>
  <c r="F415"/>
  <c r="E416"/>
  <c r="F416"/>
  <c r="E414"/>
  <c r="E415"/>
  <c r="G415"/>
  <c r="G414"/>
  <c r="A412"/>
  <c r="C412"/>
  <c r="D412"/>
  <c r="C411"/>
  <c r="J410" i="1"/>
  <c r="A411" i="4"/>
  <c r="D411"/>
  <c r="A410"/>
  <c r="C410"/>
  <c r="D410"/>
  <c r="J409" i="1"/>
  <c r="A409" i="4"/>
  <c r="C409"/>
  <c r="D409"/>
  <c r="A408"/>
  <c r="C408"/>
  <c r="D408"/>
  <c r="J408" i="1"/>
  <c r="A406" i="4"/>
  <c r="C406"/>
  <c r="D406"/>
  <c r="A407"/>
  <c r="C407"/>
  <c r="D407"/>
  <c r="A404"/>
  <c r="C404"/>
  <c r="D404"/>
  <c r="A405"/>
  <c r="C405"/>
  <c r="D405"/>
  <c r="D403"/>
  <c r="J407" i="1"/>
  <c r="J406"/>
  <c r="J405"/>
  <c r="J404"/>
  <c r="O440" i="4" l="1"/>
  <c r="L440"/>
  <c r="Q6" i="6" s="1"/>
  <c r="L439" i="4"/>
  <c r="Q5" i="6" s="1"/>
  <c r="O439" i="4"/>
  <c r="L438"/>
  <c r="O438"/>
  <c r="L436"/>
  <c r="O436"/>
  <c r="L433"/>
  <c r="L432"/>
  <c r="O432"/>
  <c r="L431"/>
  <c r="L430"/>
  <c r="I424"/>
  <c r="H413"/>
  <c r="H411"/>
  <c r="G409"/>
  <c r="H408"/>
  <c r="H409"/>
  <c r="H410"/>
  <c r="G407"/>
  <c r="H406"/>
  <c r="H407"/>
  <c r="H412"/>
  <c r="H414"/>
  <c r="E405"/>
  <c r="F405"/>
  <c r="E407"/>
  <c r="F407"/>
  <c r="E409"/>
  <c r="F409"/>
  <c r="F410"/>
  <c r="F406"/>
  <c r="F408"/>
  <c r="F411"/>
  <c r="F412"/>
  <c r="F414"/>
  <c r="F413"/>
  <c r="E412"/>
  <c r="E413"/>
  <c r="E410"/>
  <c r="G405"/>
  <c r="G408"/>
  <c r="E406"/>
  <c r="E408"/>
  <c r="E411"/>
  <c r="G412"/>
  <c r="G413"/>
  <c r="G406"/>
  <c r="G410"/>
  <c r="G411"/>
  <c r="A402"/>
  <c r="C402"/>
  <c r="A403"/>
  <c r="C403"/>
  <c r="G404" s="1"/>
  <c r="J403" i="1"/>
  <c r="J402"/>
  <c r="J401"/>
  <c r="A401" i="4"/>
  <c r="C401"/>
  <c r="C400"/>
  <c r="J400" i="1"/>
  <c r="A400" i="4"/>
  <c r="C399"/>
  <c r="J399" i="1"/>
  <c r="A399" i="4"/>
  <c r="C398"/>
  <c r="J398" i="1"/>
  <c r="A398" i="4"/>
  <c r="J397" i="1"/>
  <c r="J396"/>
  <c r="A397" i="4"/>
  <c r="C397"/>
  <c r="A396"/>
  <c r="C396"/>
  <c r="G399" l="1"/>
  <c r="G402"/>
  <c r="H405"/>
  <c r="G398"/>
  <c r="I417"/>
  <c r="G397"/>
  <c r="H404"/>
  <c r="G403"/>
  <c r="G400"/>
  <c r="G401"/>
  <c r="D395"/>
  <c r="C395"/>
  <c r="G396" s="1"/>
  <c r="A395"/>
  <c r="J395" i="1"/>
  <c r="H395"/>
  <c r="I395" s="1"/>
  <c r="C394" i="4"/>
  <c r="I402" l="1"/>
  <c r="G395"/>
  <c r="L9" i="2"/>
  <c r="K9"/>
  <c r="K28" s="1"/>
  <c r="H9"/>
  <c r="G9"/>
  <c r="G28" s="1"/>
  <c r="A394" i="4"/>
  <c r="G394" i="1"/>
  <c r="D394" i="4" s="1"/>
  <c r="H394" i="1"/>
  <c r="I394" s="1"/>
  <c r="J394"/>
  <c r="K394"/>
  <c r="C393" i="4"/>
  <c r="G394" s="1"/>
  <c r="C392"/>
  <c r="C390"/>
  <c r="C391"/>
  <c r="C4"/>
  <c r="J4" s="1"/>
  <c r="K4" s="1"/>
  <c r="L4" s="1"/>
  <c r="C5"/>
  <c r="C6"/>
  <c r="C7"/>
  <c r="C8"/>
  <c r="C9"/>
  <c r="C10"/>
  <c r="C11"/>
  <c r="C12"/>
  <c r="C13"/>
  <c r="G14" s="1"/>
  <c r="C14"/>
  <c r="C15"/>
  <c r="C16"/>
  <c r="C17"/>
  <c r="G18" s="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G54" s="1"/>
  <c r="C54"/>
  <c r="C55"/>
  <c r="C56"/>
  <c r="C57"/>
  <c r="C58"/>
  <c r="C59"/>
  <c r="C60"/>
  <c r="C61"/>
  <c r="G62" s="1"/>
  <c r="C62"/>
  <c r="C63"/>
  <c r="C64"/>
  <c r="C65"/>
  <c r="C66"/>
  <c r="C67"/>
  <c r="C68"/>
  <c r="C69"/>
  <c r="C70"/>
  <c r="C71"/>
  <c r="C72"/>
  <c r="C73"/>
  <c r="C74"/>
  <c r="C75"/>
  <c r="C76"/>
  <c r="C77"/>
  <c r="G78" s="1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G102" s="1"/>
  <c r="C102"/>
  <c r="C103"/>
  <c r="C104"/>
  <c r="C105"/>
  <c r="C106"/>
  <c r="C107"/>
  <c r="C108"/>
  <c r="C109"/>
  <c r="C110"/>
  <c r="C111"/>
  <c r="C112"/>
  <c r="C113"/>
  <c r="C114"/>
  <c r="C115"/>
  <c r="C116"/>
  <c r="C117"/>
  <c r="G118" s="1"/>
  <c r="C118"/>
  <c r="C119"/>
  <c r="C120"/>
  <c r="C121"/>
  <c r="C122"/>
  <c r="C123"/>
  <c r="C124"/>
  <c r="C125"/>
  <c r="C126"/>
  <c r="C127"/>
  <c r="C128"/>
  <c r="C129"/>
  <c r="C130"/>
  <c r="C131"/>
  <c r="C132"/>
  <c r="G132" s="1"/>
  <c r="C133"/>
  <c r="C134"/>
  <c r="C135"/>
  <c r="C136"/>
  <c r="C137"/>
  <c r="C138"/>
  <c r="C139"/>
  <c r="C140"/>
  <c r="C141"/>
  <c r="G142" s="1"/>
  <c r="C142"/>
  <c r="C143"/>
  <c r="C144"/>
  <c r="C145"/>
  <c r="G146" s="1"/>
  <c r="C146"/>
  <c r="C147"/>
  <c r="C148"/>
  <c r="C149"/>
  <c r="C150"/>
  <c r="C151"/>
  <c r="C152"/>
  <c r="C153"/>
  <c r="C154"/>
  <c r="C155"/>
  <c r="C156"/>
  <c r="C157"/>
  <c r="C158"/>
  <c r="C159"/>
  <c r="C160"/>
  <c r="C161"/>
  <c r="G162" s="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G182" s="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G210" s="1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G235" s="1"/>
  <c r="C236"/>
  <c r="C237"/>
  <c r="C238"/>
  <c r="C239"/>
  <c r="C240"/>
  <c r="G240" s="1"/>
  <c r="C241"/>
  <c r="C242"/>
  <c r="C243"/>
  <c r="C244"/>
  <c r="C245"/>
  <c r="C246"/>
  <c r="C247"/>
  <c r="C248"/>
  <c r="C249"/>
  <c r="C250"/>
  <c r="C251"/>
  <c r="C252"/>
  <c r="C253"/>
  <c r="G254" s="1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G294" s="1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G362" s="1"/>
  <c r="C362"/>
  <c r="C363"/>
  <c r="G363" s="1"/>
  <c r="C364"/>
  <c r="C365"/>
  <c r="C366"/>
  <c r="C367"/>
  <c r="C368"/>
  <c r="G368" s="1"/>
  <c r="C369"/>
  <c r="C370"/>
  <c r="C371"/>
  <c r="C372"/>
  <c r="C373"/>
  <c r="G374" s="1"/>
  <c r="C374"/>
  <c r="C375"/>
  <c r="C376"/>
  <c r="C377"/>
  <c r="C378"/>
  <c r="C379"/>
  <c r="C380"/>
  <c r="C381"/>
  <c r="C382"/>
  <c r="C383"/>
  <c r="C384"/>
  <c r="C385"/>
  <c r="C386"/>
  <c r="C387"/>
  <c r="C388"/>
  <c r="C389"/>
  <c r="G390" s="1"/>
  <c r="A393"/>
  <c r="G393" i="1"/>
  <c r="D393" i="4" s="1"/>
  <c r="H393" i="1"/>
  <c r="I393" s="1"/>
  <c r="J393"/>
  <c r="K393"/>
  <c r="T392" i="4"/>
  <c r="A392"/>
  <c r="G392" i="1"/>
  <c r="D392" i="4" s="1"/>
  <c r="H392" i="1"/>
  <c r="I392" s="1"/>
  <c r="J392"/>
  <c r="K392"/>
  <c r="G391"/>
  <c r="D391" i="4" s="1"/>
  <c r="H391" i="1"/>
  <c r="I391" s="1"/>
  <c r="J391"/>
  <c r="K391"/>
  <c r="A391" i="4"/>
  <c r="A390"/>
  <c r="G390" i="1"/>
  <c r="D390" i="4" s="1"/>
  <c r="H390" i="1"/>
  <c r="I390" s="1"/>
  <c r="J390"/>
  <c r="K390"/>
  <c r="A389" i="4"/>
  <c r="G389" i="1"/>
  <c r="D389" i="4" s="1"/>
  <c r="H389" i="1"/>
  <c r="I389" s="1"/>
  <c r="J389"/>
  <c r="K389"/>
  <c r="G388"/>
  <c r="D388" i="4" s="1"/>
  <c r="A388"/>
  <c r="H388" i="1"/>
  <c r="I388" s="1"/>
  <c r="J388"/>
  <c r="K388"/>
  <c r="A387" i="4"/>
  <c r="G387" i="1"/>
  <c r="D387" i="4" s="1"/>
  <c r="H387" i="1"/>
  <c r="I387" s="1"/>
  <c r="J387"/>
  <c r="K387"/>
  <c r="A386" i="4"/>
  <c r="G386" i="1"/>
  <c r="D386" i="4" s="1"/>
  <c r="H386" i="1"/>
  <c r="I386" s="1"/>
  <c r="J386"/>
  <c r="K386"/>
  <c r="A385" i="4"/>
  <c r="G385" i="1"/>
  <c r="D385" i="4" s="1"/>
  <c r="H385" i="1"/>
  <c r="I385" s="1"/>
  <c r="J385"/>
  <c r="K385"/>
  <c r="A384" i="4"/>
  <c r="G384" i="1"/>
  <c r="D384" i="4" s="1"/>
  <c r="H384" i="1"/>
  <c r="I384" s="1"/>
  <c r="J384"/>
  <c r="K384"/>
  <c r="A383" i="4"/>
  <c r="H383" i="1"/>
  <c r="I383" s="1"/>
  <c r="J383"/>
  <c r="K383"/>
  <c r="G383"/>
  <c r="D383" i="4" s="1"/>
  <c r="A382"/>
  <c r="G382" i="1"/>
  <c r="D382" i="4" s="1"/>
  <c r="H382" i="1"/>
  <c r="I382" s="1"/>
  <c r="J382"/>
  <c r="K382"/>
  <c r="A381" i="4"/>
  <c r="G381" i="1"/>
  <c r="D381" i="4" s="1"/>
  <c r="H381" i="1"/>
  <c r="I381" s="1"/>
  <c r="J381"/>
  <c r="K381"/>
  <c r="A380" i="4"/>
  <c r="G380" i="1"/>
  <c r="D380" i="4" s="1"/>
  <c r="H380" i="1"/>
  <c r="I380" s="1"/>
  <c r="J380"/>
  <c r="K380"/>
  <c r="A379" i="4"/>
  <c r="G379" i="1"/>
  <c r="D379" i="4" s="1"/>
  <c r="H379" i="1"/>
  <c r="I379" s="1"/>
  <c r="J379"/>
  <c r="K379"/>
  <c r="A378" i="4"/>
  <c r="G378" i="1"/>
  <c r="D378" i="4" s="1"/>
  <c r="H378" i="1"/>
  <c r="I378" s="1"/>
  <c r="J378"/>
  <c r="K378"/>
  <c r="A377" i="4"/>
  <c r="G377" i="1"/>
  <c r="D377" i="4" s="1"/>
  <c r="H377" i="1"/>
  <c r="I377" s="1"/>
  <c r="J377"/>
  <c r="K377"/>
  <c r="H90" i="3"/>
  <c r="I90"/>
  <c r="O90"/>
  <c r="P90"/>
  <c r="V90"/>
  <c r="W90"/>
  <c r="X90"/>
  <c r="G376" i="1"/>
  <c r="D376" i="4" s="1"/>
  <c r="H376" i="1"/>
  <c r="I376" s="1"/>
  <c r="J376"/>
  <c r="K376"/>
  <c r="A376" i="4"/>
  <c r="X89" i="3"/>
  <c r="X88"/>
  <c r="X87"/>
  <c r="X86"/>
  <c r="X85"/>
  <c r="X84"/>
  <c r="X83"/>
  <c r="X82"/>
  <c r="G369" i="1"/>
  <c r="D369" i="4" s="1"/>
  <c r="G370" i="1"/>
  <c r="D370" i="4" s="1"/>
  <c r="G371" i="1"/>
  <c r="D371" i="4" s="1"/>
  <c r="G372" i="1"/>
  <c r="D372" i="4" s="1"/>
  <c r="G373" i="1"/>
  <c r="D373" i="4" s="1"/>
  <c r="G374" i="1"/>
  <c r="D374" i="4" s="1"/>
  <c r="G375" i="1"/>
  <c r="D375" i="4" s="1"/>
  <c r="G368" i="1"/>
  <c r="D368" i="4" s="1"/>
  <c r="H89" i="3"/>
  <c r="I89"/>
  <c r="O89"/>
  <c r="P89"/>
  <c r="V89"/>
  <c r="W89"/>
  <c r="A375" i="4"/>
  <c r="H375" i="1"/>
  <c r="I375" s="1"/>
  <c r="J375"/>
  <c r="K375"/>
  <c r="A374" i="4"/>
  <c r="H88" i="3"/>
  <c r="I88"/>
  <c r="O88"/>
  <c r="P88"/>
  <c r="V88"/>
  <c r="W88"/>
  <c r="H374" i="1"/>
  <c r="I374" s="1"/>
  <c r="J374"/>
  <c r="K374"/>
  <c r="A373" i="4"/>
  <c r="H87" i="3"/>
  <c r="I87"/>
  <c r="O87"/>
  <c r="P87"/>
  <c r="V87"/>
  <c r="W87"/>
  <c r="H373" i="1"/>
  <c r="I373" s="1"/>
  <c r="J373"/>
  <c r="K373"/>
  <c r="K372"/>
  <c r="A372" i="4"/>
  <c r="H86" i="3"/>
  <c r="I86"/>
  <c r="O86"/>
  <c r="P86"/>
  <c r="V86"/>
  <c r="W86"/>
  <c r="H372" i="1"/>
  <c r="I372" s="1"/>
  <c r="J372"/>
  <c r="H85" i="3"/>
  <c r="I85"/>
  <c r="O85"/>
  <c r="P85"/>
  <c r="V85"/>
  <c r="W85"/>
  <c r="A371" i="4"/>
  <c r="H371" i="1"/>
  <c r="I371" s="1"/>
  <c r="J371"/>
  <c r="A370" i="4"/>
  <c r="H370" i="1"/>
  <c r="I370" s="1"/>
  <c r="H84" i="3"/>
  <c r="I84"/>
  <c r="O84"/>
  <c r="P84"/>
  <c r="V84"/>
  <c r="W84"/>
  <c r="H369" i="1"/>
  <c r="I369" s="1"/>
  <c r="J362"/>
  <c r="J363"/>
  <c r="J364"/>
  <c r="J365"/>
  <c r="J366"/>
  <c r="J367"/>
  <c r="J368"/>
  <c r="J369"/>
  <c r="J361"/>
  <c r="H83" i="3"/>
  <c r="I83"/>
  <c r="O83"/>
  <c r="P83"/>
  <c r="V83"/>
  <c r="W83"/>
  <c r="A369" i="4"/>
  <c r="H362" i="1"/>
  <c r="I362" s="1"/>
  <c r="H363"/>
  <c r="I363" s="1"/>
  <c r="H364"/>
  <c r="I364" s="1"/>
  <c r="H365"/>
  <c r="I365" s="1"/>
  <c r="H366"/>
  <c r="I366" s="1"/>
  <c r="H367"/>
  <c r="I367" s="1"/>
  <c r="H368"/>
  <c r="I368" s="1"/>
  <c r="H361"/>
  <c r="I361" s="1"/>
  <c r="A368" i="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5"/>
  <c r="A4"/>
  <c r="W82" i="3"/>
  <c r="V82"/>
  <c r="I82"/>
  <c r="H82"/>
  <c r="O82"/>
  <c r="P82"/>
  <c r="H81"/>
  <c r="I81"/>
  <c r="O81"/>
  <c r="P81"/>
  <c r="X81"/>
  <c r="H80"/>
  <c r="I80"/>
  <c r="O80"/>
  <c r="P80"/>
  <c r="X80"/>
  <c r="H79"/>
  <c r="I79"/>
  <c r="O79"/>
  <c r="P79"/>
  <c r="X79"/>
  <c r="H78"/>
  <c r="I78"/>
  <c r="O78"/>
  <c r="P78"/>
  <c r="X78"/>
  <c r="H77"/>
  <c r="I77"/>
  <c r="O77"/>
  <c r="W77" s="1"/>
  <c r="P77"/>
  <c r="X77"/>
  <c r="H76"/>
  <c r="I76"/>
  <c r="O76"/>
  <c r="P76"/>
  <c r="X76"/>
  <c r="H75"/>
  <c r="I75"/>
  <c r="O75"/>
  <c r="W75" s="1"/>
  <c r="P75"/>
  <c r="X75"/>
  <c r="H74"/>
  <c r="I74"/>
  <c r="O74"/>
  <c r="W74" s="1"/>
  <c r="P74"/>
  <c r="X74"/>
  <c r="H73"/>
  <c r="I73"/>
  <c r="O73"/>
  <c r="W73" s="1"/>
  <c r="P73"/>
  <c r="X73"/>
  <c r="H72"/>
  <c r="I72"/>
  <c r="O72"/>
  <c r="W72" s="1"/>
  <c r="P72"/>
  <c r="X72"/>
  <c r="H71"/>
  <c r="I71"/>
  <c r="O71"/>
  <c r="W71" s="1"/>
  <c r="P71"/>
  <c r="X71"/>
  <c r="H70"/>
  <c r="I70"/>
  <c r="O70"/>
  <c r="W70" s="1"/>
  <c r="P70"/>
  <c r="X70"/>
  <c r="H69"/>
  <c r="I69"/>
  <c r="O69"/>
  <c r="W69" s="1"/>
  <c r="P69"/>
  <c r="X69"/>
  <c r="H68"/>
  <c r="I68"/>
  <c r="O68"/>
  <c r="W68" s="1"/>
  <c r="P68"/>
  <c r="X68"/>
  <c r="H67"/>
  <c r="I67"/>
  <c r="O67"/>
  <c r="W67" s="1"/>
  <c r="P67"/>
  <c r="X67"/>
  <c r="H66"/>
  <c r="I66"/>
  <c r="O66"/>
  <c r="W66" s="1"/>
  <c r="P66"/>
  <c r="X66"/>
  <c r="O55"/>
  <c r="W55" s="1"/>
  <c r="P55"/>
  <c r="O56"/>
  <c r="W56" s="1"/>
  <c r="P56"/>
  <c r="O57"/>
  <c r="W57" s="1"/>
  <c r="P57"/>
  <c r="O58"/>
  <c r="P58"/>
  <c r="O59"/>
  <c r="W59" s="1"/>
  <c r="P59"/>
  <c r="O60"/>
  <c r="P60"/>
  <c r="O61"/>
  <c r="W61" s="1"/>
  <c r="P61"/>
  <c r="O62"/>
  <c r="P62"/>
  <c r="O63"/>
  <c r="W63" s="1"/>
  <c r="P63"/>
  <c r="O64"/>
  <c r="W64" s="1"/>
  <c r="P64"/>
  <c r="H65"/>
  <c r="I65"/>
  <c r="H55"/>
  <c r="I55"/>
  <c r="H56"/>
  <c r="I56"/>
  <c r="H57"/>
  <c r="I57"/>
  <c r="H58"/>
  <c r="I58"/>
  <c r="H59"/>
  <c r="I59"/>
  <c r="H60"/>
  <c r="I60"/>
  <c r="H61"/>
  <c r="I61"/>
  <c r="H62"/>
  <c r="I62"/>
  <c r="H63"/>
  <c r="I63"/>
  <c r="H64"/>
  <c r="I64"/>
  <c r="H51"/>
  <c r="I51"/>
  <c r="H52"/>
  <c r="I52"/>
  <c r="H53"/>
  <c r="I53"/>
  <c r="H54"/>
  <c r="I54"/>
  <c r="H50"/>
  <c r="I50"/>
  <c r="H49"/>
  <c r="I49"/>
  <c r="H48"/>
  <c r="I48"/>
  <c r="I47"/>
  <c r="H47"/>
  <c r="X63"/>
  <c r="X64"/>
  <c r="P65"/>
  <c r="O65"/>
  <c r="W65" s="1"/>
  <c r="X65"/>
  <c r="X62"/>
  <c r="X61"/>
  <c r="AF56"/>
  <c r="AG56" s="1"/>
  <c r="AG57" s="1"/>
  <c r="X60"/>
  <c r="X59"/>
  <c r="X58"/>
  <c r="X57"/>
  <c r="X56"/>
  <c r="X55"/>
  <c r="O54"/>
  <c r="W54" s="1"/>
  <c r="P54"/>
  <c r="Z54" s="1"/>
  <c r="X54"/>
  <c r="O53"/>
  <c r="W53" s="1"/>
  <c r="P53"/>
  <c r="X53"/>
  <c r="O52"/>
  <c r="W52" s="1"/>
  <c r="P52"/>
  <c r="X52"/>
  <c r="O51"/>
  <c r="P51"/>
  <c r="X51"/>
  <c r="O50"/>
  <c r="W50" s="1"/>
  <c r="P50"/>
  <c r="X50"/>
  <c r="O49"/>
  <c r="W49" s="1"/>
  <c r="P49"/>
  <c r="X49"/>
  <c r="O48"/>
  <c r="W48" s="1"/>
  <c r="P48"/>
  <c r="X48"/>
  <c r="O47"/>
  <c r="Y47" s="1"/>
  <c r="P47"/>
  <c r="X47"/>
  <c r="O30"/>
  <c r="W30" s="1"/>
  <c r="P30"/>
  <c r="X30"/>
  <c r="O31"/>
  <c r="W31" s="1"/>
  <c r="P31"/>
  <c r="X31"/>
  <c r="O32"/>
  <c r="P32"/>
  <c r="X32"/>
  <c r="O33"/>
  <c r="P33"/>
  <c r="X33"/>
  <c r="O34"/>
  <c r="W34" s="1"/>
  <c r="P34"/>
  <c r="X34"/>
  <c r="O35"/>
  <c r="W35" s="1"/>
  <c r="P35"/>
  <c r="X35"/>
  <c r="O36"/>
  <c r="P36"/>
  <c r="X36"/>
  <c r="O37"/>
  <c r="P37"/>
  <c r="X37"/>
  <c r="O38"/>
  <c r="W38" s="1"/>
  <c r="P38"/>
  <c r="X38"/>
  <c r="O39"/>
  <c r="P39"/>
  <c r="X39"/>
  <c r="O40"/>
  <c r="W40" s="1"/>
  <c r="P40"/>
  <c r="X40"/>
  <c r="O41"/>
  <c r="W41" s="1"/>
  <c r="P41"/>
  <c r="X41"/>
  <c r="O42"/>
  <c r="W42" s="1"/>
  <c r="P42"/>
  <c r="X42"/>
  <c r="O43"/>
  <c r="W43" s="1"/>
  <c r="P43"/>
  <c r="X43"/>
  <c r="O44"/>
  <c r="W44" s="1"/>
  <c r="P44"/>
  <c r="X44"/>
  <c r="H30"/>
  <c r="I30"/>
  <c r="H31"/>
  <c r="Y31" s="1"/>
  <c r="I31"/>
  <c r="Z31" s="1"/>
  <c r="H32"/>
  <c r="I32"/>
  <c r="H33"/>
  <c r="I33"/>
  <c r="H34"/>
  <c r="I34"/>
  <c r="H35"/>
  <c r="Y35" s="1"/>
  <c r="I35"/>
  <c r="H36"/>
  <c r="I36"/>
  <c r="H37"/>
  <c r="I37"/>
  <c r="H38"/>
  <c r="I38"/>
  <c r="H39"/>
  <c r="Y39" s="1"/>
  <c r="I39"/>
  <c r="H40"/>
  <c r="I40"/>
  <c r="H41"/>
  <c r="I41"/>
  <c r="H42"/>
  <c r="I42"/>
  <c r="H43"/>
  <c r="I43"/>
  <c r="X46"/>
  <c r="O46"/>
  <c r="P46"/>
  <c r="H46"/>
  <c r="I46"/>
  <c r="H44"/>
  <c r="I44"/>
  <c r="X45"/>
  <c r="P45"/>
  <c r="O45"/>
  <c r="I45"/>
  <c r="H45"/>
  <c r="B29"/>
  <c r="B28"/>
  <c r="B27"/>
  <c r="B2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M8" i="2"/>
  <c r="G98" i="4"/>
  <c r="G34"/>
  <c r="W39" i="3"/>
  <c r="J370" i="1"/>
  <c r="Y55" i="3" l="1"/>
  <c r="Y42"/>
  <c r="G348" i="4"/>
  <c r="G48"/>
  <c r="L28" i="2"/>
  <c r="F32" s="1"/>
  <c r="V56" i="3"/>
  <c r="H28" i="2"/>
  <c r="E32" s="1"/>
  <c r="M9"/>
  <c r="Z64" i="3"/>
  <c r="AB64" s="1"/>
  <c r="Z63"/>
  <c r="AB63" s="1"/>
  <c r="G43" i="4"/>
  <c r="Y77" i="3"/>
  <c r="Y79"/>
  <c r="AA79" s="1"/>
  <c r="B79" s="1"/>
  <c r="Z80"/>
  <c r="AB80" s="1"/>
  <c r="Y81"/>
  <c r="AA81" s="1"/>
  <c r="V66"/>
  <c r="Z40"/>
  <c r="G378" i="4"/>
  <c r="G357"/>
  <c r="I357" s="1"/>
  <c r="G349"/>
  <c r="G338"/>
  <c r="G318"/>
  <c r="G274"/>
  <c r="G230"/>
  <c r="G190"/>
  <c r="G166"/>
  <c r="G126"/>
  <c r="G117"/>
  <c r="I118" s="1"/>
  <c r="G82"/>
  <c r="G38"/>
  <c r="G29"/>
  <c r="Z61" i="3"/>
  <c r="AB61" s="1"/>
  <c r="Z59"/>
  <c r="AB59" s="1"/>
  <c r="Z57"/>
  <c r="Z55"/>
  <c r="AB55" s="1"/>
  <c r="Z58"/>
  <c r="Y66"/>
  <c r="AA66" s="1"/>
  <c r="Z67"/>
  <c r="AB67" s="1"/>
  <c r="Y74"/>
  <c r="AA74" s="1"/>
  <c r="Z75"/>
  <c r="Y76"/>
  <c r="AA76" s="1"/>
  <c r="Z77"/>
  <c r="AB77" s="1"/>
  <c r="Y78"/>
  <c r="AA78" s="1"/>
  <c r="Z79"/>
  <c r="AB79" s="1"/>
  <c r="Y80"/>
  <c r="AA80" s="1"/>
  <c r="Z81"/>
  <c r="AB81" s="1"/>
  <c r="G355" i="4"/>
  <c r="G75"/>
  <c r="G389"/>
  <c r="Y53" i="3"/>
  <c r="AA53" s="1"/>
  <c r="Y71"/>
  <c r="AA71" s="1"/>
  <c r="V74"/>
  <c r="Z76"/>
  <c r="AB76" s="1"/>
  <c r="B76" s="1"/>
  <c r="Y85"/>
  <c r="AA85" s="1"/>
  <c r="Y89"/>
  <c r="AA89" s="1"/>
  <c r="G381" i="4"/>
  <c r="G369"/>
  <c r="G365"/>
  <c r="I365" s="1"/>
  <c r="G360"/>
  <c r="G333"/>
  <c r="G324"/>
  <c r="G304"/>
  <c r="G289"/>
  <c r="G260"/>
  <c r="G241"/>
  <c r="I241" s="1"/>
  <c r="G220"/>
  <c r="G197"/>
  <c r="G181"/>
  <c r="I182" s="1"/>
  <c r="G176"/>
  <c r="G156"/>
  <c r="G133"/>
  <c r="I133" s="1"/>
  <c r="G112"/>
  <c r="G92"/>
  <c r="I93" s="1"/>
  <c r="G73"/>
  <c r="G68"/>
  <c r="G57"/>
  <c r="G28"/>
  <c r="G13"/>
  <c r="I14" s="1"/>
  <c r="Y37" i="3"/>
  <c r="AA37" s="1"/>
  <c r="Y33"/>
  <c r="AA33" s="1"/>
  <c r="AA47"/>
  <c r="Y43"/>
  <c r="AA43" s="1"/>
  <c r="V49"/>
  <c r="G350" i="4"/>
  <c r="G342"/>
  <c r="G334"/>
  <c r="G326"/>
  <c r="G94"/>
  <c r="G86"/>
  <c r="G70"/>
  <c r="G66"/>
  <c r="G50"/>
  <c r="G46"/>
  <c r="G30"/>
  <c r="G22"/>
  <c r="G11"/>
  <c r="AA77" i="3"/>
  <c r="Z38"/>
  <c r="G4" i="4"/>
  <c r="I4" s="1"/>
  <c r="Z43" i="3"/>
  <c r="AB43" s="1"/>
  <c r="Y61"/>
  <c r="AA61" s="1"/>
  <c r="B61" s="1"/>
  <c r="Y57"/>
  <c r="AA57" s="1"/>
  <c r="V45"/>
  <c r="Y44"/>
  <c r="AA44" s="1"/>
  <c r="Z62"/>
  <c r="AB62" s="1"/>
  <c r="V61"/>
  <c r="V59"/>
  <c r="G277" i="4"/>
  <c r="G273"/>
  <c r="G269"/>
  <c r="G237"/>
  <c r="G229"/>
  <c r="G225"/>
  <c r="G221"/>
  <c r="G213"/>
  <c r="G209"/>
  <c r="I210" s="1"/>
  <c r="G205"/>
  <c r="G193"/>
  <c r="G189"/>
  <c r="G177"/>
  <c r="G173"/>
  <c r="G165"/>
  <c r="G161"/>
  <c r="I162" s="1"/>
  <c r="G157"/>
  <c r="G149"/>
  <c r="G145"/>
  <c r="I146" s="1"/>
  <c r="G129"/>
  <c r="G125"/>
  <c r="G113"/>
  <c r="G109"/>
  <c r="Z41" i="3"/>
  <c r="AB41" s="1"/>
  <c r="Y32"/>
  <c r="AA32" s="1"/>
  <c r="Y84"/>
  <c r="AA84" s="1"/>
  <c r="G236" i="4"/>
  <c r="G172"/>
  <c r="Y63" i="3"/>
  <c r="AA63" s="1"/>
  <c r="AB54"/>
  <c r="Z33"/>
  <c r="AB33" s="1"/>
  <c r="Y59"/>
  <c r="AA59" s="1"/>
  <c r="Y75"/>
  <c r="AA75" s="1"/>
  <c r="G7" i="4"/>
  <c r="G322"/>
  <c r="G310"/>
  <c r="G306"/>
  <c r="G302"/>
  <c r="G299"/>
  <c r="G290"/>
  <c r="G286"/>
  <c r="G380"/>
  <c r="G377"/>
  <c r="G108"/>
  <c r="G101"/>
  <c r="I102" s="1"/>
  <c r="G278"/>
  <c r="G270"/>
  <c r="G262"/>
  <c r="G258"/>
  <c r="G246"/>
  <c r="G242"/>
  <c r="G226"/>
  <c r="G158"/>
  <c r="G150"/>
  <c r="I150" s="1"/>
  <c r="G134"/>
  <c r="G376"/>
  <c r="G373"/>
  <c r="G364"/>
  <c r="G361"/>
  <c r="I362" s="1"/>
  <c r="G97"/>
  <c r="I98" s="1"/>
  <c r="G93"/>
  <c r="G85"/>
  <c r="G382"/>
  <c r="G375"/>
  <c r="G238"/>
  <c r="G222"/>
  <c r="G214"/>
  <c r="G206"/>
  <c r="G198"/>
  <c r="G194"/>
  <c r="G178"/>
  <c r="G174"/>
  <c r="G130"/>
  <c r="G114"/>
  <c r="G110"/>
  <c r="I110" s="1"/>
  <c r="G356"/>
  <c r="G341"/>
  <c r="I341" s="1"/>
  <c r="G337"/>
  <c r="G325"/>
  <c r="G321"/>
  <c r="G317"/>
  <c r="G309"/>
  <c r="G305"/>
  <c r="G301"/>
  <c r="G300"/>
  <c r="G293"/>
  <c r="I294" s="1"/>
  <c r="G285"/>
  <c r="G261"/>
  <c r="G257"/>
  <c r="G253"/>
  <c r="I254" s="1"/>
  <c r="G245"/>
  <c r="G141"/>
  <c r="I142" s="1"/>
  <c r="G81"/>
  <c r="G77"/>
  <c r="I78" s="1"/>
  <c r="G76"/>
  <c r="I76" s="1"/>
  <c r="G69"/>
  <c r="G65"/>
  <c r="G61"/>
  <c r="I62" s="1"/>
  <c r="G53"/>
  <c r="I54" s="1"/>
  <c r="Z56" i="3"/>
  <c r="AB56" s="1"/>
  <c r="V42"/>
  <c r="Y46"/>
  <c r="AA46" s="1"/>
  <c r="Z52"/>
  <c r="AB52" s="1"/>
  <c r="V57"/>
  <c r="Y67"/>
  <c r="AA67" s="1"/>
  <c r="Z68"/>
  <c r="AB68" s="1"/>
  <c r="Z70"/>
  <c r="AB70" s="1"/>
  <c r="Z72"/>
  <c r="AB72" s="1"/>
  <c r="Y56"/>
  <c r="AA56" s="1"/>
  <c r="Y65"/>
  <c r="AA65" s="1"/>
  <c r="Z36"/>
  <c r="AB36" s="1"/>
  <c r="Z65"/>
  <c r="AB65" s="1"/>
  <c r="Y49"/>
  <c r="AA49" s="1"/>
  <c r="Y64"/>
  <c r="AA64" s="1"/>
  <c r="Y62"/>
  <c r="AA62" s="1"/>
  <c r="Y68"/>
  <c r="Z69"/>
  <c r="AB69" s="1"/>
  <c r="Y72"/>
  <c r="AA72" s="1"/>
  <c r="Z73"/>
  <c r="AB73" s="1"/>
  <c r="Y83"/>
  <c r="AA83" s="1"/>
  <c r="Z90"/>
  <c r="AB90" s="1"/>
  <c r="Y50"/>
  <c r="AA50" s="1"/>
  <c r="Z39"/>
  <c r="AB39" s="1"/>
  <c r="Y38"/>
  <c r="AA38" s="1"/>
  <c r="Y30"/>
  <c r="V50"/>
  <c r="Y51"/>
  <c r="AA51" s="1"/>
  <c r="V68"/>
  <c r="V72"/>
  <c r="G367" i="4"/>
  <c r="G359"/>
  <c r="G347"/>
  <c r="G323"/>
  <c r="G303"/>
  <c r="G283"/>
  <c r="G259"/>
  <c r="G239"/>
  <c r="I240" s="1"/>
  <c r="G219"/>
  <c r="G195"/>
  <c r="G175"/>
  <c r="G155"/>
  <c r="G131"/>
  <c r="G111"/>
  <c r="G91"/>
  <c r="G67"/>
  <c r="G47"/>
  <c r="I48" s="1"/>
  <c r="G44"/>
  <c r="G27"/>
  <c r="G12"/>
  <c r="G8"/>
  <c r="AB58" i="3"/>
  <c r="Z49"/>
  <c r="AB49" s="1"/>
  <c r="Z78"/>
  <c r="AB78" s="1"/>
  <c r="Z83"/>
  <c r="AB83" s="1"/>
  <c r="Z84"/>
  <c r="AB84" s="1"/>
  <c r="Y86"/>
  <c r="AA86" s="1"/>
  <c r="Z88"/>
  <c r="G370" i="4"/>
  <c r="G366"/>
  <c r="I366" s="1"/>
  <c r="G358"/>
  <c r="I358" s="1"/>
  <c r="G74"/>
  <c r="I75" s="1"/>
  <c r="G58"/>
  <c r="G49"/>
  <c r="G45"/>
  <c r="G37"/>
  <c r="G33"/>
  <c r="I34" s="1"/>
  <c r="G21"/>
  <c r="G17"/>
  <c r="I18" s="1"/>
  <c r="G393"/>
  <c r="Z85" i="3"/>
  <c r="AB85" s="1"/>
  <c r="B85" s="1"/>
  <c r="B371" i="4" s="1"/>
  <c r="AB75" i="3"/>
  <c r="W33"/>
  <c r="AA35"/>
  <c r="V64"/>
  <c r="AB57"/>
  <c r="W51"/>
  <c r="W47"/>
  <c r="W37"/>
  <c r="Y73"/>
  <c r="AA73" s="1"/>
  <c r="Y48"/>
  <c r="AA48" s="1"/>
  <c r="Y60"/>
  <c r="AA60" s="1"/>
  <c r="Y58"/>
  <c r="AA58" s="1"/>
  <c r="Y69"/>
  <c r="AA69" s="1"/>
  <c r="W46"/>
  <c r="Z47"/>
  <c r="AB47" s="1"/>
  <c r="Y52"/>
  <c r="AA52" s="1"/>
  <c r="B52" s="1"/>
  <c r="G386" i="4"/>
  <c r="I390" s="1"/>
  <c r="G385"/>
  <c r="G354"/>
  <c r="G353"/>
  <c r="G345"/>
  <c r="G346"/>
  <c r="G329"/>
  <c r="G330"/>
  <c r="G313"/>
  <c r="G314"/>
  <c r="G297"/>
  <c r="G298"/>
  <c r="G281"/>
  <c r="G282"/>
  <c r="G265"/>
  <c r="G266"/>
  <c r="G249"/>
  <c r="G250"/>
  <c r="G233"/>
  <c r="G234"/>
  <c r="G217"/>
  <c r="G218"/>
  <c r="G201"/>
  <c r="G202"/>
  <c r="G185"/>
  <c r="G186"/>
  <c r="G169"/>
  <c r="G170"/>
  <c r="G153"/>
  <c r="G154"/>
  <c r="G137"/>
  <c r="G138"/>
  <c r="G121"/>
  <c r="G122"/>
  <c r="G105"/>
  <c r="G106"/>
  <c r="G89"/>
  <c r="G90"/>
  <c r="G41"/>
  <c r="G42"/>
  <c r="G25"/>
  <c r="G26"/>
  <c r="G9"/>
  <c r="G10"/>
  <c r="G6"/>
  <c r="G5"/>
  <c r="V48" i="3"/>
  <c r="Y54"/>
  <c r="AA54" s="1"/>
  <c r="Z50"/>
  <c r="AB50" s="1"/>
  <c r="Z51"/>
  <c r="AB51" s="1"/>
  <c r="J5" i="4"/>
  <c r="K5" s="1"/>
  <c r="L5" s="1"/>
  <c r="Z82" i="3"/>
  <c r="AB82" s="1"/>
  <c r="AA68"/>
  <c r="V71"/>
  <c r="Z87"/>
  <c r="AB87" s="1"/>
  <c r="AB88"/>
  <c r="M18" i="2"/>
  <c r="Y70" i="3"/>
  <c r="AA70" s="1"/>
  <c r="Z71"/>
  <c r="AB71" s="1"/>
  <c r="G379" i="4"/>
  <c r="G284"/>
  <c r="G196"/>
  <c r="Z74" i="3"/>
  <c r="AB74" s="1"/>
  <c r="G171" i="4"/>
  <c r="I348"/>
  <c r="W76" i="3"/>
  <c r="V76"/>
  <c r="G107" i="4"/>
  <c r="W60" i="3"/>
  <c r="V60"/>
  <c r="G388" i="4"/>
  <c r="G387"/>
  <c r="G383"/>
  <c r="G384"/>
  <c r="G371"/>
  <c r="G372"/>
  <c r="G339"/>
  <c r="G340"/>
  <c r="G335"/>
  <c r="G336"/>
  <c r="G332"/>
  <c r="G331"/>
  <c r="G319"/>
  <c r="G320"/>
  <c r="G315"/>
  <c r="G316"/>
  <c r="G307"/>
  <c r="I307" s="1"/>
  <c r="G308"/>
  <c r="G291"/>
  <c r="G292"/>
  <c r="G287"/>
  <c r="I287" s="1"/>
  <c r="G288"/>
  <c r="G275"/>
  <c r="I275" s="1"/>
  <c r="G276"/>
  <c r="G271"/>
  <c r="G272"/>
  <c r="G268"/>
  <c r="G267"/>
  <c r="G255"/>
  <c r="I255" s="1"/>
  <c r="G256"/>
  <c r="G251"/>
  <c r="G252"/>
  <c r="G243"/>
  <c r="G244"/>
  <c r="I236"/>
  <c r="G227"/>
  <c r="G228"/>
  <c r="G223"/>
  <c r="G224"/>
  <c r="G211"/>
  <c r="I211" s="1"/>
  <c r="G212"/>
  <c r="G207"/>
  <c r="G208"/>
  <c r="G204"/>
  <c r="G203"/>
  <c r="G191"/>
  <c r="G192"/>
  <c r="G187"/>
  <c r="G188"/>
  <c r="G179"/>
  <c r="G180"/>
  <c r="G163"/>
  <c r="I163" s="1"/>
  <c r="G164"/>
  <c r="G159"/>
  <c r="I159" s="1"/>
  <c r="G160"/>
  <c r="G147"/>
  <c r="I147" s="1"/>
  <c r="G148"/>
  <c r="G143"/>
  <c r="I143" s="1"/>
  <c r="G144"/>
  <c r="G140"/>
  <c r="G139"/>
  <c r="G127"/>
  <c r="G128"/>
  <c r="G123"/>
  <c r="G124"/>
  <c r="G115"/>
  <c r="G116"/>
  <c r="G99"/>
  <c r="I99" s="1"/>
  <c r="G100"/>
  <c r="G95"/>
  <c r="I95" s="1"/>
  <c r="G96"/>
  <c r="G83"/>
  <c r="G84"/>
  <c r="G79"/>
  <c r="I79" s="1"/>
  <c r="G80"/>
  <c r="G63"/>
  <c r="I63" s="1"/>
  <c r="G64"/>
  <c r="G59"/>
  <c r="G60"/>
  <c r="G52"/>
  <c r="G51"/>
  <c r="G35"/>
  <c r="G36"/>
  <c r="G31"/>
  <c r="G32"/>
  <c r="G19"/>
  <c r="I19" s="1"/>
  <c r="G20"/>
  <c r="G15"/>
  <c r="I15" s="1"/>
  <c r="G16"/>
  <c r="G391"/>
  <c r="G392"/>
  <c r="Y41" i="3"/>
  <c r="AA41" s="1"/>
  <c r="AA39"/>
  <c r="Z34"/>
  <c r="AB34" s="1"/>
  <c r="V53"/>
  <c r="I239" i="4"/>
  <c r="AB40" i="3"/>
  <c r="Z35"/>
  <c r="AB35" s="1"/>
  <c r="B35" s="1"/>
  <c r="Y34"/>
  <c r="AA34" s="1"/>
  <c r="AA31"/>
  <c r="V43"/>
  <c r="V39"/>
  <c r="V35"/>
  <c r="V31"/>
  <c r="V51"/>
  <c r="Z45"/>
  <c r="AB45" s="1"/>
  <c r="Z30"/>
  <c r="AB30" s="1"/>
  <c r="V44"/>
  <c r="V36"/>
  <c r="V32"/>
  <c r="V63"/>
  <c r="Z60"/>
  <c r="AB60" s="1"/>
  <c r="V55"/>
  <c r="V67"/>
  <c r="V70"/>
  <c r="Y87"/>
  <c r="AA87" s="1"/>
  <c r="K29" i="2"/>
  <c r="G29"/>
  <c r="V40" i="3"/>
  <c r="Y40"/>
  <c r="AA40" s="1"/>
  <c r="Z37"/>
  <c r="AB37" s="1"/>
  <c r="Y36"/>
  <c r="AA36" s="1"/>
  <c r="AA30"/>
  <c r="V41"/>
  <c r="V37"/>
  <c r="Y88"/>
  <c r="AA88" s="1"/>
  <c r="Y90"/>
  <c r="AA90" s="1"/>
  <c r="W62"/>
  <c r="V62"/>
  <c r="V52"/>
  <c r="I286" i="4"/>
  <c r="Y45" i="3"/>
  <c r="AA45" s="1"/>
  <c r="Z42"/>
  <c r="AB42" s="1"/>
  <c r="W58"/>
  <c r="V58"/>
  <c r="AA55"/>
  <c r="AB38"/>
  <c r="W45"/>
  <c r="W36"/>
  <c r="W32"/>
  <c r="AA42"/>
  <c r="Z48"/>
  <c r="AB48" s="1"/>
  <c r="G352" i="4"/>
  <c r="G351"/>
  <c r="I351" s="1"/>
  <c r="G343"/>
  <c r="G344"/>
  <c r="G327"/>
  <c r="I327" s="1"/>
  <c r="G328"/>
  <c r="G311"/>
  <c r="G312"/>
  <c r="G295"/>
  <c r="I295" s="1"/>
  <c r="G296"/>
  <c r="G279"/>
  <c r="G280"/>
  <c r="G263"/>
  <c r="G264"/>
  <c r="G247"/>
  <c r="G248"/>
  <c r="G231"/>
  <c r="G232"/>
  <c r="G215"/>
  <c r="G216"/>
  <c r="G199"/>
  <c r="I199" s="1"/>
  <c r="G200"/>
  <c r="G183"/>
  <c r="I183" s="1"/>
  <c r="G184"/>
  <c r="G167"/>
  <c r="I167" s="1"/>
  <c r="G168"/>
  <c r="G151"/>
  <c r="G152"/>
  <c r="G135"/>
  <c r="G136"/>
  <c r="G119"/>
  <c r="I119" s="1"/>
  <c r="G120"/>
  <c r="G103"/>
  <c r="I103" s="1"/>
  <c r="G104"/>
  <c r="G87"/>
  <c r="G88"/>
  <c r="G71"/>
  <c r="G72"/>
  <c r="G55"/>
  <c r="I55" s="1"/>
  <c r="G56"/>
  <c r="G39"/>
  <c r="I39" s="1"/>
  <c r="G40"/>
  <c r="G23"/>
  <c r="G24"/>
  <c r="V33" i="3"/>
  <c r="V47"/>
  <c r="Z44"/>
  <c r="AB44" s="1"/>
  <c r="Z32"/>
  <c r="AB32" s="1"/>
  <c r="V65"/>
  <c r="Z66"/>
  <c r="AB66" s="1"/>
  <c r="V69"/>
  <c r="V73"/>
  <c r="Z46"/>
  <c r="AB46" s="1"/>
  <c r="V46"/>
  <c r="AB31"/>
  <c r="V38"/>
  <c r="V34"/>
  <c r="V30"/>
  <c r="Z53"/>
  <c r="AB53" s="1"/>
  <c r="Z86"/>
  <c r="AB86" s="1"/>
  <c r="V75"/>
  <c r="V77"/>
  <c r="Y82"/>
  <c r="AA82" s="1"/>
  <c r="Z89"/>
  <c r="AB89" s="1"/>
  <c r="V54"/>
  <c r="B71" l="1"/>
  <c r="I43" i="4"/>
  <c r="I123"/>
  <c r="I67"/>
  <c r="I350"/>
  <c r="I22"/>
  <c r="I23"/>
  <c r="I343"/>
  <c r="B45" i="3"/>
  <c r="I59" i="4"/>
  <c r="I191"/>
  <c r="I318"/>
  <c r="B80" i="3"/>
  <c r="B366" i="4" s="1"/>
  <c r="I83"/>
  <c r="I82"/>
  <c r="I130"/>
  <c r="I51"/>
  <c r="I131"/>
  <c r="I242"/>
  <c r="B41" i="3"/>
  <c r="I38" i="4"/>
  <c r="I68"/>
  <c r="I230"/>
  <c r="I349"/>
  <c r="I170"/>
  <c r="I202"/>
  <c r="I27"/>
  <c r="I92"/>
  <c r="I176"/>
  <c r="I177"/>
  <c r="I364"/>
  <c r="I28"/>
  <c r="I246"/>
  <c r="I151"/>
  <c r="I247"/>
  <c r="I279"/>
  <c r="I45"/>
  <c r="I195"/>
  <c r="I115"/>
  <c r="I223"/>
  <c r="I8"/>
  <c r="I303"/>
  <c r="I363"/>
  <c r="B56" i="3"/>
  <c r="I69" i="4"/>
  <c r="I302"/>
  <c r="I290"/>
  <c r="I207"/>
  <c r="I306"/>
  <c r="I190"/>
  <c r="I237"/>
  <c r="I86"/>
  <c r="B43" i="3"/>
  <c r="I74" i="4"/>
  <c r="I305"/>
  <c r="B67" i="3"/>
  <c r="I30" i="4"/>
  <c r="I126"/>
  <c r="I274"/>
  <c r="I71"/>
  <c r="I231"/>
  <c r="I172"/>
  <c r="B36" i="3"/>
  <c r="B49"/>
  <c r="I259" i="4"/>
  <c r="B65" i="3"/>
  <c r="I310" i="4"/>
  <c r="I114"/>
  <c r="I278"/>
  <c r="I166"/>
  <c r="B89" i="3"/>
  <c r="B375" i="4" s="1"/>
  <c r="B37" i="3"/>
  <c r="I31" i="4"/>
  <c r="I277"/>
  <c r="I134"/>
  <c r="B83" i="3"/>
  <c r="B369" i="4" s="1"/>
  <c r="I301"/>
  <c r="I158"/>
  <c r="I127"/>
  <c r="B74" i="3"/>
  <c r="J6" i="4"/>
  <c r="K6" s="1"/>
  <c r="L6" s="1"/>
  <c r="B66" i="3"/>
  <c r="B90"/>
  <c r="B30"/>
  <c r="I139" i="4"/>
  <c r="I203"/>
  <c r="I243"/>
  <c r="I271"/>
  <c r="I319"/>
  <c r="I335"/>
  <c r="I371"/>
  <c r="I304"/>
  <c r="I300"/>
  <c r="I6"/>
  <c r="B47" i="3"/>
  <c r="I46" i="4"/>
  <c r="I220"/>
  <c r="I367"/>
  <c r="I70"/>
  <c r="I198"/>
  <c r="I157"/>
  <c r="B33" i="3"/>
  <c r="I58" i="4"/>
  <c r="I113"/>
  <c r="B53" i="3"/>
  <c r="I87" i="4"/>
  <c r="I29"/>
  <c r="I5"/>
  <c r="I175"/>
  <c r="I111"/>
  <c r="I370"/>
  <c r="I135"/>
  <c r="I263"/>
  <c r="I37"/>
  <c r="I61"/>
  <c r="I91"/>
  <c r="I368"/>
  <c r="I50"/>
  <c r="I12"/>
  <c r="I156"/>
  <c r="I324"/>
  <c r="B62" i="3"/>
  <c r="B70"/>
  <c r="I325" i="4"/>
  <c r="I174"/>
  <c r="I206"/>
  <c r="I94"/>
  <c r="I258"/>
  <c r="B81" i="3"/>
  <c r="B367" i="4" s="1"/>
  <c r="I344"/>
  <c r="B48" i="3"/>
  <c r="B39"/>
  <c r="I267" i="4"/>
  <c r="I49"/>
  <c r="I13"/>
  <c r="I314"/>
  <c r="B84" i="3"/>
  <c r="B370" i="4" s="1"/>
  <c r="I260"/>
  <c r="B72" i="3"/>
  <c r="B64"/>
  <c r="I178" i="4"/>
  <c r="I214"/>
  <c r="I226"/>
  <c r="B63" i="3"/>
  <c r="B78"/>
  <c r="I109" i="4"/>
  <c r="I221"/>
  <c r="B77" i="3"/>
  <c r="I332" i="4"/>
  <c r="I339"/>
  <c r="I326"/>
  <c r="I323"/>
  <c r="B54" i="3"/>
  <c r="B58"/>
  <c r="I112" i="4"/>
  <c r="I66"/>
  <c r="I336"/>
  <c r="B87" i="3"/>
  <c r="B373" i="4" s="1"/>
  <c r="B69" i="3"/>
  <c r="I155" i="4"/>
  <c r="B75" i="3"/>
  <c r="I261" i="4"/>
  <c r="I238"/>
  <c r="B32" i="3"/>
  <c r="I179" i="4"/>
  <c r="I291"/>
  <c r="I44"/>
  <c r="I194"/>
  <c r="I222"/>
  <c r="I270"/>
  <c r="I173"/>
  <c r="B51" i="3"/>
  <c r="B68"/>
  <c r="I7" i="4"/>
  <c r="I227"/>
  <c r="I215"/>
  <c r="I311"/>
  <c r="I331"/>
  <c r="I340"/>
  <c r="I77"/>
  <c r="I9"/>
  <c r="I186"/>
  <c r="I234"/>
  <c r="I266"/>
  <c r="I298"/>
  <c r="I322"/>
  <c r="I361"/>
  <c r="I262"/>
  <c r="I342"/>
  <c r="I288"/>
  <c r="B86" i="3"/>
  <c r="B372" i="4" s="1"/>
  <c r="B38" i="3"/>
  <c r="B31"/>
  <c r="B50"/>
  <c r="B60"/>
  <c r="B40"/>
  <c r="I47" i="4"/>
  <c r="I187"/>
  <c r="B73" i="3"/>
  <c r="I132" i="4"/>
  <c r="I359"/>
  <c r="I360"/>
  <c r="B44" i="3"/>
  <c r="I219" i="4"/>
  <c r="I299"/>
  <c r="B46" i="3"/>
  <c r="B82"/>
  <c r="B368" i="4" s="1"/>
  <c r="I276"/>
  <c r="I235"/>
  <c r="B57" i="3"/>
  <c r="I283" i="4"/>
  <c r="I282"/>
  <c r="I144"/>
  <c r="I160"/>
  <c r="I171"/>
  <c r="I10"/>
  <c r="I11"/>
  <c r="I42"/>
  <c r="I90"/>
  <c r="I122"/>
  <c r="I154"/>
  <c r="I250"/>
  <c r="I346"/>
  <c r="B88" i="3"/>
  <c r="B374" i="4" s="1"/>
  <c r="I345"/>
  <c r="I251"/>
  <c r="I315"/>
  <c r="I26"/>
  <c r="I106"/>
  <c r="I138"/>
  <c r="I218"/>
  <c r="I333"/>
  <c r="I337"/>
  <c r="I330"/>
  <c r="I347"/>
  <c r="I334"/>
  <c r="I338"/>
  <c r="L29" i="2"/>
  <c r="G32" s="1"/>
  <c r="I391" i="4"/>
  <c r="I272"/>
  <c r="I273"/>
  <c r="I189"/>
  <c r="I188"/>
  <c r="I17"/>
  <c r="I16"/>
  <c r="I36"/>
  <c r="I35"/>
  <c r="I97"/>
  <c r="I96"/>
  <c r="I117"/>
  <c r="I116"/>
  <c r="I128"/>
  <c r="I129"/>
  <c r="I205"/>
  <c r="I204"/>
  <c r="I289"/>
  <c r="I285"/>
  <c r="I284"/>
  <c r="I161"/>
  <c r="I212"/>
  <c r="I213"/>
  <c r="I244"/>
  <c r="I245"/>
  <c r="I320"/>
  <c r="I321"/>
  <c r="I60"/>
  <c r="I393"/>
  <c r="B42" i="3"/>
  <c r="I32" i="4"/>
  <c r="I33"/>
  <c r="I65"/>
  <c r="I64"/>
  <c r="I85"/>
  <c r="I84"/>
  <c r="I180"/>
  <c r="I181"/>
  <c r="I193"/>
  <c r="I192"/>
  <c r="I209"/>
  <c r="I208"/>
  <c r="I224"/>
  <c r="I225"/>
  <c r="I253"/>
  <c r="I252"/>
  <c r="I292"/>
  <c r="I293"/>
  <c r="I317"/>
  <c r="I316"/>
  <c r="I81"/>
  <c r="I80"/>
  <c r="I141"/>
  <c r="I140"/>
  <c r="I229"/>
  <c r="I228"/>
  <c r="I256"/>
  <c r="I257"/>
  <c r="I309"/>
  <c r="I308"/>
  <c r="I197"/>
  <c r="I196"/>
  <c r="I21"/>
  <c r="I20"/>
  <c r="I53"/>
  <c r="I52"/>
  <c r="I101"/>
  <c r="I100"/>
  <c r="I125"/>
  <c r="I124"/>
  <c r="I149"/>
  <c r="I148"/>
  <c r="I165"/>
  <c r="I164"/>
  <c r="I269"/>
  <c r="I268"/>
  <c r="I107"/>
  <c r="I108"/>
  <c r="I145"/>
  <c r="I73"/>
  <c r="I72"/>
  <c r="I168"/>
  <c r="I169"/>
  <c r="I264"/>
  <c r="I265"/>
  <c r="I328"/>
  <c r="I329"/>
  <c r="I354"/>
  <c r="I355"/>
  <c r="I352"/>
  <c r="I353"/>
  <c r="B59" i="3"/>
  <c r="I40" i="4"/>
  <c r="I41"/>
  <c r="I136"/>
  <c r="I137"/>
  <c r="I297"/>
  <c r="I296"/>
  <c r="I25"/>
  <c r="I24"/>
  <c r="I56"/>
  <c r="I57"/>
  <c r="I88"/>
  <c r="I89"/>
  <c r="I120"/>
  <c r="I121"/>
  <c r="I152"/>
  <c r="I153"/>
  <c r="I184"/>
  <c r="I185"/>
  <c r="I217"/>
  <c r="I216"/>
  <c r="I249"/>
  <c r="I248"/>
  <c r="I281"/>
  <c r="I280"/>
  <c r="I312"/>
  <c r="I313"/>
  <c r="B55" i="3"/>
  <c r="I356" i="4"/>
  <c r="I104"/>
  <c r="I105"/>
  <c r="I201"/>
  <c r="I200"/>
  <c r="I232"/>
  <c r="I233"/>
  <c r="B34" i="3"/>
  <c r="J7" i="4" l="1"/>
  <c r="K7" s="1"/>
  <c r="L7" s="1"/>
  <c r="J8" l="1"/>
  <c r="K8" s="1"/>
  <c r="L8" s="1"/>
  <c r="J9" l="1"/>
  <c r="K9" s="1"/>
  <c r="L9" s="1"/>
  <c r="J10" l="1"/>
  <c r="K10" s="1"/>
  <c r="L10" s="1"/>
  <c r="J11" l="1"/>
  <c r="K11" s="1"/>
  <c r="L11" s="1"/>
  <c r="J12" l="1"/>
  <c r="K12" s="1"/>
  <c r="L12" s="1"/>
  <c r="J13" l="1"/>
  <c r="M13" s="1"/>
  <c r="J14" l="1"/>
  <c r="K14" s="1"/>
  <c r="K13"/>
  <c r="L13" s="1"/>
  <c r="M14"/>
  <c r="N14" s="1"/>
  <c r="L14" l="1"/>
  <c r="J15"/>
  <c r="M15" s="1"/>
  <c r="N15" s="1"/>
  <c r="J16" l="1"/>
  <c r="M16" s="1"/>
  <c r="N16" s="1"/>
  <c r="K15"/>
  <c r="L15" s="1"/>
  <c r="J17" l="1"/>
  <c r="M17" s="1"/>
  <c r="N17" s="1"/>
  <c r="K16"/>
  <c r="L16" s="1"/>
  <c r="K17" l="1"/>
  <c r="L17" s="1"/>
  <c r="J18"/>
  <c r="M18" s="1"/>
  <c r="N18" s="1"/>
  <c r="K18" l="1"/>
  <c r="L18"/>
  <c r="J19"/>
  <c r="M19" s="1"/>
  <c r="N19" s="1"/>
  <c r="J20" l="1"/>
  <c r="M20" s="1"/>
  <c r="N20" s="1"/>
  <c r="K19"/>
  <c r="L19" s="1"/>
  <c r="K20"/>
  <c r="J21"/>
  <c r="M21" s="1"/>
  <c r="N21" s="1"/>
  <c r="L20" l="1"/>
  <c r="J22"/>
  <c r="K22" s="1"/>
  <c r="K21"/>
  <c r="L21" s="1"/>
  <c r="M22" l="1"/>
  <c r="N22" s="1"/>
  <c r="J23"/>
  <c r="K23" s="1"/>
  <c r="L23" s="1"/>
  <c r="L22"/>
  <c r="M23" l="1"/>
  <c r="N23" s="1"/>
  <c r="J24"/>
  <c r="K24" s="1"/>
  <c r="L24" s="1"/>
  <c r="M24" l="1"/>
  <c r="N24" s="1"/>
  <c r="J25"/>
  <c r="M25" s="1"/>
  <c r="N25" l="1"/>
  <c r="J26"/>
  <c r="M26" s="1"/>
  <c r="N26" s="1"/>
  <c r="K25"/>
  <c r="L25" s="1"/>
  <c r="J27" l="1"/>
  <c r="M27" s="1"/>
  <c r="N27" s="1"/>
  <c r="K26"/>
  <c r="L26" s="1"/>
  <c r="K27" l="1"/>
  <c r="L27" s="1"/>
  <c r="J28"/>
  <c r="K28" s="1"/>
  <c r="L28" l="1"/>
  <c r="M28"/>
  <c r="N28" s="1"/>
  <c r="J29"/>
  <c r="M29" s="1"/>
  <c r="N29" l="1"/>
  <c r="J30"/>
  <c r="M30" s="1"/>
  <c r="N30" s="1"/>
  <c r="K29"/>
  <c r="L29" s="1"/>
  <c r="J31" l="1"/>
  <c r="K31" s="1"/>
  <c r="K30"/>
  <c r="L30" s="1"/>
  <c r="M31" l="1"/>
  <c r="N31" s="1"/>
  <c r="J32"/>
  <c r="M32" s="1"/>
  <c r="L31"/>
  <c r="N32" l="1"/>
  <c r="J33"/>
  <c r="M33" s="1"/>
  <c r="N33" s="1"/>
  <c r="K32"/>
  <c r="L32" s="1"/>
  <c r="K33" l="1"/>
  <c r="L33" s="1"/>
  <c r="J34"/>
  <c r="K34" s="1"/>
  <c r="M34" l="1"/>
  <c r="N34" s="1"/>
  <c r="L34"/>
  <c r="J35"/>
  <c r="K35" s="1"/>
  <c r="L35" s="1"/>
  <c r="M35" l="1"/>
  <c r="N35" s="1"/>
  <c r="J36"/>
  <c r="K36" s="1"/>
  <c r="L36" s="1"/>
  <c r="M36" l="1"/>
  <c r="N36" s="1"/>
  <c r="J37"/>
  <c r="K37" s="1"/>
  <c r="L37" s="1"/>
  <c r="M37" l="1"/>
  <c r="N37" s="1"/>
  <c r="J38"/>
  <c r="K38" s="1"/>
  <c r="L38" s="1"/>
  <c r="M38" l="1"/>
  <c r="N38" s="1"/>
  <c r="J39"/>
  <c r="K39" s="1"/>
  <c r="L39" s="1"/>
  <c r="M39" l="1"/>
  <c r="N39" s="1"/>
  <c r="J40"/>
  <c r="K40" s="1"/>
  <c r="L40" s="1"/>
  <c r="M40" l="1"/>
  <c r="N40" s="1"/>
  <c r="J41"/>
  <c r="K41" s="1"/>
  <c r="L41" s="1"/>
  <c r="M41" l="1"/>
  <c r="N41" s="1"/>
  <c r="J42"/>
  <c r="K42" s="1"/>
  <c r="L42" s="1"/>
  <c r="M42" l="1"/>
  <c r="N42" s="1"/>
  <c r="J43"/>
  <c r="K43" s="1"/>
  <c r="L43" s="1"/>
  <c r="M43" l="1"/>
  <c r="N43" s="1"/>
  <c r="J44"/>
  <c r="K44" s="1"/>
  <c r="L44" s="1"/>
  <c r="M44" l="1"/>
  <c r="N44" s="1"/>
  <c r="J45"/>
  <c r="K45" s="1"/>
  <c r="L45" s="1"/>
  <c r="M45" l="1"/>
  <c r="N45" s="1"/>
  <c r="J46"/>
  <c r="K46" s="1"/>
  <c r="L46" s="1"/>
  <c r="M46" l="1"/>
  <c r="N46" s="1"/>
  <c r="J47"/>
  <c r="K47" s="1"/>
  <c r="L47" s="1"/>
  <c r="M47" l="1"/>
  <c r="N47" s="1"/>
  <c r="J48"/>
  <c r="K48" s="1"/>
  <c r="L48" s="1"/>
  <c r="M48" l="1"/>
  <c r="N48" s="1"/>
  <c r="J49"/>
  <c r="K49" s="1"/>
  <c r="L49" s="1"/>
  <c r="M49" l="1"/>
  <c r="N49" s="1"/>
  <c r="J50"/>
  <c r="K50" s="1"/>
  <c r="L50" s="1"/>
  <c r="M50" l="1"/>
  <c r="N50" s="1"/>
  <c r="J51"/>
  <c r="K51" s="1"/>
  <c r="L51" s="1"/>
  <c r="M51" l="1"/>
  <c r="N51" s="1"/>
  <c r="J52"/>
  <c r="K52" s="1"/>
  <c r="L52" s="1"/>
  <c r="M52" l="1"/>
  <c r="N52" s="1"/>
  <c r="J53"/>
  <c r="M53" s="1"/>
  <c r="N53" l="1"/>
  <c r="K53"/>
  <c r="L53" s="1"/>
  <c r="J54"/>
  <c r="K54" s="1"/>
  <c r="L54" l="1"/>
  <c r="M54"/>
  <c r="N54" s="1"/>
  <c r="J55"/>
  <c r="K55" s="1"/>
  <c r="L55" s="1"/>
  <c r="M55" l="1"/>
  <c r="N55" s="1"/>
  <c r="J56"/>
  <c r="K56" s="1"/>
  <c r="L56" s="1"/>
  <c r="M56" l="1"/>
  <c r="N56" s="1"/>
  <c r="J57"/>
  <c r="K57" s="1"/>
  <c r="L57" s="1"/>
  <c r="M57" l="1"/>
  <c r="N57" s="1"/>
  <c r="J58"/>
  <c r="K58" s="1"/>
  <c r="L58" s="1"/>
  <c r="M58" l="1"/>
  <c r="N58" s="1"/>
  <c r="J59"/>
  <c r="K59" s="1"/>
  <c r="L59" s="1"/>
  <c r="M59" l="1"/>
  <c r="N59" s="1"/>
  <c r="J60"/>
  <c r="K60" s="1"/>
  <c r="L60" s="1"/>
  <c r="M60" l="1"/>
  <c r="N60" s="1"/>
  <c r="J61"/>
  <c r="K61" s="1"/>
  <c r="L61" s="1"/>
  <c r="M61" l="1"/>
  <c r="N61" s="1"/>
  <c r="J62"/>
  <c r="K62" s="1"/>
  <c r="L62" s="1"/>
  <c r="M62" l="1"/>
  <c r="N62" s="1"/>
  <c r="J63"/>
  <c r="K63" s="1"/>
  <c r="L63" s="1"/>
  <c r="M63" l="1"/>
  <c r="N63" s="1"/>
  <c r="J64"/>
  <c r="K64" s="1"/>
  <c r="L64" s="1"/>
  <c r="M64" l="1"/>
  <c r="N64" s="1"/>
  <c r="J65"/>
  <c r="K65" s="1"/>
  <c r="L65" s="1"/>
  <c r="M65" l="1"/>
  <c r="N65" s="1"/>
  <c r="J66"/>
  <c r="M66" s="1"/>
  <c r="N66" l="1"/>
  <c r="J67"/>
  <c r="K67" s="1"/>
  <c r="K66"/>
  <c r="L66" s="1"/>
  <c r="M67" l="1"/>
  <c r="N67" s="1"/>
  <c r="J68"/>
  <c r="K68" s="1"/>
  <c r="L68" s="1"/>
  <c r="L67"/>
  <c r="M68" l="1"/>
  <c r="N68" s="1"/>
  <c r="J69"/>
  <c r="M69" s="1"/>
  <c r="N69" s="1"/>
  <c r="K69" l="1"/>
  <c r="L69" s="1"/>
  <c r="J70"/>
  <c r="J71" l="1"/>
  <c r="M71" s="1"/>
  <c r="M70"/>
  <c r="N70" s="1"/>
  <c r="K70"/>
  <c r="K71" l="1"/>
  <c r="L71" s="1"/>
  <c r="L70"/>
  <c r="J72"/>
  <c r="K72" s="1"/>
  <c r="N71"/>
  <c r="L72" l="1"/>
  <c r="J73"/>
  <c r="M73" s="1"/>
  <c r="M72"/>
  <c r="N72" s="1"/>
  <c r="N73" l="1"/>
  <c r="J74"/>
  <c r="M74" s="1"/>
  <c r="N74" s="1"/>
  <c r="K73"/>
  <c r="L73" s="1"/>
  <c r="K74" l="1"/>
  <c r="L74" s="1"/>
  <c r="J75"/>
  <c r="M75" s="1"/>
  <c r="N75" s="1"/>
  <c r="K75" l="1"/>
  <c r="L75" s="1"/>
  <c r="J76"/>
  <c r="M76" s="1"/>
  <c r="N76" s="1"/>
  <c r="J77" l="1"/>
  <c r="M77" s="1"/>
  <c r="N77" s="1"/>
  <c r="K76"/>
  <c r="L76" s="1"/>
  <c r="J78" l="1"/>
  <c r="M78" s="1"/>
  <c r="N78" s="1"/>
  <c r="K77"/>
  <c r="L77" s="1"/>
  <c r="K78" l="1"/>
  <c r="L78" s="1"/>
  <c r="J79"/>
  <c r="M79" s="1"/>
  <c r="N79" s="1"/>
  <c r="K79" l="1"/>
  <c r="L79" s="1"/>
  <c r="J80"/>
  <c r="M80" s="1"/>
  <c r="N80" s="1"/>
  <c r="K80" l="1"/>
  <c r="L80" s="1"/>
  <c r="J81"/>
  <c r="M81" s="1"/>
  <c r="N81" s="1"/>
  <c r="K81" l="1"/>
  <c r="L81" s="1"/>
  <c r="J82"/>
  <c r="M82" s="1"/>
  <c r="N82" s="1"/>
  <c r="K82" l="1"/>
  <c r="L82" s="1"/>
  <c r="J83"/>
  <c r="M83" s="1"/>
  <c r="N83" s="1"/>
  <c r="J84" l="1"/>
  <c r="M84" s="1"/>
  <c r="N84" s="1"/>
  <c r="K83"/>
  <c r="L83" s="1"/>
  <c r="J85" l="1"/>
  <c r="M85" s="1"/>
  <c r="N85" s="1"/>
  <c r="K84"/>
  <c r="K85" l="1"/>
  <c r="L85" s="1"/>
  <c r="J86"/>
  <c r="L84"/>
  <c r="J87" l="1"/>
  <c r="M87" s="1"/>
  <c r="M86"/>
  <c r="N86" s="1"/>
  <c r="K86"/>
  <c r="L86" s="1"/>
  <c r="K87" l="1"/>
  <c r="L87" s="1"/>
  <c r="N87"/>
  <c r="J88"/>
  <c r="M88" s="1"/>
  <c r="N88" s="1"/>
  <c r="J89" l="1"/>
  <c r="K88"/>
  <c r="L88" s="1"/>
  <c r="J90" l="1"/>
  <c r="M90" s="1"/>
  <c r="M89"/>
  <c r="N89" s="1"/>
  <c r="K89"/>
  <c r="L89" s="1"/>
  <c r="K90" l="1"/>
  <c r="L90" s="1"/>
  <c r="N90"/>
  <c r="J91"/>
  <c r="M91" s="1"/>
  <c r="N91" s="1"/>
  <c r="K91" l="1"/>
  <c r="L91" s="1"/>
  <c r="J92"/>
  <c r="M92" s="1"/>
  <c r="N92" s="1"/>
  <c r="J93" l="1"/>
  <c r="M93" s="1"/>
  <c r="N93" s="1"/>
  <c r="K92"/>
  <c r="L92" s="1"/>
  <c r="K93" l="1"/>
  <c r="L93" s="1"/>
  <c r="J94"/>
  <c r="M94" s="1"/>
  <c r="N94" s="1"/>
  <c r="K94" l="1"/>
  <c r="L94" s="1"/>
  <c r="J95"/>
  <c r="M95" s="1"/>
  <c r="N95" s="1"/>
  <c r="K95" l="1"/>
  <c r="L95" s="1"/>
  <c r="J96"/>
  <c r="M96" s="1"/>
  <c r="N96" s="1"/>
  <c r="K96" l="1"/>
  <c r="L96" s="1"/>
  <c r="J97"/>
  <c r="M97" s="1"/>
  <c r="N97" s="1"/>
  <c r="K97" l="1"/>
  <c r="L97" s="1"/>
  <c r="J98"/>
  <c r="M98" s="1"/>
  <c r="N98" s="1"/>
  <c r="K98" l="1"/>
  <c r="L98" s="1"/>
  <c r="J99"/>
  <c r="M99" s="1"/>
  <c r="N99" s="1"/>
  <c r="K99" l="1"/>
  <c r="L99" s="1"/>
  <c r="J100"/>
  <c r="M100" s="1"/>
  <c r="N100" s="1"/>
  <c r="K100" l="1"/>
  <c r="L100" s="1"/>
  <c r="J101"/>
  <c r="M101" s="1"/>
  <c r="N101" s="1"/>
  <c r="J102" l="1"/>
  <c r="M102" s="1"/>
  <c r="N102" s="1"/>
  <c r="K101"/>
  <c r="L101" s="1"/>
  <c r="J103" l="1"/>
  <c r="K103" s="1"/>
  <c r="K102"/>
  <c r="J104" l="1"/>
  <c r="M104" s="1"/>
  <c r="M103"/>
  <c r="N103" s="1"/>
  <c r="L103"/>
  <c r="L102"/>
  <c r="K104" l="1"/>
  <c r="L104" s="1"/>
  <c r="J105"/>
  <c r="M105" s="1"/>
  <c r="N105" s="1"/>
  <c r="N104"/>
  <c r="J106" l="1"/>
  <c r="M106" s="1"/>
  <c r="N106" s="1"/>
  <c r="K105"/>
  <c r="L105" s="1"/>
  <c r="K106" l="1"/>
  <c r="L106" s="1"/>
  <c r="J107"/>
  <c r="K107" s="1"/>
  <c r="L107" l="1"/>
  <c r="J108"/>
  <c r="M108" s="1"/>
  <c r="M107"/>
  <c r="N107" s="1"/>
  <c r="K108" l="1"/>
  <c r="L108" s="1"/>
  <c r="N108"/>
  <c r="J109"/>
  <c r="M109" s="1"/>
  <c r="N109" s="1"/>
  <c r="J110" l="1"/>
  <c r="M110" s="1"/>
  <c r="N110" s="1"/>
  <c r="K109"/>
  <c r="L109" s="1"/>
  <c r="K110" l="1"/>
  <c r="L110" s="1"/>
  <c r="J111"/>
  <c r="K111" s="1"/>
  <c r="L111" l="1"/>
  <c r="J112"/>
  <c r="M112" s="1"/>
  <c r="M111"/>
  <c r="N111" s="1"/>
  <c r="J113" l="1"/>
  <c r="M113" s="1"/>
  <c r="N113" s="1"/>
  <c r="N112"/>
  <c r="K112"/>
  <c r="L112" s="1"/>
  <c r="J114" l="1"/>
  <c r="M114" s="1"/>
  <c r="N114" s="1"/>
  <c r="K113"/>
  <c r="L113" s="1"/>
  <c r="K114" l="1"/>
  <c r="L114" s="1"/>
  <c r="J115"/>
  <c r="M115" s="1"/>
  <c r="N115" s="1"/>
  <c r="J116" l="1"/>
  <c r="M116" s="1"/>
  <c r="N116" s="1"/>
  <c r="K115"/>
  <c r="L115" s="1"/>
  <c r="K116" l="1"/>
  <c r="P116" s="1"/>
  <c r="J117"/>
  <c r="M117" s="1"/>
  <c r="N117" s="1"/>
  <c r="L116" l="1"/>
  <c r="K117"/>
  <c r="L117" s="1"/>
  <c r="J118"/>
  <c r="M118" s="1"/>
  <c r="N118" s="1"/>
  <c r="K118" l="1"/>
  <c r="L118" s="1"/>
  <c r="J119"/>
  <c r="M119" s="1"/>
  <c r="N119" s="1"/>
  <c r="K119" l="1"/>
  <c r="L119" s="1"/>
  <c r="J120"/>
  <c r="M120" s="1"/>
  <c r="N120" s="1"/>
  <c r="K120" l="1"/>
  <c r="L120" s="1"/>
  <c r="J121"/>
  <c r="M121" s="1"/>
  <c r="N121" s="1"/>
  <c r="K121" l="1"/>
  <c r="L121" s="1"/>
  <c r="J122"/>
  <c r="M122" s="1"/>
  <c r="N122" s="1"/>
  <c r="K122" l="1"/>
  <c r="L122" s="1"/>
  <c r="J123"/>
  <c r="M123" s="1"/>
  <c r="N123" s="1"/>
  <c r="K123" l="1"/>
  <c r="L123" s="1"/>
  <c r="J124"/>
  <c r="M124" s="1"/>
  <c r="N124" s="1"/>
  <c r="K124" l="1"/>
  <c r="L124" s="1"/>
  <c r="J125"/>
  <c r="M125" s="1"/>
  <c r="N125" s="1"/>
  <c r="K125" l="1"/>
  <c r="L125" s="1"/>
  <c r="J126"/>
  <c r="M126" s="1"/>
  <c r="N126" s="1"/>
  <c r="K126" l="1"/>
  <c r="L126" s="1"/>
  <c r="J127"/>
  <c r="M127" s="1"/>
  <c r="N127" s="1"/>
  <c r="J128" l="1"/>
  <c r="K128" s="1"/>
  <c r="K127"/>
  <c r="L127" s="1"/>
  <c r="J129" l="1"/>
  <c r="M128"/>
  <c r="N128" s="1"/>
  <c r="L128"/>
  <c r="J130" l="1"/>
  <c r="M130" s="1"/>
  <c r="M129"/>
  <c r="N129" s="1"/>
  <c r="K129"/>
  <c r="L129" s="1"/>
  <c r="N130" l="1"/>
  <c r="J131"/>
  <c r="M131" s="1"/>
  <c r="N131" s="1"/>
  <c r="K130"/>
  <c r="L130" s="1"/>
  <c r="J132" l="1"/>
  <c r="M132" s="1"/>
  <c r="N132" s="1"/>
  <c r="K131"/>
  <c r="L131" s="1"/>
  <c r="J133" l="1"/>
  <c r="M133" s="1"/>
  <c r="N133" s="1"/>
  <c r="K132"/>
  <c r="L132" s="1"/>
  <c r="K133" l="1"/>
  <c r="P133" s="1"/>
  <c r="J134"/>
  <c r="K134" s="1"/>
  <c r="L133" l="1"/>
  <c r="L134"/>
  <c r="J135"/>
  <c r="M135" s="1"/>
  <c r="M134"/>
  <c r="N134" s="1"/>
  <c r="J136" l="1"/>
  <c r="M136" s="1"/>
  <c r="N136" s="1"/>
  <c r="N135"/>
  <c r="K135"/>
  <c r="L135" s="1"/>
  <c r="J137" l="1"/>
  <c r="M137" s="1"/>
  <c r="N137" s="1"/>
  <c r="K136"/>
  <c r="L136" s="1"/>
  <c r="J138" l="1"/>
  <c r="M138" s="1"/>
  <c r="N138" s="1"/>
  <c r="K137"/>
  <c r="L137" s="1"/>
  <c r="K138" l="1"/>
  <c r="L138" s="1"/>
  <c r="J139"/>
  <c r="M139" s="1"/>
  <c r="N139" s="1"/>
  <c r="J140" l="1"/>
  <c r="M140" s="1"/>
  <c r="N140" s="1"/>
  <c r="K139"/>
  <c r="L139" s="1"/>
  <c r="K140" l="1"/>
  <c r="L140" s="1"/>
  <c r="J141"/>
  <c r="M141" s="1"/>
  <c r="N141" s="1"/>
  <c r="K141" l="1"/>
  <c r="L141" s="1"/>
  <c r="J142"/>
  <c r="M142" s="1"/>
  <c r="N142" s="1"/>
  <c r="K142" l="1"/>
  <c r="L142" s="1"/>
  <c r="J143"/>
  <c r="M143" s="1"/>
  <c r="N143" s="1"/>
  <c r="J144" l="1"/>
  <c r="M144" s="1"/>
  <c r="N144" s="1"/>
  <c r="K143"/>
  <c r="L143" s="1"/>
  <c r="K144" l="1"/>
  <c r="L144" s="1"/>
  <c r="J145"/>
  <c r="M145" s="1"/>
  <c r="N145" s="1"/>
  <c r="J146" l="1"/>
  <c r="M146" s="1"/>
  <c r="N146" s="1"/>
  <c r="K145"/>
  <c r="L145" s="1"/>
  <c r="K146" l="1"/>
  <c r="L146" s="1"/>
  <c r="J147"/>
  <c r="M147" s="1"/>
  <c r="N147" s="1"/>
  <c r="K147" l="1"/>
  <c r="L147" s="1"/>
  <c r="J148"/>
  <c r="M148" s="1"/>
  <c r="N148" s="1"/>
  <c r="J149" l="1"/>
  <c r="M149" s="1"/>
  <c r="N149" s="1"/>
  <c r="K148"/>
  <c r="L148" s="1"/>
  <c r="J150" l="1"/>
  <c r="K150" s="1"/>
  <c r="K149"/>
  <c r="L149" s="1"/>
  <c r="J151" l="1"/>
  <c r="M151" s="1"/>
  <c r="M150"/>
  <c r="N150" s="1"/>
  <c r="L150"/>
  <c r="K151" l="1"/>
  <c r="L151" s="1"/>
  <c r="J152"/>
  <c r="M152" s="1"/>
  <c r="N152" s="1"/>
  <c r="N151"/>
  <c r="J153" l="1"/>
  <c r="M153" s="1"/>
  <c r="N153" s="1"/>
  <c r="K152"/>
  <c r="L152" s="1"/>
  <c r="J154" l="1"/>
  <c r="K154" s="1"/>
  <c r="K153"/>
  <c r="L153" s="1"/>
  <c r="J155" l="1"/>
  <c r="M155" s="1"/>
  <c r="M154"/>
  <c r="N154" s="1"/>
  <c r="L154"/>
  <c r="K155" l="1"/>
  <c r="L155" s="1"/>
  <c r="N155"/>
  <c r="J156"/>
  <c r="M156" s="1"/>
  <c r="N156" s="1"/>
  <c r="K156" l="1"/>
  <c r="L156" s="1"/>
  <c r="J157"/>
  <c r="M157" s="1"/>
  <c r="N157" s="1"/>
  <c r="J158" l="1"/>
  <c r="K158" s="1"/>
  <c r="K157"/>
  <c r="L157" s="1"/>
  <c r="L158" l="1"/>
  <c r="J159"/>
  <c r="K159" s="1"/>
  <c r="L159" s="1"/>
  <c r="M158"/>
  <c r="N158" s="1"/>
  <c r="M159" l="1"/>
  <c r="N159" s="1"/>
  <c r="J160"/>
  <c r="K160" s="1"/>
  <c r="L160" s="1"/>
  <c r="M160" l="1"/>
  <c r="N160" s="1"/>
  <c r="J161"/>
  <c r="M161" s="1"/>
  <c r="N161" s="1"/>
  <c r="K161" l="1"/>
  <c r="L161" s="1"/>
  <c r="J162"/>
  <c r="J163" l="1"/>
  <c r="K163" s="1"/>
  <c r="M162"/>
  <c r="N162" s="1"/>
  <c r="K162"/>
  <c r="L162" s="1"/>
  <c r="M163" l="1"/>
  <c r="N163" s="1"/>
  <c r="J164"/>
  <c r="K164" s="1"/>
  <c r="L164" s="1"/>
  <c r="L163"/>
  <c r="J165" l="1"/>
  <c r="M165" s="1"/>
  <c r="M164"/>
  <c r="N164" s="1"/>
  <c r="J166" l="1"/>
  <c r="K166" s="1"/>
  <c r="N165"/>
  <c r="K165"/>
  <c r="L165" s="1"/>
  <c r="M166" l="1"/>
  <c r="N166" s="1"/>
  <c r="J167"/>
  <c r="K167" s="1"/>
  <c r="L167" s="1"/>
  <c r="L166"/>
  <c r="M167" l="1"/>
  <c r="N167" s="1"/>
  <c r="J168"/>
  <c r="M168" s="1"/>
  <c r="N168" l="1"/>
  <c r="K168"/>
  <c r="L168" s="1"/>
  <c r="J169"/>
  <c r="M169" s="1"/>
  <c r="N169" s="1"/>
  <c r="J170" l="1"/>
  <c r="K170" s="1"/>
  <c r="K169"/>
  <c r="L169" s="1"/>
  <c r="M170" l="1"/>
  <c r="N170" s="1"/>
  <c r="J171"/>
  <c r="M171" s="1"/>
  <c r="L170"/>
  <c r="N171" l="1"/>
  <c r="J172"/>
  <c r="K171"/>
  <c r="L171" s="1"/>
  <c r="J173" l="1"/>
  <c r="M173" s="1"/>
  <c r="M172"/>
  <c r="N172" s="1"/>
  <c r="K172"/>
  <c r="L172" s="1"/>
  <c r="N173" l="1"/>
  <c r="J174"/>
  <c r="K174" s="1"/>
  <c r="K173"/>
  <c r="L173" s="1"/>
  <c r="M174" l="1"/>
  <c r="N174" s="1"/>
  <c r="J175"/>
  <c r="K175" s="1"/>
  <c r="L175" s="1"/>
  <c r="L174"/>
  <c r="M175" l="1"/>
  <c r="N175" s="1"/>
  <c r="J176"/>
  <c r="M176" s="1"/>
  <c r="N176" l="1"/>
  <c r="J177"/>
  <c r="K177" s="1"/>
  <c r="K176"/>
  <c r="L176" s="1"/>
  <c r="M177" l="1"/>
  <c r="N177" s="1"/>
  <c r="J178"/>
  <c r="M178" s="1"/>
  <c r="L177"/>
  <c r="N178" l="1"/>
  <c r="K178"/>
  <c r="L178" s="1"/>
  <c r="J179"/>
  <c r="K179" s="1"/>
  <c r="L179" l="1"/>
  <c r="M179"/>
  <c r="N179" s="1"/>
  <c r="J180"/>
  <c r="K180" s="1"/>
  <c r="L180" s="1"/>
  <c r="M180" l="1"/>
  <c r="N180" s="1"/>
  <c r="J181"/>
  <c r="K181" s="1"/>
  <c r="L181" s="1"/>
  <c r="M181" l="1"/>
  <c r="N181" s="1"/>
  <c r="J182"/>
  <c r="K182" s="1"/>
  <c r="L182" s="1"/>
  <c r="M182" l="1"/>
  <c r="N182" s="1"/>
  <c r="J183"/>
  <c r="M183" s="1"/>
  <c r="K183" l="1"/>
  <c r="L183" s="1"/>
  <c r="N183"/>
  <c r="J184"/>
  <c r="M184" s="1"/>
  <c r="N184" s="1"/>
  <c r="J185" l="1"/>
  <c r="M185" s="1"/>
  <c r="N185" s="1"/>
  <c r="K184"/>
  <c r="L184" s="1"/>
  <c r="J186" l="1"/>
  <c r="M186" s="1"/>
  <c r="N186" s="1"/>
  <c r="K185"/>
  <c r="L185" s="1"/>
  <c r="J187" l="1"/>
  <c r="M187" s="1"/>
  <c r="N187" s="1"/>
  <c r="K186"/>
  <c r="L186" s="1"/>
  <c r="J188" l="1"/>
  <c r="K188" s="1"/>
  <c r="K187"/>
  <c r="L187" s="1"/>
  <c r="M188" l="1"/>
  <c r="N188" s="1"/>
  <c r="J189"/>
  <c r="K189" s="1"/>
  <c r="L189" s="1"/>
  <c r="L188"/>
  <c r="M189" l="1"/>
  <c r="N189" s="1"/>
  <c r="J190"/>
  <c r="K190" s="1"/>
  <c r="L190" s="1"/>
  <c r="M190" l="1"/>
  <c r="N190" s="1"/>
  <c r="J191"/>
  <c r="M191" s="1"/>
  <c r="N191" l="1"/>
  <c r="J192"/>
  <c r="K192" s="1"/>
  <c r="K191"/>
  <c r="L191" s="1"/>
  <c r="M192" l="1"/>
  <c r="N192" s="1"/>
  <c r="L192"/>
  <c r="J193"/>
  <c r="M193" s="1"/>
  <c r="N193" l="1"/>
  <c r="K193"/>
  <c r="L193" s="1"/>
  <c r="J194"/>
  <c r="M194" s="1"/>
  <c r="N194" s="1"/>
  <c r="J195" l="1"/>
  <c r="K195" s="1"/>
  <c r="K194"/>
  <c r="L194" s="1"/>
  <c r="M195" l="1"/>
  <c r="N195" s="1"/>
  <c r="L195"/>
  <c r="J196"/>
  <c r="M196" s="1"/>
  <c r="N196" l="1"/>
  <c r="K196"/>
  <c r="L196" s="1"/>
  <c r="J197"/>
  <c r="M197" s="1"/>
  <c r="N197" s="1"/>
  <c r="J198" l="1"/>
  <c r="K198" s="1"/>
  <c r="K197"/>
  <c r="L197" s="1"/>
  <c r="M198" l="1"/>
  <c r="N198" s="1"/>
  <c r="L198"/>
  <c r="P198"/>
  <c r="J199"/>
  <c r="J200" l="1"/>
  <c r="M199"/>
  <c r="N199" s="1"/>
  <c r="K199"/>
  <c r="L199" s="1"/>
  <c r="J201" l="1"/>
  <c r="M201" s="1"/>
  <c r="M200"/>
  <c r="N200" s="1"/>
  <c r="K200"/>
  <c r="L200" s="1"/>
  <c r="J202" l="1"/>
  <c r="M202" s="1"/>
  <c r="N202" s="1"/>
  <c r="N201"/>
  <c r="K201"/>
  <c r="L201" s="1"/>
  <c r="J203" l="1"/>
  <c r="K202"/>
  <c r="L202" s="1"/>
  <c r="J204" l="1"/>
  <c r="M204" s="1"/>
  <c r="M203"/>
  <c r="N203" s="1"/>
  <c r="K203"/>
  <c r="L203" s="1"/>
  <c r="J205" l="1"/>
  <c r="K205" s="1"/>
  <c r="N204"/>
  <c r="K204"/>
  <c r="L204" s="1"/>
  <c r="M205" l="1"/>
  <c r="N205" s="1"/>
  <c r="J206"/>
  <c r="K206" s="1"/>
  <c r="L206" s="1"/>
  <c r="L205"/>
  <c r="J207" l="1"/>
  <c r="K207" s="1"/>
  <c r="L207" s="1"/>
  <c r="M206"/>
  <c r="N206" s="1"/>
  <c r="J208" l="1"/>
  <c r="M208" s="1"/>
  <c r="M207"/>
  <c r="N207" s="1"/>
  <c r="K208" l="1"/>
  <c r="P208" s="1"/>
  <c r="J209"/>
  <c r="K209" s="1"/>
  <c r="N208"/>
  <c r="L209" l="1"/>
  <c r="L208"/>
  <c r="M209"/>
  <c r="N209" s="1"/>
  <c r="J210"/>
  <c r="M210" s="1"/>
  <c r="N210" l="1"/>
  <c r="J211"/>
  <c r="K211" s="1"/>
  <c r="K210"/>
  <c r="L210" s="1"/>
  <c r="L211" l="1"/>
  <c r="M211"/>
  <c r="N211" s="1"/>
  <c r="J212"/>
  <c r="K212" s="1"/>
  <c r="L212" s="1"/>
  <c r="J213" l="1"/>
  <c r="K213" s="1"/>
  <c r="L213" s="1"/>
  <c r="M212"/>
  <c r="N212" s="1"/>
  <c r="M213" l="1"/>
  <c r="N213" s="1"/>
  <c r="J214"/>
  <c r="K214" s="1"/>
  <c r="L214" s="1"/>
  <c r="M214" l="1"/>
  <c r="N214" s="1"/>
  <c r="J215"/>
  <c r="K215" s="1"/>
  <c r="L215" s="1"/>
  <c r="J216" l="1"/>
  <c r="K216" s="1"/>
  <c r="L216" s="1"/>
  <c r="M215"/>
  <c r="N215" s="1"/>
  <c r="J217" l="1"/>
  <c r="M216"/>
  <c r="N216" s="1"/>
  <c r="J218" l="1"/>
  <c r="K218" s="1"/>
  <c r="M217"/>
  <c r="N217" s="1"/>
  <c r="K217"/>
  <c r="L217" s="1"/>
  <c r="L218" l="1"/>
  <c r="M218"/>
  <c r="N218" s="1"/>
  <c r="J219"/>
  <c r="J220" l="1"/>
  <c r="M220" s="1"/>
  <c r="M219"/>
  <c r="N219" s="1"/>
  <c r="K219"/>
  <c r="L219" s="1"/>
  <c r="N220" l="1"/>
  <c r="J221"/>
  <c r="K221" s="1"/>
  <c r="K220"/>
  <c r="L220" s="1"/>
  <c r="L221" l="1"/>
  <c r="J222"/>
  <c r="K222" s="1"/>
  <c r="L222" s="1"/>
  <c r="M221"/>
  <c r="N221" s="1"/>
  <c r="M222" l="1"/>
  <c r="N222" s="1"/>
  <c r="J223"/>
  <c r="K223" s="1"/>
  <c r="L223" s="1"/>
  <c r="J224" l="1"/>
  <c r="M224" s="1"/>
  <c r="M223"/>
  <c r="N223" s="1"/>
  <c r="N224" l="1"/>
  <c r="J225"/>
  <c r="K225" s="1"/>
  <c r="K224"/>
  <c r="L224" s="1"/>
  <c r="M225" l="1"/>
  <c r="N225" s="1"/>
  <c r="J226"/>
  <c r="K226" s="1"/>
  <c r="L226" s="1"/>
  <c r="L225"/>
  <c r="J227" l="1"/>
  <c r="M226"/>
  <c r="N226" s="1"/>
  <c r="J228" l="1"/>
  <c r="M228" s="1"/>
  <c r="M227"/>
  <c r="N227" s="1"/>
  <c r="K227"/>
  <c r="L227" s="1"/>
  <c r="N228" l="1"/>
  <c r="J229"/>
  <c r="K228"/>
  <c r="L228" s="1"/>
  <c r="J230" l="1"/>
  <c r="K230" s="1"/>
  <c r="M229"/>
  <c r="N229" s="1"/>
  <c r="K229"/>
  <c r="L229" s="1"/>
  <c r="L230" l="1"/>
  <c r="M230"/>
  <c r="N230" s="1"/>
  <c r="J231"/>
  <c r="J232" l="1"/>
  <c r="K232" s="1"/>
  <c r="M231"/>
  <c r="N231" s="1"/>
  <c r="K231"/>
  <c r="L231" s="1"/>
  <c r="L232" l="1"/>
  <c r="M232"/>
  <c r="N232" s="1"/>
  <c r="J233"/>
  <c r="K233" s="1"/>
  <c r="L233" s="1"/>
  <c r="J234" l="1"/>
  <c r="M234" s="1"/>
  <c r="M233"/>
  <c r="N233" s="1"/>
  <c r="J235" l="1"/>
  <c r="K235" s="1"/>
  <c r="N234"/>
  <c r="K234"/>
  <c r="L234" s="1"/>
  <c r="M235" l="1"/>
  <c r="N235" s="1"/>
  <c r="J236"/>
  <c r="K236" s="1"/>
  <c r="L236" s="1"/>
  <c r="L235"/>
  <c r="M236" l="1"/>
  <c r="N236" s="1"/>
  <c r="J237"/>
  <c r="K237" s="1"/>
  <c r="L237" s="1"/>
  <c r="M237" l="1"/>
  <c r="N237" s="1"/>
  <c r="J238"/>
  <c r="J239" l="1"/>
  <c r="M238"/>
  <c r="N238" s="1"/>
  <c r="K238"/>
  <c r="L238" s="1"/>
  <c r="J240" l="1"/>
  <c r="K240" s="1"/>
  <c r="M239"/>
  <c r="N239" s="1"/>
  <c r="K239"/>
  <c r="L239" s="1"/>
  <c r="J241" l="1"/>
  <c r="K241" s="1"/>
  <c r="L241" s="1"/>
  <c r="M240"/>
  <c r="N240" s="1"/>
  <c r="L240"/>
  <c r="M241" l="1"/>
  <c r="N241" s="1"/>
  <c r="J242"/>
  <c r="K242" s="1"/>
  <c r="L242" s="1"/>
  <c r="J243" l="1"/>
  <c r="K243" s="1"/>
  <c r="L243" s="1"/>
  <c r="M242"/>
  <c r="N242" s="1"/>
  <c r="J244" l="1"/>
  <c r="M244" s="1"/>
  <c r="M243"/>
  <c r="N243" s="1"/>
  <c r="N244" l="1"/>
  <c r="J245"/>
  <c r="K245" s="1"/>
  <c r="K244"/>
  <c r="L244" s="1"/>
  <c r="L245" l="1"/>
  <c r="J246"/>
  <c r="M246" s="1"/>
  <c r="M245"/>
  <c r="N245" s="1"/>
  <c r="N246" l="1"/>
  <c r="K246"/>
  <c r="L246" s="1"/>
  <c r="J247"/>
  <c r="K247" s="1"/>
  <c r="L247" l="1"/>
  <c r="M247"/>
  <c r="N247" s="1"/>
  <c r="J248"/>
  <c r="M248" l="1"/>
  <c r="N248" s="1"/>
  <c r="K248"/>
  <c r="L248" s="1"/>
  <c r="J249"/>
  <c r="J250" l="1"/>
  <c r="K250" s="1"/>
  <c r="M249"/>
  <c r="N249" s="1"/>
  <c r="K249"/>
  <c r="L249" s="1"/>
  <c r="L250" l="1"/>
  <c r="M250"/>
  <c r="N250" s="1"/>
  <c r="J251"/>
  <c r="J252" l="1"/>
  <c r="K252" s="1"/>
  <c r="M251"/>
  <c r="N251" s="1"/>
  <c r="K251"/>
  <c r="L251" s="1"/>
  <c r="M252" l="1"/>
  <c r="N252" s="1"/>
  <c r="L252"/>
  <c r="P252"/>
  <c r="J253"/>
  <c r="K253" s="1"/>
  <c r="L253" s="1"/>
  <c r="J254" l="1"/>
  <c r="M254" s="1"/>
  <c r="M253"/>
  <c r="N253" s="1"/>
  <c r="N254" l="1"/>
  <c r="J255"/>
  <c r="K254"/>
  <c r="L254" s="1"/>
  <c r="J256" l="1"/>
  <c r="K256" s="1"/>
  <c r="M255"/>
  <c r="N255" s="1"/>
  <c r="K255"/>
  <c r="L255" s="1"/>
  <c r="M256" l="1"/>
  <c r="N256" s="1"/>
  <c r="J257"/>
  <c r="K257" s="1"/>
  <c r="L257" s="1"/>
  <c r="L256"/>
  <c r="M257" l="1"/>
  <c r="N257" s="1"/>
  <c r="J258"/>
  <c r="K258" s="1"/>
  <c r="L258" s="1"/>
  <c r="J259" l="1"/>
  <c r="M258"/>
  <c r="N258" s="1"/>
  <c r="J260" l="1"/>
  <c r="K260" s="1"/>
  <c r="M259"/>
  <c r="N259" s="1"/>
  <c r="K259"/>
  <c r="L259" s="1"/>
  <c r="J261" l="1"/>
  <c r="M261" s="1"/>
  <c r="M260"/>
  <c r="N260" s="1"/>
  <c r="L260"/>
  <c r="N261" l="1"/>
  <c r="J262"/>
  <c r="M262" s="1"/>
  <c r="N262" s="1"/>
  <c r="K261"/>
  <c r="L261" s="1"/>
  <c r="J263" l="1"/>
  <c r="K263" s="1"/>
  <c r="K262"/>
  <c r="L262" s="1"/>
  <c r="M263" l="1"/>
  <c r="N263" s="1"/>
  <c r="J264"/>
  <c r="M264" s="1"/>
  <c r="L263"/>
  <c r="N264" l="1"/>
  <c r="J265"/>
  <c r="K264"/>
  <c r="L264" s="1"/>
  <c r="J266" l="1"/>
  <c r="K266" s="1"/>
  <c r="M265"/>
  <c r="N265" s="1"/>
  <c r="K265"/>
  <c r="L265" s="1"/>
  <c r="M266" l="1"/>
  <c r="N266" s="1"/>
  <c r="J267"/>
  <c r="M267" s="1"/>
  <c r="L266"/>
  <c r="N267" l="1"/>
  <c r="J268"/>
  <c r="K268" s="1"/>
  <c r="K267"/>
  <c r="L267" s="1"/>
  <c r="M268" l="1"/>
  <c r="N268" s="1"/>
  <c r="L268"/>
  <c r="J269"/>
  <c r="J270" l="1"/>
  <c r="M270" s="1"/>
  <c r="M269"/>
  <c r="N269" s="1"/>
  <c r="K269"/>
  <c r="L269" s="1"/>
  <c r="J271" l="1"/>
  <c r="M271" s="1"/>
  <c r="N271" s="1"/>
  <c r="N270"/>
  <c r="K270"/>
  <c r="L270" s="1"/>
  <c r="J272" l="1"/>
  <c r="M272" s="1"/>
  <c r="N272" s="1"/>
  <c r="K271"/>
  <c r="L271" s="1"/>
  <c r="J273" l="1"/>
  <c r="M273" s="1"/>
  <c r="N273" s="1"/>
  <c r="K272"/>
  <c r="L272" s="1"/>
  <c r="J274" l="1"/>
  <c r="K274" s="1"/>
  <c r="K273"/>
  <c r="L273" s="1"/>
  <c r="L274" l="1"/>
  <c r="J275"/>
  <c r="M275" s="1"/>
  <c r="M274"/>
  <c r="N274" s="1"/>
  <c r="N275" l="1"/>
  <c r="K275"/>
  <c r="L275" s="1"/>
  <c r="J276"/>
  <c r="J277" l="1"/>
  <c r="K277" s="1"/>
  <c r="M276"/>
  <c r="N276" s="1"/>
  <c r="K276"/>
  <c r="L276" s="1"/>
  <c r="M277" l="1"/>
  <c r="N277" s="1"/>
  <c r="J278"/>
  <c r="K278" s="1"/>
  <c r="L278" s="1"/>
  <c r="L277"/>
  <c r="M278" l="1"/>
  <c r="N278" s="1"/>
  <c r="J279"/>
  <c r="M279" s="1"/>
  <c r="N279" l="1"/>
  <c r="K279"/>
  <c r="L279" s="1"/>
  <c r="J280"/>
  <c r="J281" l="1"/>
  <c r="K281" s="1"/>
  <c r="M280"/>
  <c r="N280" s="1"/>
  <c r="K280"/>
  <c r="L280" s="1"/>
  <c r="M281" l="1"/>
  <c r="N281" s="1"/>
  <c r="J282"/>
  <c r="L281"/>
  <c r="P281"/>
  <c r="J283" l="1"/>
  <c r="K283" s="1"/>
  <c r="M282"/>
  <c r="N282" s="1"/>
  <c r="K282"/>
  <c r="L282" s="1"/>
  <c r="M283" l="1"/>
  <c r="N283" s="1"/>
  <c r="L283"/>
  <c r="J284"/>
  <c r="M284" s="1"/>
  <c r="N284" l="1"/>
  <c r="J285"/>
  <c r="K284"/>
  <c r="L284" s="1"/>
  <c r="J286" l="1"/>
  <c r="M285"/>
  <c r="N285" s="1"/>
  <c r="K285"/>
  <c r="L285" s="1"/>
  <c r="J287" l="1"/>
  <c r="K287" s="1"/>
  <c r="M286"/>
  <c r="N286" s="1"/>
  <c r="K286"/>
  <c r="L286" s="1"/>
  <c r="M287" l="1"/>
  <c r="N287" s="1"/>
  <c r="L287"/>
  <c r="J288"/>
  <c r="M288" s="1"/>
  <c r="N288" l="1"/>
  <c r="J289"/>
  <c r="M289" s="1"/>
  <c r="N289" s="1"/>
  <c r="K288"/>
  <c r="L288" s="1"/>
  <c r="J290" l="1"/>
  <c r="K290" s="1"/>
  <c r="K289"/>
  <c r="L289" s="1"/>
  <c r="L290" l="1"/>
  <c r="J291"/>
  <c r="M290"/>
  <c r="N290" s="1"/>
  <c r="J292" l="1"/>
  <c r="K292" s="1"/>
  <c r="M291"/>
  <c r="N291" s="1"/>
  <c r="K291"/>
  <c r="L291" s="1"/>
  <c r="M292" l="1"/>
  <c r="N292" s="1"/>
  <c r="J293"/>
  <c r="K293" s="1"/>
  <c r="L293" s="1"/>
  <c r="L292"/>
  <c r="M293" l="1"/>
  <c r="N293" s="1"/>
  <c r="J294"/>
  <c r="J295" l="1"/>
  <c r="K295" s="1"/>
  <c r="M294"/>
  <c r="N294" s="1"/>
  <c r="K294"/>
  <c r="L294" s="1"/>
  <c r="L295" l="1"/>
  <c r="J296"/>
  <c r="K296" s="1"/>
  <c r="L296" s="1"/>
  <c r="M295"/>
  <c r="N295" s="1"/>
  <c r="J297" l="1"/>
  <c r="M297" s="1"/>
  <c r="M296"/>
  <c r="N296" s="1"/>
  <c r="N297" l="1"/>
  <c r="J298"/>
  <c r="K298" s="1"/>
  <c r="K297"/>
  <c r="L297" s="1"/>
  <c r="M298" l="1"/>
  <c r="N298" s="1"/>
  <c r="J299"/>
  <c r="K299" s="1"/>
  <c r="L299" s="1"/>
  <c r="L298"/>
  <c r="M299" l="1"/>
  <c r="N299" s="1"/>
  <c r="J300"/>
  <c r="K300" s="1"/>
  <c r="L300" s="1"/>
  <c r="J301" l="1"/>
  <c r="M300"/>
  <c r="N300" s="1"/>
  <c r="J302" l="1"/>
  <c r="K302" s="1"/>
  <c r="M301"/>
  <c r="N301" s="1"/>
  <c r="K301"/>
  <c r="L301" s="1"/>
  <c r="L302" l="1"/>
  <c r="M302"/>
  <c r="N302" s="1"/>
  <c r="J303"/>
  <c r="K303" s="1"/>
  <c r="L303" s="1"/>
  <c r="J304" l="1"/>
  <c r="M304" s="1"/>
  <c r="M303"/>
  <c r="N303" s="1"/>
  <c r="J305" l="1"/>
  <c r="K305" s="1"/>
  <c r="N304"/>
  <c r="K304"/>
  <c r="L304" s="1"/>
  <c r="J306" l="1"/>
  <c r="K306" s="1"/>
  <c r="L306" s="1"/>
  <c r="M305"/>
  <c r="N305" s="1"/>
  <c r="L305"/>
  <c r="M306" l="1"/>
  <c r="N306" s="1"/>
  <c r="J307"/>
  <c r="K307" s="1"/>
  <c r="L307" s="1"/>
  <c r="J308" l="1"/>
  <c r="M308" s="1"/>
  <c r="M307"/>
  <c r="N307" s="1"/>
  <c r="J309" l="1"/>
  <c r="K309" s="1"/>
  <c r="N308"/>
  <c r="K308"/>
  <c r="L309" l="1"/>
  <c r="M309"/>
  <c r="N309" s="1"/>
  <c r="P308"/>
  <c r="L308"/>
  <c r="J310"/>
  <c r="K310" s="1"/>
  <c r="L310" s="1"/>
  <c r="J311" l="1"/>
  <c r="K311" s="1"/>
  <c r="L311" s="1"/>
  <c r="M310"/>
  <c r="N310" s="1"/>
  <c r="M311" l="1"/>
  <c r="N311" s="1"/>
  <c r="J312"/>
  <c r="J313" l="1"/>
  <c r="K313" s="1"/>
  <c r="M312"/>
  <c r="N312" s="1"/>
  <c r="K312"/>
  <c r="L312" s="1"/>
  <c r="L313" l="1"/>
  <c r="M313"/>
  <c r="N313" s="1"/>
  <c r="J314"/>
  <c r="K314" s="1"/>
  <c r="L314" s="1"/>
  <c r="M314" l="1"/>
  <c r="N314" s="1"/>
  <c r="J315"/>
  <c r="K315" s="1"/>
  <c r="L315" s="1"/>
  <c r="J316" l="1"/>
  <c r="K316" s="1"/>
  <c r="L316" s="1"/>
  <c r="M315"/>
  <c r="N315" s="1"/>
  <c r="M316" l="1"/>
  <c r="N316" s="1"/>
  <c r="J317"/>
  <c r="J318" l="1"/>
  <c r="M318" s="1"/>
  <c r="M317"/>
  <c r="N317" s="1"/>
  <c r="K317"/>
  <c r="L317" s="1"/>
  <c r="N318" l="1"/>
  <c r="J319"/>
  <c r="K319" s="1"/>
  <c r="K318"/>
  <c r="L318" s="1"/>
  <c r="M319" l="1"/>
  <c r="N319" s="1"/>
  <c r="J320"/>
  <c r="K320" s="1"/>
  <c r="L320" s="1"/>
  <c r="L319"/>
  <c r="M320" l="1"/>
  <c r="N320" s="1"/>
  <c r="J321"/>
  <c r="K321" s="1"/>
  <c r="L321" s="1"/>
  <c r="J322" l="1"/>
  <c r="K322" s="1"/>
  <c r="L322" s="1"/>
  <c r="M321"/>
  <c r="N321" s="1"/>
  <c r="M322" l="1"/>
  <c r="N322" s="1"/>
  <c r="J323"/>
  <c r="J324" l="1"/>
  <c r="K324" s="1"/>
  <c r="M323"/>
  <c r="N323" s="1"/>
  <c r="K323"/>
  <c r="L323" s="1"/>
  <c r="M324" l="1"/>
  <c r="N324" s="1"/>
  <c r="J325"/>
  <c r="M325" s="1"/>
  <c r="L324"/>
  <c r="N325" l="1"/>
  <c r="J326"/>
  <c r="K326" s="1"/>
  <c r="K325"/>
  <c r="L325" s="1"/>
  <c r="M326" l="1"/>
  <c r="N326" s="1"/>
  <c r="J327"/>
  <c r="K327" s="1"/>
  <c r="L327" s="1"/>
  <c r="O326"/>
  <c r="L326"/>
  <c r="M327" l="1"/>
  <c r="N327" s="1"/>
  <c r="J328"/>
  <c r="K328" s="1"/>
  <c r="L328" s="1"/>
  <c r="M328" l="1"/>
  <c r="N328" s="1"/>
  <c r="J329"/>
  <c r="K329" s="1"/>
  <c r="L329" s="1"/>
  <c r="J330" l="1"/>
  <c r="M330" s="1"/>
  <c r="M329"/>
  <c r="N329" s="1"/>
  <c r="J331" l="1"/>
  <c r="K331" s="1"/>
  <c r="N330"/>
  <c r="K330"/>
  <c r="L330" s="1"/>
  <c r="L331" l="1"/>
  <c r="M331"/>
  <c r="N331" s="1"/>
  <c r="J332"/>
  <c r="J333" l="1"/>
  <c r="K333" s="1"/>
  <c r="M332"/>
  <c r="N332" s="1"/>
  <c r="K332"/>
  <c r="L332" s="1"/>
  <c r="L333" l="1"/>
  <c r="M333"/>
  <c r="N333" s="1"/>
  <c r="J334"/>
  <c r="K334" s="1"/>
  <c r="L334" s="1"/>
  <c r="J335" l="1"/>
  <c r="M335" s="1"/>
  <c r="M334"/>
  <c r="N334" s="1"/>
  <c r="J336" l="1"/>
  <c r="K336" s="1"/>
  <c r="N335"/>
  <c r="K335"/>
  <c r="L336" l="1"/>
  <c r="O335"/>
  <c r="L335"/>
  <c r="J337"/>
  <c r="M336"/>
  <c r="N336" s="1"/>
  <c r="J338" l="1"/>
  <c r="M337"/>
  <c r="N337" s="1"/>
  <c r="K337"/>
  <c r="L337" s="1"/>
  <c r="J339" l="1"/>
  <c r="M338"/>
  <c r="N338" s="1"/>
  <c r="K338"/>
  <c r="L338" s="1"/>
  <c r="J340" l="1"/>
  <c r="K340" s="1"/>
  <c r="M339"/>
  <c r="N339" s="1"/>
  <c r="K339"/>
  <c r="L339" s="1"/>
  <c r="J341" l="1"/>
  <c r="K341" s="1"/>
  <c r="L341" s="1"/>
  <c r="M340"/>
  <c r="N340" s="1"/>
  <c r="L340"/>
  <c r="J342" l="1"/>
  <c r="K342" s="1"/>
  <c r="M341"/>
  <c r="N341" s="1"/>
  <c r="M342" l="1"/>
  <c r="N342" s="1"/>
  <c r="O342"/>
  <c r="L342"/>
  <c r="J343"/>
  <c r="K343" s="1"/>
  <c r="L343" s="1"/>
  <c r="M343" l="1"/>
  <c r="N343" s="1"/>
  <c r="J344"/>
  <c r="K344" s="1"/>
  <c r="L344" s="1"/>
  <c r="J345" l="1"/>
  <c r="M345" s="1"/>
  <c r="M344"/>
  <c r="N344" s="1"/>
  <c r="N345" l="1"/>
  <c r="J346"/>
  <c r="M346" s="1"/>
  <c r="N346" s="1"/>
  <c r="K345"/>
  <c r="L345" s="1"/>
  <c r="J347" l="1"/>
  <c r="M347" s="1"/>
  <c r="N347" s="1"/>
  <c r="K346"/>
  <c r="L346" s="1"/>
  <c r="J348" l="1"/>
  <c r="M348" s="1"/>
  <c r="N348" s="1"/>
  <c r="K347"/>
  <c r="L347" s="1"/>
  <c r="J349" l="1"/>
  <c r="K349" s="1"/>
  <c r="K348"/>
  <c r="L348" s="1"/>
  <c r="L349" l="1"/>
  <c r="J350"/>
  <c r="K350" s="1"/>
  <c r="M349"/>
  <c r="N349" s="1"/>
  <c r="M350" l="1"/>
  <c r="N350" s="1"/>
  <c r="O350"/>
  <c r="L350"/>
  <c r="J351"/>
  <c r="J352" l="1"/>
  <c r="M352" s="1"/>
  <c r="M351"/>
  <c r="N351" s="1"/>
  <c r="K351"/>
  <c r="L351" s="1"/>
  <c r="J353" l="1"/>
  <c r="K353" s="1"/>
  <c r="N352"/>
  <c r="K352"/>
  <c r="L352" s="1"/>
  <c r="L353" l="1"/>
  <c r="J354"/>
  <c r="M353"/>
  <c r="N353" s="1"/>
  <c r="K354" l="1"/>
  <c r="L354" s="1"/>
  <c r="J355"/>
  <c r="K355" s="1"/>
  <c r="M354"/>
  <c r="N354" s="1"/>
  <c r="M355" l="1"/>
  <c r="N355" s="1"/>
  <c r="J356"/>
  <c r="K356" s="1"/>
  <c r="L356" s="1"/>
  <c r="O355"/>
  <c r="L355"/>
  <c r="J357" l="1"/>
  <c r="K357" s="1"/>
  <c r="L357" s="1"/>
  <c r="M356"/>
  <c r="N356" s="1"/>
  <c r="J358" l="1"/>
  <c r="M357"/>
  <c r="N357" s="1"/>
  <c r="K358" l="1"/>
  <c r="L358" s="1"/>
  <c r="J359"/>
  <c r="K359" s="1"/>
  <c r="M358"/>
  <c r="N358" s="1"/>
  <c r="L359" l="1"/>
  <c r="M359"/>
  <c r="N359" s="1"/>
  <c r="J360"/>
  <c r="K360" s="1"/>
  <c r="L360" s="1"/>
  <c r="J361" l="1"/>
  <c r="K361" s="1"/>
  <c r="L361" s="1"/>
  <c r="M360"/>
  <c r="N360" s="1"/>
  <c r="J362" l="1"/>
  <c r="K362" s="1"/>
  <c r="L362" s="1"/>
  <c r="M361"/>
  <c r="N361" s="1"/>
  <c r="M362" l="1"/>
  <c r="N362" s="1"/>
  <c r="J363"/>
  <c r="J364" l="1"/>
  <c r="K364" s="1"/>
  <c r="M363"/>
  <c r="N363" s="1"/>
  <c r="K363"/>
  <c r="L363" s="1"/>
  <c r="M364" l="1"/>
  <c r="N364" s="1"/>
  <c r="P364"/>
  <c r="L364"/>
  <c r="O364"/>
  <c r="J365"/>
  <c r="K365" l="1"/>
  <c r="L365" s="1"/>
  <c r="J366"/>
  <c r="M365"/>
  <c r="N365" s="1"/>
  <c r="K366" l="1"/>
  <c r="L366" s="1"/>
  <c r="J367"/>
  <c r="K367" s="1"/>
  <c r="M366"/>
  <c r="N366" s="1"/>
  <c r="L367" l="1"/>
  <c r="J368"/>
  <c r="K368" s="1"/>
  <c r="M367"/>
  <c r="N367" s="1"/>
  <c r="M368" l="1"/>
  <c r="N368" s="1"/>
  <c r="J369"/>
  <c r="K369" s="1"/>
  <c r="L369" s="1"/>
  <c r="O368"/>
  <c r="L368"/>
  <c r="J370" l="1"/>
  <c r="M370" s="1"/>
  <c r="M369"/>
  <c r="N369" s="1"/>
  <c r="N370" l="1"/>
  <c r="K370"/>
  <c r="J371"/>
  <c r="M371" s="1"/>
  <c r="N371" s="1"/>
  <c r="J372" l="1"/>
  <c r="K372" s="1"/>
  <c r="O370"/>
  <c r="L370"/>
  <c r="P370"/>
  <c r="K371"/>
  <c r="L371" s="1"/>
  <c r="J373" l="1"/>
  <c r="M372"/>
  <c r="N372" s="1"/>
  <c r="L372"/>
  <c r="O372"/>
  <c r="P372"/>
  <c r="J374" l="1"/>
  <c r="M374" s="1"/>
  <c r="M373"/>
  <c r="N373" s="1"/>
  <c r="K373"/>
  <c r="N374" l="1"/>
  <c r="L373"/>
  <c r="P373"/>
  <c r="J375"/>
  <c r="K375" s="1"/>
  <c r="K374"/>
  <c r="O375" l="1"/>
  <c r="P375"/>
  <c r="L375"/>
  <c r="M375"/>
  <c r="N375" s="1"/>
  <c r="L374"/>
  <c r="P374"/>
  <c r="J376"/>
  <c r="M376" s="1"/>
  <c r="K376" l="1"/>
  <c r="P376" s="1"/>
  <c r="N376"/>
  <c r="J377"/>
  <c r="M377" s="1"/>
  <c r="N377" s="1"/>
  <c r="L376" l="1"/>
  <c r="K377"/>
  <c r="P377" s="1"/>
  <c r="J378"/>
  <c r="K378" s="1"/>
  <c r="L377" l="1"/>
  <c r="O377"/>
  <c r="M378"/>
  <c r="N378" s="1"/>
  <c r="L378"/>
  <c r="P378"/>
  <c r="J379"/>
  <c r="K379" s="1"/>
  <c r="M379" l="1"/>
  <c r="N379" s="1"/>
  <c r="J380"/>
  <c r="L379"/>
  <c r="P379"/>
  <c r="J381" l="1"/>
  <c r="M380"/>
  <c r="N380" s="1"/>
  <c r="K380"/>
  <c r="P380" l="1"/>
  <c r="O380"/>
  <c r="L380"/>
  <c r="K381"/>
  <c r="J382"/>
  <c r="K382" s="1"/>
  <c r="M381"/>
  <c r="N381" s="1"/>
  <c r="M382" l="1"/>
  <c r="N382" s="1"/>
  <c r="J383"/>
  <c r="K383" s="1"/>
  <c r="L382"/>
  <c r="P382"/>
  <c r="P381"/>
  <c r="L381"/>
  <c r="O381"/>
  <c r="O383" l="1"/>
  <c r="L383"/>
  <c r="P383"/>
  <c r="J384"/>
  <c r="M383"/>
  <c r="N383" s="1"/>
  <c r="J385" l="1"/>
  <c r="M384"/>
  <c r="N384" s="1"/>
  <c r="K384"/>
  <c r="K385" l="1"/>
  <c r="L385" s="1"/>
  <c r="M385"/>
  <c r="N385" s="1"/>
  <c r="P384"/>
  <c r="L384"/>
  <c r="J386"/>
  <c r="P385" l="1"/>
  <c r="K386"/>
  <c r="L386" s="1"/>
  <c r="J387"/>
  <c r="M386"/>
  <c r="N386" s="1"/>
  <c r="M387" l="1"/>
  <c r="N387" s="1"/>
  <c r="P386"/>
  <c r="J388"/>
  <c r="K387"/>
  <c r="M388" l="1"/>
  <c r="N388" s="1"/>
  <c r="J389"/>
  <c r="L387"/>
  <c r="P387"/>
  <c r="K388"/>
  <c r="M389" l="1"/>
  <c r="N389" s="1"/>
  <c r="P388"/>
  <c r="L388"/>
  <c r="J390"/>
  <c r="K389"/>
  <c r="K390" l="1"/>
  <c r="L390" s="1"/>
  <c r="J391"/>
  <c r="M390"/>
  <c r="N390" s="1"/>
  <c r="L389"/>
  <c r="P389"/>
  <c r="P390" l="1"/>
  <c r="J392"/>
  <c r="M392" s="1"/>
  <c r="M391"/>
  <c r="N391" s="1"/>
  <c r="K391"/>
  <c r="J393" l="1"/>
  <c r="K393" s="1"/>
  <c r="N392"/>
  <c r="P391"/>
  <c r="L391"/>
  <c r="K392"/>
  <c r="J394" l="1"/>
  <c r="J395" s="1"/>
  <c r="M393"/>
  <c r="N393" s="1"/>
  <c r="L393"/>
  <c r="P393"/>
  <c r="L392"/>
  <c r="O392"/>
  <c r="P392"/>
  <c r="M394" l="1"/>
  <c r="N394" s="1"/>
  <c r="K394"/>
  <c r="P394" s="1"/>
  <c r="M395"/>
  <c r="J396"/>
  <c r="K395"/>
  <c r="L394"/>
  <c r="N395" l="1"/>
  <c r="K396"/>
  <c r="P396" s="1"/>
  <c r="J397"/>
  <c r="M396"/>
  <c r="N396" s="1"/>
  <c r="L395"/>
  <c r="P395"/>
  <c r="L396" l="1"/>
  <c r="K397"/>
  <c r="J398"/>
  <c r="M397"/>
  <c r="N397" s="1"/>
  <c r="K398" l="1"/>
  <c r="J399"/>
  <c r="M398"/>
  <c r="N398" s="1"/>
  <c r="L397"/>
  <c r="P397"/>
  <c r="K399" l="1"/>
  <c r="L399" s="1"/>
  <c r="J400"/>
  <c r="M399"/>
  <c r="N399" s="1"/>
  <c r="P398"/>
  <c r="L398"/>
  <c r="K400" l="1"/>
  <c r="L400" s="1"/>
  <c r="J401"/>
  <c r="M400"/>
  <c r="N400" s="1"/>
  <c r="M401" l="1"/>
  <c r="N401" s="1"/>
  <c r="J402"/>
  <c r="K401"/>
  <c r="K402" l="1"/>
  <c r="L402" s="1"/>
  <c r="J403"/>
  <c r="K403" s="1"/>
  <c r="M402"/>
  <c r="N402" s="1"/>
  <c r="L401"/>
  <c r="L403" l="1"/>
  <c r="M403"/>
  <c r="N403" s="1"/>
  <c r="J404"/>
  <c r="K404" l="1"/>
  <c r="L404" s="1"/>
  <c r="J405"/>
  <c r="M404"/>
  <c r="N404" s="1"/>
  <c r="K405" l="1"/>
  <c r="L405" s="1"/>
  <c r="J406"/>
  <c r="M405"/>
  <c r="N405" s="1"/>
  <c r="K406" l="1"/>
  <c r="L406" s="1"/>
  <c r="J407"/>
  <c r="M406"/>
  <c r="N406" s="1"/>
  <c r="K407" l="1"/>
  <c r="J408"/>
  <c r="M407"/>
  <c r="N407" s="1"/>
  <c r="O407" l="1"/>
  <c r="L407"/>
  <c r="J409"/>
  <c r="M408"/>
  <c r="N408" s="1"/>
  <c r="K408"/>
  <c r="K409" l="1"/>
  <c r="O409" s="1"/>
  <c r="L408"/>
  <c r="J410"/>
  <c r="M409"/>
  <c r="N409" s="1"/>
  <c r="K410" l="1"/>
  <c r="L410" s="1"/>
  <c r="L409"/>
  <c r="J411"/>
  <c r="M410"/>
  <c r="N410" s="1"/>
  <c r="J412" l="1"/>
  <c r="M411"/>
  <c r="N411" s="1"/>
  <c r="K411"/>
  <c r="O411" s="1"/>
  <c r="M412" l="1"/>
  <c r="N412" s="1"/>
  <c r="J413"/>
  <c r="L411"/>
  <c r="K412"/>
  <c r="K413" l="1"/>
  <c r="L413" s="1"/>
  <c r="J414"/>
  <c r="M413"/>
  <c r="N413" s="1"/>
  <c r="L412"/>
  <c r="M414" l="1"/>
  <c r="N414" s="1"/>
  <c r="J415"/>
  <c r="K414"/>
  <c r="K415" l="1"/>
  <c r="M415"/>
  <c r="N415" s="1"/>
  <c r="J416"/>
  <c r="L414"/>
  <c r="L415" l="1"/>
  <c r="J417"/>
  <c r="M416"/>
  <c r="N416" s="1"/>
  <c r="K416"/>
  <c r="J418" l="1"/>
  <c r="L416"/>
  <c r="K417"/>
  <c r="M417"/>
  <c r="N417" s="1"/>
  <c r="M418" l="1"/>
  <c r="N418" s="1"/>
  <c r="J419"/>
  <c r="K418"/>
  <c r="L417"/>
  <c r="O417"/>
  <c r="M419" l="1"/>
  <c r="N419" s="1"/>
  <c r="J420"/>
  <c r="K419"/>
  <c r="L419" s="1"/>
  <c r="L418"/>
  <c r="K420" l="1"/>
  <c r="J421"/>
  <c r="K421" s="1"/>
  <c r="M420"/>
  <c r="N420" s="1"/>
  <c r="L421" l="1"/>
  <c r="L420"/>
  <c r="J422"/>
  <c r="M421"/>
  <c r="N421" s="1"/>
  <c r="J423" l="1"/>
  <c r="K423"/>
  <c r="J424"/>
  <c r="M423"/>
  <c r="K422"/>
  <c r="M422"/>
  <c r="N422" s="1"/>
  <c r="N423" l="1"/>
  <c r="M424"/>
  <c r="N424" s="1"/>
  <c r="J425"/>
  <c r="L423"/>
  <c r="K424"/>
  <c r="O424" s="1"/>
  <c r="L422"/>
  <c r="K425" l="1"/>
  <c r="L425"/>
  <c r="J426"/>
  <c r="M425"/>
  <c r="N425" s="1"/>
  <c r="L424"/>
  <c r="J427" l="1"/>
  <c r="K426"/>
  <c r="M426"/>
  <c r="N426" s="1"/>
  <c r="M427" l="1"/>
  <c r="J428"/>
  <c r="K428"/>
  <c r="K427"/>
  <c r="L427" s="1"/>
  <c r="N427"/>
  <c r="L426"/>
  <c r="L428" l="1"/>
  <c r="J429"/>
  <c r="M428"/>
  <c r="N428" s="1"/>
  <c r="K429" l="1"/>
  <c r="M429"/>
  <c r="N429" s="1"/>
  <c r="L429" l="1"/>
</calcChain>
</file>

<file path=xl/comments1.xml><?xml version="1.0" encoding="utf-8"?>
<comments xmlns="http://schemas.openxmlformats.org/spreadsheetml/2006/main">
  <authors>
    <author>hlg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一、基本解释
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>：均线定义：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、均线是指与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上证指数（</t>
        </r>
        <r>
          <rPr>
            <b/>
            <sz val="9"/>
            <color indexed="81"/>
            <rFont val="Tahoma"/>
            <family val="2"/>
          </rPr>
          <t>000001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对应的</t>
        </r>
        <r>
          <rPr>
            <b/>
            <sz val="9"/>
            <color indexed="81"/>
            <rFont val="Tahoma"/>
            <family val="2"/>
          </rPr>
          <t xml:space="preserve">“zj” </t>
        </r>
        <r>
          <rPr>
            <b/>
            <sz val="9"/>
            <color indexed="81"/>
            <rFont val="宋体"/>
            <family val="3"/>
            <charset val="134"/>
          </rPr>
          <t xml:space="preserve">数据所形成的均线，他们的走向是制定多空方向的基本依据；
</t>
        </r>
        <r>
          <rPr>
            <b/>
            <sz val="9"/>
            <color indexed="81"/>
            <rFont val="Tahoma"/>
            <family val="2"/>
          </rPr>
          <t xml:space="preserve">              2</t>
        </r>
        <r>
          <rPr>
            <b/>
            <sz val="9"/>
            <color indexed="81"/>
            <rFont val="宋体"/>
            <family val="3"/>
            <charset val="134"/>
          </rPr>
          <t>、均线分为：当天（深蓝色）；</t>
        </r>
        <r>
          <rPr>
            <b/>
            <sz val="9"/>
            <color indexed="81"/>
            <rFont val="Tahoma"/>
            <family val="2"/>
          </rPr>
          <t xml:space="preserve"> 2 </t>
        </r>
        <r>
          <rPr>
            <b/>
            <sz val="9"/>
            <color indexed="81"/>
            <rFont val="宋体"/>
            <family val="3"/>
            <charset val="134"/>
          </rPr>
          <t>天（白色）；</t>
        </r>
        <r>
          <rPr>
            <b/>
            <sz val="9"/>
            <color indexed="81"/>
            <rFont val="Tahoma"/>
            <family val="2"/>
          </rPr>
          <t xml:space="preserve"> 3 </t>
        </r>
        <r>
          <rPr>
            <b/>
            <sz val="9"/>
            <color indexed="81"/>
            <rFont val="宋体"/>
            <family val="3"/>
            <charset val="134"/>
          </rPr>
          <t>天（红色）；</t>
        </r>
        <r>
          <rPr>
            <b/>
            <sz val="9"/>
            <color indexed="81"/>
            <rFont val="Tahoma"/>
            <family val="2"/>
          </rPr>
          <t xml:space="preserve"> 10 </t>
        </r>
        <r>
          <rPr>
            <b/>
            <sz val="9"/>
            <color indexed="81"/>
            <rFont val="宋体"/>
            <family val="3"/>
            <charset val="134"/>
          </rPr>
          <t>天（绿线）</t>
        </r>
        <r>
          <rPr>
            <b/>
            <sz val="9"/>
            <color indexed="81"/>
            <rFont val="Tahoma"/>
            <family val="2"/>
          </rPr>
          <t xml:space="preserve"> 
02</t>
        </r>
        <r>
          <rPr>
            <b/>
            <sz val="9"/>
            <color indexed="81"/>
            <rFont val="宋体"/>
            <family val="3"/>
            <charset val="134"/>
          </rPr>
          <t>：市场定义：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天均线为标准，当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 xml:space="preserve">天均线向上时，表明目前处于多方市场；当均线向下时，表明处于空方市场；
</t>
        </r>
        <r>
          <rPr>
            <b/>
            <sz val="9"/>
            <color indexed="81"/>
            <rFont val="Tahoma"/>
            <family val="2"/>
          </rPr>
          <t xml:space="preserve">                         2</t>
        </r>
        <r>
          <rPr>
            <b/>
            <sz val="9"/>
            <color indexed="81"/>
            <rFont val="宋体"/>
            <family val="3"/>
            <charset val="134"/>
          </rPr>
          <t>、市场方向并不是做多或做空的依据，而是选取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的依据，而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才是实际操作的多空指导线。
</t>
        </r>
        <r>
          <rPr>
            <b/>
            <sz val="9"/>
            <color indexed="81"/>
            <rFont val="Tahoma"/>
            <family val="2"/>
          </rPr>
          <t>03</t>
        </r>
        <r>
          <rPr>
            <b/>
            <sz val="9"/>
            <color indexed="81"/>
            <rFont val="宋体"/>
            <family val="3"/>
            <charset val="134"/>
          </rPr>
          <t>：多空线：</t>
        </r>
        <r>
          <rPr>
            <b/>
            <sz val="9"/>
            <color indexed="81"/>
            <rFont val="Tahoma"/>
            <family val="2"/>
          </rPr>
          <t xml:space="preserve">  1</t>
        </r>
        <r>
          <rPr>
            <b/>
            <sz val="9"/>
            <color indexed="81"/>
            <rFont val="宋体"/>
            <family val="3"/>
            <charset val="134"/>
          </rPr>
          <t>、在不同的阶段，选取不同的均线作为多空方向的依据，在同一个时期内，只能有一条均线作为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；
</t>
        </r>
        <r>
          <rPr>
            <b/>
            <sz val="9"/>
            <color indexed="81"/>
            <rFont val="Tahoma"/>
            <family val="2"/>
          </rPr>
          <t xml:space="preserve">                        2</t>
        </r>
        <r>
          <rPr>
            <b/>
            <sz val="9"/>
            <color indexed="81"/>
            <rFont val="宋体"/>
            <family val="3"/>
            <charset val="134"/>
          </rPr>
          <t>、目前可选择的多空线定义为：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天均线和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 xml:space="preserve">天均线；
</t>
        </r>
        <r>
          <rPr>
            <b/>
            <sz val="9"/>
            <color indexed="81"/>
            <rFont val="Tahoma"/>
            <family val="2"/>
          </rPr>
          <t xml:space="preserve">                        3</t>
        </r>
        <r>
          <rPr>
            <b/>
            <sz val="9"/>
            <color indexed="81"/>
            <rFont val="宋体"/>
            <family val="3"/>
            <charset val="134"/>
          </rPr>
          <t>、原则上当选定一条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后，不能进行和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反向的操作。（发生背离和蓝线原则时可以例外）；
</t>
        </r>
        <r>
          <rPr>
            <b/>
            <sz val="9"/>
            <color indexed="81"/>
            <rFont val="Tahoma"/>
            <family val="2"/>
          </rPr>
          <t xml:space="preserve">             4</t>
        </r>
        <r>
          <rPr>
            <b/>
            <sz val="9"/>
            <color indexed="81"/>
            <rFont val="宋体"/>
            <family val="3"/>
            <charset val="134"/>
          </rPr>
          <t>、任何时候都必须明确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的定义。且必须天天加以标识，并记录天数；
</t>
        </r>
        <r>
          <rPr>
            <b/>
            <sz val="9"/>
            <color indexed="81"/>
            <rFont val="Tahoma"/>
            <family val="2"/>
          </rPr>
          <t xml:space="preserve">                        5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>天均线只用于空方市场以及多方市场的结尾（潜在的拐点）；</t>
        </r>
        <r>
          <rPr>
            <b/>
            <sz val="9"/>
            <color indexed="81"/>
            <rFont val="Tahoma"/>
            <family val="2"/>
          </rPr>
          <t xml:space="preserve"> 10 </t>
        </r>
        <r>
          <rPr>
            <b/>
            <sz val="9"/>
            <color indexed="81"/>
            <rFont val="宋体"/>
            <family val="3"/>
            <charset val="134"/>
          </rPr>
          <t>天均线只用于多方市场的开始以及中部阶段。</t>
        </r>
        <r>
          <rPr>
            <b/>
            <sz val="9"/>
            <color indexed="81"/>
            <rFont val="Tahoma"/>
            <family val="2"/>
          </rPr>
          <t xml:space="preserve"> 
04</t>
        </r>
        <r>
          <rPr>
            <b/>
            <sz val="9"/>
            <color indexed="81"/>
            <rFont val="宋体"/>
            <family val="3"/>
            <charset val="134"/>
          </rPr>
          <t>：均线走平：当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两天之间的差额小于一定金额的时候，可以认为没有出现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多空转向信号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，这同样适用于其他均线。
</t>
        </r>
        <r>
          <rPr>
            <b/>
            <sz val="9"/>
            <color indexed="81"/>
            <rFont val="Tahoma"/>
            <family val="2"/>
          </rPr>
          <t>05</t>
        </r>
        <r>
          <rPr>
            <b/>
            <sz val="9"/>
            <color indexed="81"/>
            <rFont val="宋体"/>
            <family val="3"/>
            <charset val="134"/>
          </rPr>
          <t>：满仓定义：满仓分为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过夜仓位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盘中仓位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，以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资金风险率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为标准，可以分别为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盘中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过夜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仓位设定不同的数值。
</t>
        </r>
        <r>
          <rPr>
            <b/>
            <sz val="9"/>
            <color indexed="81"/>
            <rFont val="Tahoma"/>
            <family val="2"/>
          </rPr>
          <t>06</t>
        </r>
        <r>
          <rPr>
            <b/>
            <sz val="9"/>
            <color indexed="81"/>
            <rFont val="宋体"/>
            <family val="3"/>
            <charset val="134"/>
          </rPr>
          <t>：背离原则：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、背离是指当天行情走势包括涨跌幅度和大户买卖力度的对比，他们的情况发生了不一致。
</t>
        </r>
        <r>
          <rPr>
            <b/>
            <sz val="9"/>
            <color indexed="81"/>
            <rFont val="Tahoma"/>
            <family val="2"/>
          </rPr>
          <t xml:space="preserve">              2</t>
        </r>
        <r>
          <rPr>
            <b/>
            <sz val="9"/>
            <color indexed="81"/>
            <rFont val="宋体"/>
            <family val="3"/>
            <charset val="134"/>
          </rPr>
          <t xml:space="preserve">、背离的发生是提前判断行情走向的重要依据。
</t>
        </r>
        <r>
          <rPr>
            <b/>
            <sz val="9"/>
            <color indexed="81"/>
            <rFont val="Tahoma"/>
            <family val="2"/>
          </rPr>
          <t xml:space="preserve">              3</t>
        </r>
        <r>
          <rPr>
            <b/>
            <sz val="9"/>
            <color indexed="81"/>
            <rFont val="宋体"/>
            <family val="3"/>
            <charset val="134"/>
          </rPr>
          <t>、当发生背离时，实际操作可以和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的方向相反，但是，持仓时间原则上不超过两天。
</t>
        </r>
        <r>
          <rPr>
            <b/>
            <sz val="9"/>
            <color indexed="81"/>
            <rFont val="Tahoma"/>
            <family val="2"/>
          </rPr>
          <t xml:space="preserve">              4</t>
        </r>
        <r>
          <rPr>
            <b/>
            <sz val="9"/>
            <color indexed="81"/>
            <rFont val="宋体"/>
            <family val="3"/>
            <charset val="134"/>
          </rPr>
          <t>、对于怎样对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背离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进行解读，将在另外一片文章中予以详细定义。
</t>
        </r>
        <r>
          <rPr>
            <b/>
            <sz val="9"/>
            <color indexed="81"/>
            <rFont val="Tahoma"/>
            <family val="2"/>
          </rPr>
          <t>07</t>
        </r>
        <r>
          <rPr>
            <b/>
            <sz val="9"/>
            <color indexed="81"/>
            <rFont val="宋体"/>
            <family val="3"/>
            <charset val="134"/>
          </rPr>
          <t xml:space="preserve">：波段原则：为坚持波段操作，不管多空情况，原则上要保留一手。
</t>
        </r>
        <r>
          <rPr>
            <b/>
            <sz val="9"/>
            <color indexed="81"/>
            <rFont val="Tahoma"/>
            <family val="2"/>
          </rPr>
          <t>08</t>
        </r>
        <r>
          <rPr>
            <b/>
            <sz val="9"/>
            <color indexed="81"/>
            <rFont val="宋体"/>
            <family val="3"/>
            <charset val="134"/>
          </rPr>
          <t xml:space="preserve">：纠错原则：不管因为什么原因，若发生了帐户现状和当天的策略不一致的时候，第二个工作日必须立即予以纠正。
</t>
        </r>
        <r>
          <rPr>
            <b/>
            <sz val="9"/>
            <color indexed="81"/>
            <rFont val="Tahoma"/>
            <family val="2"/>
          </rPr>
          <t>09</t>
        </r>
        <r>
          <rPr>
            <b/>
            <sz val="9"/>
            <color indexed="81"/>
            <rFont val="宋体"/>
            <family val="3"/>
            <charset val="134"/>
          </rPr>
          <t>：操作原则：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、每天必须在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>之前发出当天的操作策略，若有具体操作时，操作必须在开盘后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分钟之内完成。
</t>
        </r>
        <r>
          <rPr>
            <b/>
            <sz val="9"/>
            <color indexed="81"/>
            <rFont val="Tahoma"/>
            <family val="2"/>
          </rPr>
          <t xml:space="preserve">              2</t>
        </r>
        <r>
          <rPr>
            <b/>
            <sz val="9"/>
            <color indexed="81"/>
            <rFont val="宋体"/>
            <family val="3"/>
            <charset val="134"/>
          </rPr>
          <t>、在盘中可以做</t>
        </r>
        <r>
          <rPr>
            <b/>
            <sz val="9"/>
            <color indexed="81"/>
            <rFont val="Tahoma"/>
            <family val="2"/>
          </rPr>
          <t xml:space="preserve"> T+0 </t>
        </r>
        <r>
          <rPr>
            <b/>
            <sz val="9"/>
            <color indexed="81"/>
            <rFont val="宋体"/>
            <family val="3"/>
            <charset val="134"/>
          </rPr>
          <t>操作，但是，原则上做单边方向，且方向和我们的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的方向一致，先开仓，后平仓。
</t>
        </r>
        <r>
          <rPr>
            <b/>
            <sz val="9"/>
            <color indexed="81"/>
            <rFont val="Tahoma"/>
            <family val="2"/>
          </rPr>
          <t xml:space="preserve">              3</t>
        </r>
        <r>
          <rPr>
            <b/>
            <sz val="9"/>
            <color indexed="81"/>
            <rFont val="宋体"/>
            <family val="3"/>
            <charset val="134"/>
          </rPr>
          <t>、在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00</t>
        </r>
        <r>
          <rPr>
            <b/>
            <sz val="9"/>
            <color indexed="81"/>
            <rFont val="宋体"/>
            <family val="3"/>
            <charset val="134"/>
          </rPr>
          <t>以后，将收到的实时数据进行运算，若结果出现各种信号，可以在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期指收盘前做出动作。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：蓝线原则：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、当深蓝色当天线连续同方向运行超过若干个工作日后，发生较大力度的反向运行时，第二天必须减仓并反向操作。</t>
        </r>
        <r>
          <rPr>
            <b/>
            <sz val="9"/>
            <color indexed="81"/>
            <rFont val="Tahoma"/>
            <family val="2"/>
          </rPr>
          <t xml:space="preserve"> 
11</t>
        </r>
        <r>
          <rPr>
            <b/>
            <sz val="9"/>
            <color indexed="81"/>
            <rFont val="宋体"/>
            <family val="3"/>
            <charset val="134"/>
          </rPr>
          <t>：能量原则：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、大户在买入或抛出筹码的时候，一般具有连续性，这种连续性的行为我们定义成：能量；
</t>
        </r>
        <r>
          <rPr>
            <b/>
            <sz val="9"/>
            <color indexed="81"/>
            <rFont val="Tahoma"/>
            <family val="2"/>
          </rPr>
          <t xml:space="preserve">                         2</t>
        </r>
        <r>
          <rPr>
            <b/>
            <sz val="9"/>
            <color indexed="81"/>
            <rFont val="宋体"/>
            <family val="3"/>
            <charset val="134"/>
          </rPr>
          <t>、当这个能量耗尽时，行情的走势就像一搜失去动力的小船，会随波逐流，而消息面和技术面是造成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波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的原因；
</t>
        </r>
        <r>
          <rPr>
            <b/>
            <sz val="9"/>
            <color indexed="81"/>
            <rFont val="Tahoma"/>
            <family val="2"/>
          </rPr>
          <t xml:space="preserve">                         3</t>
        </r>
        <r>
          <rPr>
            <b/>
            <sz val="9"/>
            <color indexed="81"/>
            <rFont val="宋体"/>
            <family val="3"/>
            <charset val="134"/>
          </rPr>
          <t>、这个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波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可能只有一天或两天，也可能是一个大波段的开始，这个需要根据以后的大户行为予以判断；
</t>
        </r>
        <r>
          <rPr>
            <b/>
            <sz val="9"/>
            <color indexed="81"/>
            <rFont val="Tahoma"/>
            <family val="2"/>
          </rPr>
          <t xml:space="preserve">                         4</t>
        </r>
        <r>
          <rPr>
            <b/>
            <sz val="9"/>
            <color indexed="81"/>
            <rFont val="宋体"/>
            <family val="3"/>
            <charset val="134"/>
          </rPr>
          <t>、当能量耗尽时，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并不会发生转变，而行情的波动可能达到几十点，因而为规避这个风险，特作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能量指标</t>
        </r>
        <r>
          <rPr>
            <b/>
            <sz val="9"/>
            <color indexed="81"/>
            <rFont val="Tahoma"/>
            <family val="2"/>
          </rPr>
          <t>”
                         5</t>
        </r>
        <r>
          <rPr>
            <b/>
            <sz val="9"/>
            <color indexed="81"/>
            <rFont val="宋体"/>
            <family val="3"/>
            <charset val="134"/>
          </rPr>
          <t xml:space="preserve">、当能量指标出现能量耗尽信号时，必须要考虑做减仓和平仓处理；
</t>
        </r>
        <r>
          <rPr>
            <b/>
            <sz val="9"/>
            <color indexed="81"/>
            <rFont val="Tahoma"/>
            <family val="2"/>
          </rPr>
          <t xml:space="preserve">                         6</t>
        </r>
        <r>
          <rPr>
            <b/>
            <sz val="9"/>
            <color indexed="81"/>
            <rFont val="宋体"/>
            <family val="3"/>
            <charset val="134"/>
          </rPr>
          <t xml:space="preserve">、当背离信号和能量信号同时出现时，优先考虑背离信号，当蓝线原则出现时，能量耗尽信号往往同时出现。
</t>
        </r>
        <r>
          <rPr>
            <b/>
            <sz val="9"/>
            <color indexed="81"/>
            <rFont val="Tahoma"/>
            <family val="2"/>
          </rPr>
          <t xml:space="preserve">                         7</t>
        </r>
        <r>
          <rPr>
            <b/>
            <sz val="9"/>
            <color indexed="81"/>
            <rFont val="宋体"/>
            <family val="3"/>
            <charset val="134"/>
          </rPr>
          <t xml:space="preserve">、能量信号的应用偏重于在空方市场。
</t>
        </r>
        <r>
          <rPr>
            <b/>
            <sz val="9"/>
            <color indexed="81"/>
            <rFont val="Tahoma"/>
            <family val="2"/>
          </rPr>
          <t xml:space="preserve">                         8</t>
        </r>
        <r>
          <rPr>
            <b/>
            <sz val="9"/>
            <color indexed="81"/>
            <rFont val="宋体"/>
            <family val="3"/>
            <charset val="134"/>
          </rPr>
          <t xml:space="preserve">、当能量耗尽以后，又同方向释放能量时，要谨慎对待，这个有点像人死之前的灵光返照，往往是短暂的行为。
</t>
        </r>
        <r>
          <rPr>
            <b/>
            <sz val="9"/>
            <color indexed="81"/>
            <rFont val="Tahoma"/>
            <family val="2"/>
          </rPr>
          <t>12</t>
        </r>
        <r>
          <rPr>
            <b/>
            <sz val="9"/>
            <color indexed="81"/>
            <rFont val="宋体"/>
            <family val="3"/>
            <charset val="134"/>
          </rPr>
          <t xml:space="preserve">：数据原则：当没有收到数据时，空仓的继续休息，有仓位的无条件平仓，等待数据出现再做决断。
</t>
        </r>
      </text>
    </comment>
    <comment ref="B58" authorId="0">
      <text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 xml:space="preserve">：能量原则：
</t>
        </r>
        <r>
          <rPr>
            <b/>
            <sz val="9"/>
            <color indexed="81"/>
            <rFont val="Tahoma"/>
            <family val="2"/>
          </rPr>
          <t xml:space="preserve">    1</t>
        </r>
        <r>
          <rPr>
            <b/>
            <sz val="9"/>
            <color indexed="81"/>
            <rFont val="宋体"/>
            <family val="3"/>
            <charset val="134"/>
          </rPr>
          <t xml:space="preserve">、大户在买入或抛出筹码的时候，一般具有连续性，这种连续性的行为我们定义成：能量；
</t>
        </r>
        <r>
          <rPr>
            <b/>
            <sz val="9"/>
            <color indexed="81"/>
            <rFont val="Tahoma"/>
            <family val="2"/>
          </rPr>
          <t xml:space="preserve">    2</t>
        </r>
        <r>
          <rPr>
            <b/>
            <sz val="9"/>
            <color indexed="81"/>
            <rFont val="宋体"/>
            <family val="3"/>
            <charset val="134"/>
          </rPr>
          <t>、当这个能量耗尽时，行情的走势就像一搜失去动力的小船，会随波逐流，而消息面和技术面是造成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波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的原因；
</t>
        </r>
        <r>
          <rPr>
            <b/>
            <sz val="9"/>
            <color indexed="81"/>
            <rFont val="Tahoma"/>
            <family val="2"/>
          </rPr>
          <t xml:space="preserve">    3</t>
        </r>
        <r>
          <rPr>
            <b/>
            <sz val="9"/>
            <color indexed="81"/>
            <rFont val="宋体"/>
            <family val="3"/>
            <charset val="134"/>
          </rPr>
          <t>、这个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波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 xml:space="preserve">可能只有一天或两天，也可能是一个大波段的开始，这个需要根据以后的大户行为予以判断；
</t>
        </r>
        <r>
          <rPr>
            <b/>
            <sz val="9"/>
            <color indexed="81"/>
            <rFont val="Tahoma"/>
            <family val="2"/>
          </rPr>
          <t xml:space="preserve">    4</t>
        </r>
        <r>
          <rPr>
            <b/>
            <sz val="9"/>
            <color indexed="81"/>
            <rFont val="宋体"/>
            <family val="3"/>
            <charset val="134"/>
          </rPr>
          <t>、当能量耗尽时，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多空线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并不会发生转变，而行情的波动可能达到几十点，因而为规避这个风险，特作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能量指标</t>
        </r>
        <r>
          <rPr>
            <b/>
            <sz val="9"/>
            <color indexed="81"/>
            <rFont val="Tahoma"/>
            <family val="2"/>
          </rPr>
          <t>”
    5</t>
        </r>
        <r>
          <rPr>
            <b/>
            <sz val="9"/>
            <color indexed="81"/>
            <rFont val="宋体"/>
            <family val="3"/>
            <charset val="134"/>
          </rPr>
          <t xml:space="preserve">、当能量指标出现能量耗尽信号时，必须要考虑做减仓和平仓处理；
</t>
        </r>
        <r>
          <rPr>
            <b/>
            <sz val="9"/>
            <color indexed="81"/>
            <rFont val="Tahoma"/>
            <family val="2"/>
          </rPr>
          <t xml:space="preserve">   6</t>
        </r>
        <r>
          <rPr>
            <b/>
            <sz val="9"/>
            <color indexed="81"/>
            <rFont val="宋体"/>
            <family val="3"/>
            <charset val="134"/>
          </rPr>
          <t xml:space="preserve">、当背离信号和能量信号同时出现时，优先考虑背离信号，当蓝线原则出现时，能量耗尽信号往往同时出现。
</t>
        </r>
        <r>
          <rPr>
            <b/>
            <sz val="9"/>
            <color indexed="81"/>
            <rFont val="Tahoma"/>
            <family val="2"/>
          </rPr>
          <t xml:space="preserve">    7</t>
        </r>
        <r>
          <rPr>
            <b/>
            <sz val="9"/>
            <color indexed="81"/>
            <rFont val="宋体"/>
            <family val="3"/>
            <charset val="134"/>
          </rPr>
          <t xml:space="preserve">、能量信号的应用偏重于在空方市场。
</t>
        </r>
        <r>
          <rPr>
            <b/>
            <sz val="9"/>
            <color indexed="81"/>
            <rFont val="Tahoma"/>
            <family val="2"/>
          </rPr>
          <t xml:space="preserve">    8</t>
        </r>
        <r>
          <rPr>
            <b/>
            <sz val="9"/>
            <color indexed="81"/>
            <rFont val="宋体"/>
            <family val="3"/>
            <charset val="134"/>
          </rPr>
          <t>、当能量耗尽以后，又同方向释放能量时，要谨慎对待，这个有点像人死之前的灵光返照，往往是短暂的行为。</t>
        </r>
      </text>
    </comment>
  </commentList>
</comments>
</file>

<file path=xl/sharedStrings.xml><?xml version="1.0" encoding="utf-8"?>
<sst xmlns="http://schemas.openxmlformats.org/spreadsheetml/2006/main" count="380" uniqueCount="192">
  <si>
    <t>日期</t>
    <phoneticPr fontId="1" type="noConversion"/>
  </si>
  <si>
    <t>多头</t>
    <phoneticPr fontId="1" type="noConversion"/>
  </si>
  <si>
    <t>空头</t>
    <phoneticPr fontId="1" type="noConversion"/>
  </si>
  <si>
    <t>前7名以后的比例</t>
    <phoneticPr fontId="1" type="noConversion"/>
  </si>
  <si>
    <t>仓位</t>
    <phoneticPr fontId="1" type="noConversion"/>
  </si>
  <si>
    <t>数量</t>
    <phoneticPr fontId="1" type="noConversion"/>
  </si>
  <si>
    <t>多头数量</t>
    <phoneticPr fontId="1" type="noConversion"/>
  </si>
  <si>
    <t>空头数量</t>
    <phoneticPr fontId="1" type="noConversion"/>
  </si>
  <si>
    <t>总仓位</t>
    <phoneticPr fontId="1" type="noConversion"/>
  </si>
  <si>
    <t>总多头</t>
    <phoneticPr fontId="1" type="noConversion"/>
  </si>
  <si>
    <t>总空头</t>
    <phoneticPr fontId="1" type="noConversion"/>
  </si>
  <si>
    <t>比例</t>
    <phoneticPr fontId="1" type="noConversion"/>
  </si>
  <si>
    <t>多头</t>
    <phoneticPr fontId="1" type="noConversion"/>
  </si>
  <si>
    <t>空头</t>
    <phoneticPr fontId="1" type="noConversion"/>
  </si>
  <si>
    <t>两个月累计数量</t>
    <phoneticPr fontId="1" type="noConversion"/>
  </si>
  <si>
    <t>两个月累计比例</t>
    <phoneticPr fontId="1" type="noConversion"/>
  </si>
  <si>
    <t>比例</t>
    <phoneticPr fontId="1" type="noConversion"/>
  </si>
  <si>
    <t>仓位</t>
    <phoneticPr fontId="1" type="noConversion"/>
  </si>
  <si>
    <t>多头</t>
    <phoneticPr fontId="1" type="noConversion"/>
  </si>
  <si>
    <t>空头</t>
    <phoneticPr fontId="1" type="noConversion"/>
  </si>
  <si>
    <t>日期</t>
    <phoneticPr fontId="1" type="noConversion"/>
  </si>
  <si>
    <t>能量</t>
    <phoneticPr fontId="1" type="noConversion"/>
  </si>
  <si>
    <t>能量耗尽</t>
    <phoneticPr fontId="1" type="noConversion"/>
  </si>
  <si>
    <t>蓝线原则</t>
    <phoneticPr fontId="1" type="noConversion"/>
  </si>
  <si>
    <t>可以空翻多</t>
    <phoneticPr fontId="1" type="noConversion"/>
  </si>
  <si>
    <t>必须空翻多</t>
    <phoneticPr fontId="1" type="noConversion"/>
  </si>
  <si>
    <t>必须多翻空</t>
    <phoneticPr fontId="1" type="noConversion"/>
  </si>
  <si>
    <t>必须平仓</t>
    <phoneticPr fontId="1" type="noConversion"/>
  </si>
  <si>
    <t>可以多翻空</t>
    <phoneticPr fontId="1" type="noConversion"/>
  </si>
  <si>
    <t>当天差值</t>
    <phoneticPr fontId="1" type="noConversion"/>
  </si>
  <si>
    <t>当天累计</t>
    <phoneticPr fontId="1" type="noConversion"/>
  </si>
  <si>
    <t>2天差值</t>
    <phoneticPr fontId="1" type="noConversion"/>
  </si>
  <si>
    <t>蓝线原则</t>
    <phoneticPr fontId="1" type="noConversion"/>
  </si>
  <si>
    <t>能量耗尽</t>
    <phoneticPr fontId="1" type="noConversion"/>
  </si>
  <si>
    <t>平仓信号</t>
    <phoneticPr fontId="1" type="noConversion"/>
  </si>
  <si>
    <t>反转信号</t>
    <phoneticPr fontId="1" type="noConversion"/>
  </si>
  <si>
    <t>没有</t>
    <phoneticPr fontId="1" type="noConversion"/>
  </si>
  <si>
    <t>出现</t>
    <phoneticPr fontId="1" type="noConversion"/>
  </si>
  <si>
    <t>可以考虑</t>
    <phoneticPr fontId="1" type="noConversion"/>
  </si>
  <si>
    <t>背离信号</t>
    <phoneticPr fontId="1" type="noConversion"/>
  </si>
  <si>
    <t>轻微显背离</t>
    <phoneticPr fontId="1" type="noConversion"/>
  </si>
  <si>
    <t>大户行为</t>
    <phoneticPr fontId="1" type="noConversion"/>
  </si>
  <si>
    <t>不作为</t>
    <phoneticPr fontId="1" type="noConversion"/>
  </si>
  <si>
    <t>基本面</t>
    <phoneticPr fontId="1" type="noConversion"/>
  </si>
  <si>
    <t>技术面</t>
    <phoneticPr fontId="1" type="noConversion"/>
  </si>
  <si>
    <t>空</t>
    <phoneticPr fontId="1" type="noConversion"/>
  </si>
  <si>
    <t>偏空</t>
    <phoneticPr fontId="1" type="noConversion"/>
  </si>
  <si>
    <t>结论</t>
    <phoneticPr fontId="1" type="noConversion"/>
  </si>
  <si>
    <t>休息</t>
    <phoneticPr fontId="1" type="noConversion"/>
  </si>
  <si>
    <t>2天累计</t>
    <phoneticPr fontId="1" type="noConversion"/>
  </si>
  <si>
    <t>能量累计</t>
    <phoneticPr fontId="1" type="noConversion"/>
  </si>
  <si>
    <t>10天差</t>
    <phoneticPr fontId="1" type="noConversion"/>
  </si>
  <si>
    <t>波段能量</t>
    <phoneticPr fontId="1" type="noConversion"/>
  </si>
  <si>
    <t>不作为</t>
    <phoneticPr fontId="1" type="noConversion"/>
  </si>
  <si>
    <t>中等显背离</t>
    <phoneticPr fontId="1" type="noConversion"/>
  </si>
  <si>
    <t>没有</t>
    <phoneticPr fontId="1" type="noConversion"/>
  </si>
  <si>
    <t>空翻多</t>
    <phoneticPr fontId="1" type="noConversion"/>
  </si>
  <si>
    <t>降息</t>
    <phoneticPr fontId="1" type="noConversion"/>
  </si>
  <si>
    <t>开多仓</t>
    <phoneticPr fontId="1" type="noConversion"/>
  </si>
  <si>
    <t>空</t>
    <phoneticPr fontId="1" type="noConversion"/>
  </si>
  <si>
    <t>收盘数据</t>
    <phoneticPr fontId="1" type="noConversion"/>
  </si>
  <si>
    <t>成交量</t>
    <phoneticPr fontId="1" type="noConversion"/>
  </si>
  <si>
    <t>显背离</t>
    <phoneticPr fontId="1" type="noConversion"/>
  </si>
  <si>
    <t>力度</t>
    <phoneticPr fontId="1" type="noConversion"/>
  </si>
  <si>
    <t>每天误差</t>
    <phoneticPr fontId="1" type="noConversion"/>
  </si>
  <si>
    <t>误差比例</t>
    <phoneticPr fontId="1" type="noConversion"/>
  </si>
  <si>
    <t>8月份</t>
    <phoneticPr fontId="1" type="noConversion"/>
  </si>
  <si>
    <t>9月份</t>
    <phoneticPr fontId="1" type="noConversion"/>
  </si>
  <si>
    <t>7月份</t>
    <phoneticPr fontId="1" type="noConversion"/>
  </si>
  <si>
    <t>预判当天差值</t>
    <phoneticPr fontId="1" type="noConversion"/>
  </si>
  <si>
    <t>假定比例</t>
    <phoneticPr fontId="1" type="noConversion"/>
  </si>
  <si>
    <t>轻微隐背离</t>
    <phoneticPr fontId="1" type="noConversion"/>
  </si>
  <si>
    <t>没有</t>
    <phoneticPr fontId="1" type="noConversion"/>
  </si>
  <si>
    <t>空翻多</t>
    <phoneticPr fontId="1" type="noConversion"/>
  </si>
  <si>
    <t>偏空</t>
    <phoneticPr fontId="1" type="noConversion"/>
  </si>
  <si>
    <t>谨慎开多仓</t>
    <phoneticPr fontId="1" type="noConversion"/>
  </si>
  <si>
    <t>期指资金</t>
    <phoneticPr fontId="1" type="noConversion"/>
  </si>
  <si>
    <t>收盘价</t>
    <phoneticPr fontId="1" type="noConversion"/>
  </si>
  <si>
    <t>0011-华泰长城</t>
  </si>
  <si>
    <t>0001-国泰君安</t>
  </si>
  <si>
    <t>0018-中证期货</t>
  </si>
  <si>
    <t>0007-光大期货</t>
  </si>
  <si>
    <t>0131-申银万国</t>
  </si>
  <si>
    <t>0133-海通期货</t>
  </si>
  <si>
    <t>0109-银河期货</t>
  </si>
  <si>
    <t>0016-广发期货</t>
  </si>
  <si>
    <t>0102-兴业期货</t>
  </si>
  <si>
    <t>成交量</t>
    <phoneticPr fontId="1" type="noConversion"/>
  </si>
  <si>
    <t>会有大跌</t>
    <phoneticPr fontId="1" type="noConversion"/>
  </si>
  <si>
    <t>上证涨跌</t>
    <phoneticPr fontId="1" type="noConversion"/>
  </si>
  <si>
    <t>黄线走平阶段，一般经历了一次大涨或大跌</t>
    <phoneticPr fontId="1" type="noConversion"/>
  </si>
  <si>
    <t>前4个红线跌，后4个红线涨，并创出新高</t>
    <phoneticPr fontId="1" type="noConversion"/>
  </si>
  <si>
    <t>不会涨的很多，一定会回落。</t>
    <phoneticPr fontId="1" type="noConversion"/>
  </si>
  <si>
    <t>阶段</t>
    <phoneticPr fontId="1" type="noConversion"/>
  </si>
  <si>
    <t>走法</t>
    <phoneticPr fontId="1" type="noConversion"/>
  </si>
  <si>
    <t>结果</t>
    <phoneticPr fontId="1" type="noConversion"/>
  </si>
  <si>
    <t>第一根长线，以后8根缓缓向同方向移动</t>
  </si>
  <si>
    <t>会有2到3个9线周期</t>
  </si>
  <si>
    <t>走平阶段</t>
    <phoneticPr fontId="1" type="noConversion"/>
  </si>
  <si>
    <t>红线缓缓下跌6-9根线</t>
  </si>
  <si>
    <t>上阵涨跌</t>
    <phoneticPr fontId="1" type="noConversion"/>
  </si>
  <si>
    <t>0010-中粮期货</t>
  </si>
  <si>
    <t>0136-招商期货</t>
  </si>
  <si>
    <t>两天涨跌</t>
    <phoneticPr fontId="1" type="noConversion"/>
  </si>
  <si>
    <t>三天涨跌</t>
    <phoneticPr fontId="1" type="noConversion"/>
  </si>
  <si>
    <t>三天累计</t>
    <phoneticPr fontId="1" type="noConversion"/>
  </si>
  <si>
    <t>两天累计</t>
    <phoneticPr fontId="1" type="noConversion"/>
  </si>
  <si>
    <t>日期</t>
    <phoneticPr fontId="1" type="noConversion"/>
  </si>
  <si>
    <t>总仓位</t>
    <phoneticPr fontId="1" type="noConversion"/>
  </si>
  <si>
    <t>仓位增减</t>
    <phoneticPr fontId="1" type="noConversion"/>
  </si>
  <si>
    <t>多头增减</t>
    <phoneticPr fontId="1" type="noConversion"/>
  </si>
  <si>
    <t>空头增减</t>
    <phoneticPr fontId="1" type="noConversion"/>
  </si>
  <si>
    <t>多空比例</t>
    <phoneticPr fontId="1" type="noConversion"/>
  </si>
  <si>
    <t>多空力量</t>
    <phoneticPr fontId="1" type="noConversion"/>
  </si>
  <si>
    <t>0006-鲁证期货</t>
  </si>
  <si>
    <t>0017-信达期货</t>
  </si>
  <si>
    <t>当天背离</t>
    <phoneticPr fontId="20" type="noConversion"/>
  </si>
  <si>
    <t>指数</t>
    <phoneticPr fontId="20" type="noConversion"/>
  </si>
  <si>
    <t>主力</t>
    <phoneticPr fontId="20" type="noConversion"/>
  </si>
  <si>
    <t>两天背离</t>
    <phoneticPr fontId="20" type="noConversion"/>
  </si>
  <si>
    <t>两天组合</t>
    <phoneticPr fontId="20" type="noConversion"/>
  </si>
  <si>
    <t>三天组合</t>
    <phoneticPr fontId="20" type="noConversion"/>
  </si>
  <si>
    <t>蓝线原则</t>
    <phoneticPr fontId="20" type="noConversion"/>
  </si>
  <si>
    <t>能量原则</t>
    <phoneticPr fontId="20" type="noConversion"/>
  </si>
  <si>
    <t>无</t>
    <phoneticPr fontId="20" type="noConversion"/>
  </si>
  <si>
    <t>天</t>
    <phoneticPr fontId="20" type="noConversion"/>
  </si>
  <si>
    <t>空</t>
    <phoneticPr fontId="20" type="noConversion"/>
  </si>
  <si>
    <t>中</t>
    <phoneticPr fontId="20" type="noConversion"/>
  </si>
  <si>
    <t>期指主力</t>
    <phoneticPr fontId="20" type="noConversion"/>
  </si>
  <si>
    <t>总仓位</t>
    <phoneticPr fontId="20" type="noConversion"/>
  </si>
  <si>
    <t>多</t>
    <phoneticPr fontId="20" type="noConversion"/>
  </si>
  <si>
    <t>显</t>
    <phoneticPr fontId="20" type="noConversion"/>
  </si>
  <si>
    <t>隐</t>
    <phoneticPr fontId="20" type="noConversion"/>
  </si>
  <si>
    <t>信号</t>
    <phoneticPr fontId="20" type="noConversion"/>
  </si>
  <si>
    <t>总仓位</t>
    <phoneticPr fontId="20" type="noConversion"/>
  </si>
  <si>
    <t>多头</t>
    <phoneticPr fontId="20" type="noConversion"/>
  </si>
  <si>
    <t>空头</t>
    <phoneticPr fontId="20" type="noConversion"/>
  </si>
  <si>
    <t>天数</t>
    <phoneticPr fontId="20" type="noConversion"/>
  </si>
  <si>
    <t>多空</t>
    <phoneticPr fontId="20" type="noConversion"/>
  </si>
  <si>
    <t>力量</t>
    <phoneticPr fontId="20" type="noConversion"/>
  </si>
  <si>
    <t>比例</t>
    <phoneticPr fontId="20" type="noConversion"/>
  </si>
  <si>
    <t>当天</t>
    <phoneticPr fontId="20" type="noConversion"/>
  </si>
  <si>
    <t>两天</t>
    <phoneticPr fontId="20" type="noConversion"/>
  </si>
  <si>
    <t>三天</t>
    <phoneticPr fontId="20" type="noConversion"/>
  </si>
  <si>
    <t>期指主力仓位增减</t>
    <phoneticPr fontId="20" type="noConversion"/>
  </si>
  <si>
    <t>期指主力多空分歧</t>
    <phoneticPr fontId="20" type="noConversion"/>
  </si>
  <si>
    <t>上证指数涨跌</t>
    <phoneticPr fontId="20" type="noConversion"/>
  </si>
  <si>
    <t>主力资金进出</t>
    <phoneticPr fontId="20" type="noConversion"/>
  </si>
  <si>
    <t>均线</t>
    <phoneticPr fontId="20" type="noConversion"/>
  </si>
  <si>
    <t>背离</t>
    <phoneticPr fontId="20" type="noConversion"/>
  </si>
  <si>
    <t>空头</t>
    <phoneticPr fontId="20" type="noConversion"/>
  </si>
  <si>
    <t>项目</t>
    <phoneticPr fontId="20" type="noConversion"/>
  </si>
  <si>
    <t>日期</t>
    <phoneticPr fontId="20" type="noConversion"/>
  </si>
  <si>
    <t>强弱</t>
    <phoneticPr fontId="20" type="noConversion"/>
  </si>
  <si>
    <t>弱</t>
    <phoneticPr fontId="20" type="noConversion"/>
  </si>
  <si>
    <t>强</t>
    <phoneticPr fontId="20" type="noConversion"/>
  </si>
  <si>
    <t>多空分析：</t>
    <phoneticPr fontId="20" type="noConversion"/>
  </si>
  <si>
    <t>目前策略：</t>
    <phoneticPr fontId="20" type="noConversion"/>
  </si>
  <si>
    <t>操作策略：</t>
    <phoneticPr fontId="20" type="noConversion"/>
  </si>
  <si>
    <t>十天</t>
    <phoneticPr fontId="20" type="noConversion"/>
  </si>
  <si>
    <t>收盘总结：</t>
    <phoneticPr fontId="20" type="noConversion"/>
  </si>
  <si>
    <t>多空线 2</t>
    <phoneticPr fontId="20" type="noConversion"/>
  </si>
  <si>
    <t>多空线10</t>
    <phoneticPr fontId="20" type="noConversion"/>
  </si>
  <si>
    <t>0101-经易期货</t>
  </si>
  <si>
    <t>0019-金瑞期货</t>
  </si>
  <si>
    <t>今天偏空，大盘考验5天均线甚至10天均线。</t>
    <phoneticPr fontId="20" type="noConversion"/>
  </si>
  <si>
    <t>坚持持有多单</t>
    <phoneticPr fontId="20" type="noConversion"/>
  </si>
  <si>
    <t>利用盘内交易，争取降低持仓成本</t>
    <phoneticPr fontId="20" type="noConversion"/>
  </si>
  <si>
    <t>今天大盘稍微冲高一点以后，就开始单边下跌，一直到10天均线，尾盘勉强收在10天均线上面。波段操作受到挑战。</t>
    <phoneticPr fontId="20" type="noConversion"/>
  </si>
  <si>
    <t>下一工作日的对策极总结</t>
    <phoneticPr fontId="20" type="noConversion"/>
  </si>
  <si>
    <t>仓位：</t>
    <phoneticPr fontId="20" type="noConversion"/>
  </si>
  <si>
    <t>仓位：</t>
    <phoneticPr fontId="20" type="noConversion"/>
  </si>
  <si>
    <t>两天多空线已经由多转空，若按照连天均线，应该平多单，可以开空单，若按照十天均线，目前还应该持有多单。</t>
    <phoneticPr fontId="20" type="noConversion"/>
  </si>
  <si>
    <t>下一工作日的对策极总结</t>
    <phoneticPr fontId="20" type="noConversion"/>
  </si>
  <si>
    <t>昨天数据偏多，今天会有再次上攻的机会，在第一阻力位平多单（大盘无量反弹，数据也不配合），若全天都不到这个价位，就观望。</t>
    <phoneticPr fontId="20" type="noConversion"/>
  </si>
  <si>
    <t>做两手准备，无量反弹就按照2天均线做，不反弹，就按照10天均线守仓，但是，暂时不增加多单。</t>
    <phoneticPr fontId="20" type="noConversion"/>
  </si>
  <si>
    <t>多</t>
    <phoneticPr fontId="20" type="noConversion"/>
  </si>
  <si>
    <t>显</t>
    <phoneticPr fontId="20" type="noConversion"/>
  </si>
  <si>
    <t>中</t>
    <phoneticPr fontId="20" type="noConversion"/>
  </si>
  <si>
    <t>空</t>
    <phoneticPr fontId="20" type="noConversion"/>
  </si>
  <si>
    <t>无</t>
    <phoneticPr fontId="20" type="noConversion"/>
  </si>
  <si>
    <t>受昨天背离影响，今天低开以后高走，上证指数缩量上涨，挑战天均线的压力。中午将实时数据推演到全天，认为大盘将要下跌，所以，决定在第二阻力位开空单做空，空单以两天均线为多空线，保留多单以十天均线为多空线。</t>
    <phoneticPr fontId="20" type="noConversion"/>
  </si>
  <si>
    <r>
      <t>1</t>
    </r>
    <r>
      <rPr>
        <sz val="11"/>
        <color theme="1"/>
        <rFont val="宋体"/>
        <family val="3"/>
        <charset val="134"/>
        <scheme val="minor"/>
      </rPr>
      <t>-1</t>
    </r>
    <phoneticPr fontId="20" type="noConversion"/>
  </si>
  <si>
    <t>做空能量在递增中</t>
    <phoneticPr fontId="20" type="noConversion"/>
  </si>
  <si>
    <t>0002-南华期货</t>
  </si>
  <si>
    <t>偏空</t>
    <phoneticPr fontId="20" type="noConversion"/>
  </si>
  <si>
    <t>多仓依据10天多空线，没有乖点不平仓。空单依据2天均线，根据实时数据判断是否会有乖点而及时平仓处理。</t>
    <phoneticPr fontId="20" type="noConversion"/>
  </si>
  <si>
    <t>若下跌到20和30日均线时，主力大量买入，就平空单，否者就观望。</t>
    <phoneticPr fontId="20" type="noConversion"/>
  </si>
  <si>
    <t>期指数据偏空，动能数据显示较弱强度的空。没有乖点信号发生。大盘今天将考验60天均线，甚至考验20天和30天的均线。打破均线的支撑概率较小。</t>
    <phoneticPr fontId="20" type="noConversion"/>
  </si>
  <si>
    <t>无</t>
    <phoneticPr fontId="20" type="noConversion"/>
  </si>
  <si>
    <t>中</t>
    <phoneticPr fontId="20" type="noConversion"/>
  </si>
  <si>
    <t>几乎要走平了</t>
    <phoneticPr fontId="20" type="noConversion"/>
  </si>
</sst>
</file>

<file path=xl/styles.xml><?xml version="1.0" encoding="utf-8"?>
<styleSheet xmlns="http://schemas.openxmlformats.org/spreadsheetml/2006/main">
  <numFmts count="9">
    <numFmt numFmtId="176" formatCode="0.0_ "/>
    <numFmt numFmtId="177" formatCode="0_);[Red]\(0\)"/>
    <numFmt numFmtId="178" formatCode="0.0_);[Red]\(0.0\)"/>
    <numFmt numFmtId="179" formatCode="0.00_ "/>
    <numFmt numFmtId="180" formatCode="0.00_ ;[Red]\-0.00\ "/>
    <numFmt numFmtId="181" formatCode="[$-804]aaaa;@"/>
    <numFmt numFmtId="182" formatCode="yyyy&quot;年&quot;m&quot;月&quot;d&quot;日&quot;;@"/>
    <numFmt numFmtId="183" formatCode="0_ "/>
    <numFmt numFmtId="184" formatCode="0_ ;[Red]\-0\ "/>
  </numFmts>
  <fonts count="2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E8E8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</cellStyleXfs>
  <cellXfs count="3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3" fillId="5" borderId="1" xfId="2" applyNumberFormat="1" applyFont="1" applyBorder="1" applyAlignment="1">
      <alignment horizontal="center" vertical="center"/>
    </xf>
    <xf numFmtId="178" fontId="3" fillId="5" borderId="1" xfId="2" applyNumberFormat="1" applyFont="1" applyBorder="1" applyAlignment="1">
      <alignment horizontal="center" vertical="center"/>
    </xf>
    <xf numFmtId="177" fontId="3" fillId="5" borderId="1" xfId="2" applyNumberFormat="1" applyFont="1" applyBorder="1">
      <alignment vertical="center"/>
    </xf>
    <xf numFmtId="178" fontId="3" fillId="5" borderId="1" xfId="2" applyNumberFormat="1" applyFont="1" applyBorder="1">
      <alignment vertical="center"/>
    </xf>
    <xf numFmtId="0" fontId="4" fillId="7" borderId="5" xfId="4" applyFont="1" applyAlignment="1">
      <alignment horizontal="center" vertical="center"/>
    </xf>
    <xf numFmtId="177" fontId="4" fillId="7" borderId="5" xfId="4" applyNumberFormat="1" applyFont="1">
      <alignment vertical="center"/>
    </xf>
    <xf numFmtId="176" fontId="4" fillId="7" borderId="5" xfId="4" applyNumberFormat="1" applyFont="1">
      <alignment vertical="center"/>
    </xf>
    <xf numFmtId="0" fontId="4" fillId="7" borderId="5" xfId="4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7" fontId="16" fillId="7" borderId="5" xfId="4" applyNumberFormat="1" applyAlignment="1">
      <alignment horizontal="center" vertical="center"/>
    </xf>
    <xf numFmtId="179" fontId="0" fillId="0" borderId="0" xfId="0" applyNumberFormat="1">
      <alignment vertical="center"/>
    </xf>
    <xf numFmtId="177" fontId="16" fillId="7" borderId="0" xfId="4" applyNumberFormat="1" applyBorder="1" applyAlignment="1">
      <alignment horizontal="center" vertical="center"/>
    </xf>
    <xf numFmtId="177" fontId="4" fillId="7" borderId="5" xfId="4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0" fontId="7" fillId="0" borderId="0" xfId="0" applyNumberFormat="1" applyFont="1">
      <alignment vertical="center"/>
    </xf>
    <xf numFmtId="180" fontId="0" fillId="0" borderId="0" xfId="0" applyNumberFormat="1" applyAlignment="1">
      <alignment horizontal="center" vertical="center"/>
    </xf>
    <xf numFmtId="180" fontId="7" fillId="0" borderId="0" xfId="0" applyNumberFormat="1" applyFont="1" applyAlignment="1">
      <alignment horizontal="center" vertical="center"/>
    </xf>
    <xf numFmtId="180" fontId="9" fillId="2" borderId="0" xfId="0" applyNumberFormat="1" applyFont="1" applyFill="1">
      <alignment vertical="center"/>
    </xf>
    <xf numFmtId="180" fontId="8" fillId="2" borderId="0" xfId="0" applyNumberFormat="1" applyFont="1" applyFill="1">
      <alignment vertical="center"/>
    </xf>
    <xf numFmtId="179" fontId="0" fillId="2" borderId="0" xfId="0" applyNumberFormat="1" applyFill="1">
      <alignment vertical="center"/>
    </xf>
    <xf numFmtId="180" fontId="5" fillId="2" borderId="0" xfId="0" applyNumberFormat="1" applyFont="1" applyFill="1">
      <alignment vertical="center"/>
    </xf>
    <xf numFmtId="180" fontId="6" fillId="2" borderId="0" xfId="0" applyNumberFormat="1" applyFont="1" applyFill="1">
      <alignment vertical="center"/>
    </xf>
    <xf numFmtId="180" fontId="0" fillId="2" borderId="0" xfId="0" applyNumberFormat="1" applyFill="1">
      <alignment vertical="center"/>
    </xf>
    <xf numFmtId="180" fontId="7" fillId="2" borderId="0" xfId="0" applyNumberFormat="1" applyFont="1" applyFill="1">
      <alignment vertical="center"/>
    </xf>
    <xf numFmtId="180" fontId="0" fillId="0" borderId="0" xfId="0" applyNumberFormat="1" applyFill="1">
      <alignment vertical="center"/>
    </xf>
    <xf numFmtId="180" fontId="10" fillId="0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11" fillId="0" borderId="0" xfId="0" applyFont="1">
      <alignment vertical="center"/>
    </xf>
    <xf numFmtId="177" fontId="4" fillId="7" borderId="2" xfId="4" applyNumberFormat="1" applyFont="1" applyBorder="1" applyAlignment="1">
      <alignment horizontal="center" vertical="center"/>
    </xf>
    <xf numFmtId="177" fontId="4" fillId="7" borderId="2" xfId="4" applyNumberFormat="1" applyFon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9" fontId="0" fillId="0" borderId="0" xfId="0" applyNumberFormat="1" applyAlignment="1">
      <alignment horizontal="center" vertical="center"/>
    </xf>
    <xf numFmtId="179" fontId="15" fillId="6" borderId="0" xfId="3" applyNumberFormat="1">
      <alignment vertical="center"/>
    </xf>
    <xf numFmtId="179" fontId="13" fillId="4" borderId="0" xfId="1" applyNumberFormat="1">
      <alignment vertical="center"/>
    </xf>
    <xf numFmtId="179" fontId="14" fillId="5" borderId="0" xfId="2" applyNumberFormat="1">
      <alignment vertical="center"/>
    </xf>
    <xf numFmtId="0" fontId="13" fillId="4" borderId="3" xfId="1" applyBorder="1">
      <alignment vertical="center"/>
    </xf>
    <xf numFmtId="0" fontId="13" fillId="4" borderId="3" xfId="1" applyBorder="1" applyAlignment="1">
      <alignment horizontal="center" vertical="center"/>
    </xf>
    <xf numFmtId="14" fontId="2" fillId="4" borderId="3" xfId="1" applyNumberFormat="1" applyFont="1" applyBorder="1" applyAlignment="1">
      <alignment horizontal="center" vertical="center"/>
    </xf>
    <xf numFmtId="14" fontId="2" fillId="4" borderId="3" xfId="1" applyNumberFormat="1" applyFont="1" applyBorder="1">
      <alignment vertical="center"/>
    </xf>
    <xf numFmtId="177" fontId="12" fillId="4" borderId="1" xfId="1" applyNumberFormat="1" applyFont="1" applyBorder="1" applyAlignment="1">
      <alignment horizontal="center" vertical="center"/>
    </xf>
    <xf numFmtId="178" fontId="12" fillId="4" borderId="1" xfId="1" applyNumberFormat="1" applyFont="1" applyBorder="1" applyAlignment="1">
      <alignment horizontal="center" vertical="center"/>
    </xf>
    <xf numFmtId="177" fontId="12" fillId="4" borderId="1" xfId="1" applyNumberFormat="1" applyFont="1" applyBorder="1">
      <alignment vertical="center"/>
    </xf>
    <xf numFmtId="178" fontId="12" fillId="4" borderId="1" xfId="1" applyNumberFormat="1" applyFont="1" applyBorder="1">
      <alignment vertical="center"/>
    </xf>
    <xf numFmtId="0" fontId="0" fillId="0" borderId="0" xfId="0" applyNumberForma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vertical="center" wrapText="1"/>
    </xf>
    <xf numFmtId="177" fontId="14" fillId="5" borderId="1" xfId="2" applyNumberFormat="1" applyBorder="1" applyAlignment="1">
      <alignment horizontal="center" vertical="center"/>
    </xf>
    <xf numFmtId="177" fontId="13" fillId="4" borderId="1" xfId="1" applyNumberFormat="1" applyBorder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0" fontId="13" fillId="4" borderId="0" xfId="1">
      <alignment vertical="center"/>
    </xf>
    <xf numFmtId="0" fontId="14" fillId="5" borderId="0" xfId="2">
      <alignment vertical="center"/>
    </xf>
    <xf numFmtId="179" fontId="13" fillId="2" borderId="0" xfId="1" applyNumberFormat="1" applyFill="1">
      <alignment vertical="center"/>
    </xf>
    <xf numFmtId="179" fontId="13" fillId="3" borderId="0" xfId="1" applyNumberFormat="1" applyFill="1">
      <alignment vertical="center"/>
    </xf>
    <xf numFmtId="0" fontId="0" fillId="0" borderId="0" xfId="0" applyAlignment="1">
      <alignment horizontal="center"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0" borderId="0" xfId="0" applyAlignment="1">
      <alignment horizontal="center" vertical="center"/>
    </xf>
    <xf numFmtId="0" fontId="17" fillId="9" borderId="6" xfId="0" applyFont="1" applyFill="1" applyBorder="1" applyAlignment="1">
      <alignment horizontal="right" vertical="center" wrapText="1"/>
    </xf>
    <xf numFmtId="0" fontId="17" fillId="9" borderId="6" xfId="0" applyFont="1" applyFill="1" applyBorder="1" applyAlignment="1">
      <alignment horizontal="center" vertical="center" wrapText="1"/>
    </xf>
    <xf numFmtId="0" fontId="17" fillId="10" borderId="6" xfId="0" applyFont="1" applyFill="1" applyBorder="1" applyAlignment="1">
      <alignment horizontal="right" vertical="center" wrapText="1"/>
    </xf>
    <xf numFmtId="0" fontId="17" fillId="1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13" fillId="11" borderId="0" xfId="1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18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13" fillId="12" borderId="0" xfId="1" applyNumberFormat="1" applyFill="1">
      <alignment vertical="center"/>
    </xf>
    <xf numFmtId="180" fontId="19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18" fillId="0" borderId="0" xfId="0" applyFont="1">
      <alignment vertical="center"/>
    </xf>
    <xf numFmtId="182" fontId="0" fillId="0" borderId="0" xfId="0" applyNumberFormat="1" applyAlignmen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0" fontId="18" fillId="0" borderId="0" xfId="0" applyFont="1" applyAlignment="1">
      <alignment horizontal="center" vertical="center"/>
    </xf>
    <xf numFmtId="183" fontId="18" fillId="0" borderId="0" xfId="0" applyNumberFormat="1" applyFont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83" fontId="0" fillId="0" borderId="18" xfId="0" applyNumberFormat="1" applyBorder="1">
      <alignment vertical="center"/>
    </xf>
    <xf numFmtId="181" fontId="0" fillId="0" borderId="19" xfId="0" applyNumberFormat="1" applyBorder="1" applyAlignment="1">
      <alignment horizontal="center" vertical="center"/>
    </xf>
    <xf numFmtId="183" fontId="18" fillId="0" borderId="16" xfId="0" applyNumberFormat="1" applyFont="1" applyBorder="1" applyAlignment="1">
      <alignment horizontal="center" vertical="center"/>
    </xf>
    <xf numFmtId="183" fontId="0" fillId="0" borderId="17" xfId="0" applyNumberFormat="1" applyBorder="1">
      <alignment vertical="center"/>
    </xf>
    <xf numFmtId="182" fontId="18" fillId="0" borderId="30" xfId="0" applyNumberFormat="1" applyFont="1" applyBorder="1" applyAlignment="1">
      <alignment horizontal="center" vertical="center"/>
    </xf>
    <xf numFmtId="181" fontId="18" fillId="0" borderId="31" xfId="0" applyNumberFormat="1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0" fontId="0" fillId="0" borderId="17" xfId="0" applyNumberFormat="1" applyBorder="1">
      <alignment vertical="center"/>
    </xf>
    <xf numFmtId="180" fontId="0" fillId="0" borderId="18" xfId="0" applyNumberFormat="1" applyBorder="1">
      <alignment vertical="center"/>
    </xf>
    <xf numFmtId="180" fontId="0" fillId="0" borderId="19" xfId="0" applyNumberFormat="1" applyBorder="1">
      <alignment vertical="center"/>
    </xf>
    <xf numFmtId="184" fontId="18" fillId="0" borderId="17" xfId="0" applyNumberFormat="1" applyFont="1" applyBorder="1" applyAlignment="1">
      <alignment horizontal="center" vertical="center"/>
    </xf>
    <xf numFmtId="184" fontId="0" fillId="0" borderId="18" xfId="0" applyNumberFormat="1" applyBorder="1" applyAlignment="1">
      <alignment horizontal="center" vertical="center"/>
    </xf>
    <xf numFmtId="184" fontId="0" fillId="0" borderId="19" xfId="0" applyNumberForma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39" xfId="0" applyFont="1" applyBorder="1">
      <alignment vertical="center"/>
    </xf>
    <xf numFmtId="184" fontId="0" fillId="0" borderId="40" xfId="0" applyNumberFormat="1" applyBorder="1" applyAlignment="1">
      <alignment horizontal="right" vertical="center"/>
    </xf>
    <xf numFmtId="184" fontId="0" fillId="0" borderId="31" xfId="0" applyNumberFormat="1" applyBorder="1" applyAlignment="1">
      <alignment horizontal="right" vertical="center"/>
    </xf>
    <xf numFmtId="184" fontId="18" fillId="0" borderId="31" xfId="0" applyNumberFormat="1" applyFont="1" applyBorder="1" applyAlignment="1">
      <alignment horizontal="right" vertical="center"/>
    </xf>
    <xf numFmtId="180" fontId="0" fillId="0" borderId="32" xfId="0" applyNumberFormat="1" applyBorder="1" applyAlignment="1">
      <alignment horizontal="right" vertical="center"/>
    </xf>
    <xf numFmtId="0" fontId="18" fillId="0" borderId="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182" fontId="18" fillId="0" borderId="35" xfId="0" applyNumberFormat="1" applyFont="1" applyBorder="1" applyAlignment="1">
      <alignment horizontal="center" vertical="center"/>
    </xf>
    <xf numFmtId="183" fontId="18" fillId="0" borderId="35" xfId="0" applyNumberFormat="1" applyFont="1" applyBorder="1" applyAlignment="1">
      <alignment horizontal="center" vertical="center"/>
    </xf>
    <xf numFmtId="184" fontId="18" fillId="0" borderId="36" xfId="0" applyNumberFormat="1" applyFont="1" applyBorder="1" applyAlignment="1">
      <alignment horizontal="center" vertical="center"/>
    </xf>
    <xf numFmtId="0" fontId="18" fillId="0" borderId="29" xfId="0" applyFont="1" applyBorder="1">
      <alignment vertical="center"/>
    </xf>
    <xf numFmtId="0" fontId="18" fillId="0" borderId="36" xfId="0" applyFont="1" applyBorder="1" applyAlignment="1">
      <alignment horizontal="center" vertical="center"/>
    </xf>
    <xf numFmtId="184" fontId="0" fillId="0" borderId="10" xfId="0" applyNumberFormat="1" applyBorder="1">
      <alignment vertical="center"/>
    </xf>
    <xf numFmtId="180" fontId="0" fillId="0" borderId="11" xfId="0" applyNumberFormat="1" applyBorder="1">
      <alignment vertical="center"/>
    </xf>
    <xf numFmtId="184" fontId="0" fillId="0" borderId="45" xfId="0" applyNumberFormat="1" applyBorder="1">
      <alignment vertical="center"/>
    </xf>
    <xf numFmtId="180" fontId="0" fillId="0" borderId="3" xfId="0" applyNumberFormat="1" applyBorder="1">
      <alignment vertical="center"/>
    </xf>
    <xf numFmtId="0" fontId="18" fillId="0" borderId="3" xfId="0" applyFont="1" applyBorder="1" applyAlignment="1">
      <alignment horizontal="center" vertical="center"/>
    </xf>
    <xf numFmtId="183" fontId="0" fillId="0" borderId="19" xfId="0" applyNumberFormat="1" applyBorder="1">
      <alignment vertical="center"/>
    </xf>
    <xf numFmtId="0" fontId="18" fillId="0" borderId="32" xfId="0" applyFont="1" applyFill="1" applyBorder="1" applyAlignment="1">
      <alignment horizontal="center" vertical="center"/>
    </xf>
    <xf numFmtId="180" fontId="0" fillId="0" borderId="0" xfId="0" applyNumberFormat="1" applyBorder="1">
      <alignment vertical="center"/>
    </xf>
    <xf numFmtId="180" fontId="0" fillId="0" borderId="47" xfId="0" applyNumberFormat="1" applyBorder="1">
      <alignment vertical="center"/>
    </xf>
    <xf numFmtId="183" fontId="18" fillId="0" borderId="42" xfId="0" applyNumberFormat="1" applyFont="1" applyBorder="1">
      <alignment vertical="center"/>
    </xf>
    <xf numFmtId="183" fontId="18" fillId="0" borderId="37" xfId="0" applyNumberFormat="1" applyFont="1" applyBorder="1">
      <alignment vertical="center"/>
    </xf>
    <xf numFmtId="0" fontId="18" fillId="0" borderId="33" xfId="0" applyFont="1" applyBorder="1">
      <alignment vertical="center"/>
    </xf>
    <xf numFmtId="184" fontId="0" fillId="0" borderId="13" xfId="0" applyNumberFormat="1" applyBorder="1">
      <alignment vertical="center"/>
    </xf>
    <xf numFmtId="180" fontId="0" fillId="0" borderId="14" xfId="0" applyNumberFormat="1" applyBorder="1">
      <alignment vertical="center"/>
    </xf>
    <xf numFmtId="0" fontId="18" fillId="0" borderId="43" xfId="0" applyFont="1" applyBorder="1">
      <alignment vertical="center"/>
    </xf>
    <xf numFmtId="0" fontId="18" fillId="0" borderId="24" xfId="0" applyFont="1" applyBorder="1" applyAlignment="1">
      <alignment horizontal="center" vertical="center"/>
    </xf>
    <xf numFmtId="181" fontId="0" fillId="0" borderId="37" xfId="0" applyNumberFormat="1" applyBorder="1" applyAlignment="1">
      <alignment horizontal="center" vertical="center"/>
    </xf>
    <xf numFmtId="0" fontId="18" fillId="0" borderId="28" xfId="0" applyFont="1" applyFill="1" applyBorder="1">
      <alignment vertical="center"/>
    </xf>
    <xf numFmtId="0" fontId="17" fillId="0" borderId="0" xfId="0" applyFont="1">
      <alignment vertical="center"/>
    </xf>
    <xf numFmtId="0" fontId="17" fillId="8" borderId="7" xfId="0" applyFont="1" applyFill="1" applyBorder="1">
      <alignment vertical="center"/>
    </xf>
    <xf numFmtId="0" fontId="17" fillId="8" borderId="8" xfId="0" applyFont="1" applyFill="1" applyBorder="1">
      <alignment vertical="center"/>
    </xf>
    <xf numFmtId="0" fontId="18" fillId="0" borderId="48" xfId="0" applyFont="1" applyBorder="1" applyAlignment="1">
      <alignment horizontal="center" vertical="center"/>
    </xf>
    <xf numFmtId="0" fontId="18" fillId="0" borderId="54" xfId="0" applyFont="1" applyBorder="1" applyAlignment="1">
      <alignment horizontal="right" vertical="center"/>
    </xf>
    <xf numFmtId="0" fontId="0" fillId="0" borderId="54" xfId="0" applyBorder="1">
      <alignment vertical="center"/>
    </xf>
    <xf numFmtId="0" fontId="18" fillId="0" borderId="55" xfId="0" applyFont="1" applyBorder="1" applyAlignment="1">
      <alignment horizontal="center" vertical="center"/>
    </xf>
    <xf numFmtId="0" fontId="0" fillId="0" borderId="56" xfId="0" applyBorder="1">
      <alignment vertical="center"/>
    </xf>
    <xf numFmtId="0" fontId="0" fillId="0" borderId="55" xfId="0" applyBorder="1">
      <alignment vertical="center"/>
    </xf>
    <xf numFmtId="0" fontId="0" fillId="0" borderId="37" xfId="0" applyBorder="1" applyAlignment="1">
      <alignment horizontal="left" vertical="center"/>
    </xf>
    <xf numFmtId="0" fontId="18" fillId="0" borderId="42" xfId="0" applyFont="1" applyBorder="1" applyAlignment="1">
      <alignment horizontal="right" vertical="center"/>
    </xf>
    <xf numFmtId="0" fontId="18" fillId="0" borderId="57" xfId="0" applyFont="1" applyFill="1" applyBorder="1">
      <alignment vertical="center"/>
    </xf>
    <xf numFmtId="184" fontId="0" fillId="0" borderId="58" xfId="0" applyNumberFormat="1" applyFill="1" applyBorder="1">
      <alignment vertical="center"/>
    </xf>
    <xf numFmtId="180" fontId="0" fillId="0" borderId="59" xfId="0" applyNumberFormat="1" applyBorder="1">
      <alignment vertical="center"/>
    </xf>
    <xf numFmtId="0" fontId="18" fillId="0" borderId="24" xfId="0" applyFont="1" applyBorder="1" applyAlignment="1">
      <alignment horizontal="center" vertical="center"/>
    </xf>
    <xf numFmtId="184" fontId="0" fillId="0" borderId="62" xfId="0" applyNumberFormat="1" applyBorder="1">
      <alignment vertical="center"/>
    </xf>
    <xf numFmtId="0" fontId="18" fillId="0" borderId="63" xfId="0" applyFont="1" applyBorder="1" applyAlignment="1">
      <alignment horizontal="center" vertical="center"/>
    </xf>
    <xf numFmtId="0" fontId="18" fillId="0" borderId="53" xfId="0" applyFont="1" applyBorder="1" applyAlignment="1">
      <alignment horizontal="left" vertical="center"/>
    </xf>
    <xf numFmtId="0" fontId="18" fillId="0" borderId="27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180" fontId="0" fillId="0" borderId="56" xfId="0" applyNumberFormat="1" applyBorder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69" xfId="0" applyFont="1" applyBorder="1" applyAlignment="1">
      <alignment horizontal="center" vertical="center"/>
    </xf>
    <xf numFmtId="180" fontId="0" fillId="0" borderId="12" xfId="0" applyNumberFormat="1" applyBorder="1">
      <alignment vertical="center"/>
    </xf>
    <xf numFmtId="180" fontId="0" fillId="0" borderId="15" xfId="0" applyNumberFormat="1" applyBorder="1">
      <alignment vertical="center"/>
    </xf>
    <xf numFmtId="180" fontId="0" fillId="0" borderId="64" xfId="0" applyNumberFormat="1" applyBorder="1">
      <alignment vertical="center"/>
    </xf>
    <xf numFmtId="0" fontId="18" fillId="0" borderId="44" xfId="0" applyFont="1" applyBorder="1" applyAlignment="1">
      <alignment horizontal="left" vertical="center"/>
    </xf>
    <xf numFmtId="0" fontId="18" fillId="0" borderId="24" xfId="0" applyFont="1" applyBorder="1" applyAlignment="1">
      <alignment horizontal="center" vertical="center"/>
    </xf>
    <xf numFmtId="183" fontId="18" fillId="13" borderId="37" xfId="0" applyNumberFormat="1" applyFont="1" applyFill="1" applyBorder="1">
      <alignment vertical="center"/>
    </xf>
    <xf numFmtId="184" fontId="18" fillId="13" borderId="0" xfId="0" applyNumberFormat="1" applyFont="1" applyFill="1" applyAlignment="1">
      <alignment horizontal="right" vertical="center"/>
    </xf>
    <xf numFmtId="0" fontId="18" fillId="13" borderId="67" xfId="0" applyFont="1" applyFill="1" applyBorder="1" applyAlignment="1">
      <alignment horizontal="center" vertical="center"/>
    </xf>
    <xf numFmtId="0" fontId="18" fillId="13" borderId="9" xfId="0" applyFont="1" applyFill="1" applyBorder="1" applyAlignment="1">
      <alignment horizontal="center" vertical="center"/>
    </xf>
    <xf numFmtId="0" fontId="18" fillId="13" borderId="41" xfId="0" applyFont="1" applyFill="1" applyBorder="1" applyAlignment="1">
      <alignment horizontal="center" vertical="center"/>
    </xf>
    <xf numFmtId="0" fontId="18" fillId="13" borderId="35" xfId="0" applyFont="1" applyFill="1" applyBorder="1" applyAlignment="1">
      <alignment horizontal="center" vertical="center"/>
    </xf>
    <xf numFmtId="182" fontId="18" fillId="13" borderId="35" xfId="0" applyNumberFormat="1" applyFont="1" applyFill="1" applyBorder="1" applyAlignment="1">
      <alignment horizontal="center" vertical="center"/>
    </xf>
    <xf numFmtId="183" fontId="18" fillId="13" borderId="35" xfId="0" applyNumberFormat="1" applyFont="1" applyFill="1" applyBorder="1" applyAlignment="1">
      <alignment horizontal="center" vertical="center"/>
    </xf>
    <xf numFmtId="184" fontId="18" fillId="13" borderId="36" xfId="0" applyNumberFormat="1" applyFont="1" applyFill="1" applyBorder="1" applyAlignment="1">
      <alignment horizontal="center" vertical="center"/>
    </xf>
    <xf numFmtId="0" fontId="18" fillId="13" borderId="48" xfId="0" applyFont="1" applyFill="1" applyBorder="1" applyAlignment="1">
      <alignment horizontal="center" vertical="center"/>
    </xf>
    <xf numFmtId="0" fontId="18" fillId="13" borderId="36" xfId="0" applyFont="1" applyFill="1" applyBorder="1" applyAlignment="1">
      <alignment horizontal="center" vertical="center"/>
    </xf>
    <xf numFmtId="0" fontId="18" fillId="13" borderId="39" xfId="0" applyFont="1" applyFill="1" applyBorder="1">
      <alignment vertical="center"/>
    </xf>
    <xf numFmtId="0" fontId="18" fillId="13" borderId="26" xfId="0" applyFont="1" applyFill="1" applyBorder="1">
      <alignment vertical="center"/>
    </xf>
    <xf numFmtId="0" fontId="18" fillId="13" borderId="61" xfId="0" applyFont="1" applyFill="1" applyBorder="1">
      <alignment vertical="center"/>
    </xf>
    <xf numFmtId="0" fontId="18" fillId="0" borderId="27" xfId="0" applyFont="1" applyBorder="1" applyAlignment="1">
      <alignment horizontal="left" vertical="center"/>
    </xf>
    <xf numFmtId="182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3" fontId="18" fillId="0" borderId="0" xfId="0" applyNumberFormat="1" applyFont="1" applyBorder="1" applyAlignment="1">
      <alignment horizontal="center" vertical="center"/>
    </xf>
    <xf numFmtId="183" fontId="0" fillId="0" borderId="0" xfId="0" applyNumberFormat="1" applyBorder="1">
      <alignment vertical="center"/>
    </xf>
    <xf numFmtId="184" fontId="18" fillId="0" borderId="0" xfId="0" applyNumberFormat="1" applyFont="1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18" fillId="0" borderId="44" xfId="0" applyFont="1" applyBorder="1" applyAlignment="1">
      <alignment horizontal="right" vertical="center"/>
    </xf>
    <xf numFmtId="0" fontId="18" fillId="0" borderId="53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0" fontId="0" fillId="0" borderId="70" xfId="0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0" fontId="18" fillId="0" borderId="55" xfId="0" applyFont="1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70" xfId="0" applyBorder="1" applyAlignment="1">
      <alignment vertical="center"/>
    </xf>
    <xf numFmtId="0" fontId="18" fillId="13" borderId="43" xfId="0" applyFont="1" applyFill="1" applyBorder="1" applyAlignment="1">
      <alignment vertical="center"/>
    </xf>
    <xf numFmtId="0" fontId="0" fillId="13" borderId="57" xfId="0" applyFill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57" xfId="0" applyBorder="1" applyAlignment="1">
      <alignment vertical="center"/>
    </xf>
    <xf numFmtId="182" fontId="0" fillId="0" borderId="68" xfId="0" applyNumberFormat="1" applyBorder="1" applyAlignment="1">
      <alignment horizontal="center" vertical="center"/>
    </xf>
    <xf numFmtId="182" fontId="0" fillId="0" borderId="65" xfId="0" applyNumberFormat="1" applyBorder="1" applyAlignment="1">
      <alignment horizontal="center" vertical="center"/>
    </xf>
    <xf numFmtId="0" fontId="18" fillId="13" borderId="68" xfId="0" applyFont="1" applyFill="1" applyBorder="1" applyAlignment="1">
      <alignment horizontal="center" vertical="center"/>
    </xf>
    <xf numFmtId="0" fontId="0" fillId="13" borderId="65" xfId="0" applyFill="1" applyBorder="1" applyAlignment="1">
      <alignment horizontal="center" vertical="center"/>
    </xf>
    <xf numFmtId="0" fontId="0" fillId="13" borderId="66" xfId="0" applyFill="1" applyBorder="1" applyAlignment="1">
      <alignment horizontal="center" vertical="center"/>
    </xf>
    <xf numFmtId="0" fontId="18" fillId="13" borderId="9" xfId="0" applyFont="1" applyFill="1" applyBorder="1" applyAlignment="1">
      <alignment vertical="top"/>
    </xf>
    <xf numFmtId="0" fontId="0" fillId="13" borderId="9" xfId="0" applyFill="1" applyBorder="1" applyAlignment="1">
      <alignment vertical="top"/>
    </xf>
    <xf numFmtId="0" fontId="18" fillId="0" borderId="9" xfId="0" applyFont="1" applyBorder="1" applyAlignment="1">
      <alignment vertical="top" wrapText="1" shrinkToFit="1"/>
    </xf>
    <xf numFmtId="0" fontId="0" fillId="0" borderId="9" xfId="0" applyBorder="1" applyAlignment="1">
      <alignment vertical="top" wrapText="1" shrinkToFit="1"/>
    </xf>
    <xf numFmtId="0" fontId="18" fillId="0" borderId="22" xfId="0" applyFont="1" applyBorder="1" applyAlignment="1">
      <alignment horizontal="right" vertical="center"/>
    </xf>
    <xf numFmtId="0" fontId="0" fillId="0" borderId="39" xfId="0" applyBorder="1" applyAlignment="1">
      <alignment horizontal="right" vertical="center"/>
    </xf>
    <xf numFmtId="0" fontId="18" fillId="0" borderId="9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8" fillId="12" borderId="12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8" fillId="0" borderId="6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13" borderId="22" xfId="0" applyFont="1" applyFill="1" applyBorder="1" applyAlignment="1">
      <alignment vertical="top" wrapText="1"/>
    </xf>
    <xf numFmtId="0" fontId="0" fillId="13" borderId="16" xfId="0" applyFill="1" applyBorder="1" applyAlignment="1">
      <alignment vertical="top" wrapText="1"/>
    </xf>
    <xf numFmtId="0" fontId="0" fillId="13" borderId="61" xfId="0" applyFill="1" applyBorder="1" applyAlignment="1">
      <alignment vertical="center"/>
    </xf>
    <xf numFmtId="0" fontId="18" fillId="0" borderId="49" xfId="0" applyFont="1" applyBorder="1" applyAlignment="1">
      <alignment vertical="top" wrapText="1"/>
    </xf>
    <xf numFmtId="0" fontId="0" fillId="0" borderId="49" xfId="0" applyBorder="1" applyAlignment="1">
      <alignment vertical="top" wrapText="1"/>
    </xf>
    <xf numFmtId="0" fontId="0" fillId="0" borderId="4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184" fontId="0" fillId="0" borderId="20" xfId="0" applyNumberFormat="1" applyBorder="1" applyAlignment="1">
      <alignment vertical="center"/>
    </xf>
    <xf numFmtId="0" fontId="0" fillId="0" borderId="52" xfId="0" applyBorder="1" applyAlignment="1">
      <alignment vertical="center"/>
    </xf>
    <xf numFmtId="0" fontId="0" fillId="13" borderId="33" xfId="0" applyFill="1" applyBorder="1" applyAlignment="1">
      <alignment vertical="center"/>
    </xf>
    <xf numFmtId="0" fontId="18" fillId="0" borderId="56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8" fillId="0" borderId="43" xfId="0" applyFont="1" applyBorder="1" applyAlignment="1">
      <alignment vertical="center"/>
    </xf>
    <xf numFmtId="0" fontId="0" fillId="0" borderId="33" xfId="0" applyBorder="1" applyAlignment="1">
      <alignment vertical="center"/>
    </xf>
    <xf numFmtId="0" fontId="18" fillId="0" borderId="5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82" fontId="18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82" fontId="0" fillId="0" borderId="20" xfId="0" applyNumberFormat="1" applyBorder="1" applyAlignment="1">
      <alignment horizontal="center" vertical="center"/>
    </xf>
    <xf numFmtId="182" fontId="0" fillId="0" borderId="21" xfId="0" applyNumberForma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0" xfId="0" applyFont="1" applyBorder="1" applyAlignment="1">
      <alignment vertical="center"/>
    </xf>
    <xf numFmtId="0" fontId="0" fillId="0" borderId="53" xfId="0" applyBorder="1" applyAlignment="1">
      <alignment vertical="center"/>
    </xf>
    <xf numFmtId="182" fontId="0" fillId="0" borderId="48" xfId="0" applyNumberFormat="1" applyBorder="1" applyAlignment="1">
      <alignment horizontal="center" vertical="center"/>
    </xf>
    <xf numFmtId="182" fontId="0" fillId="0" borderId="42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82" fontId="18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82" fontId="0" fillId="0" borderId="0" xfId="0" applyNumberFormat="1" applyAlignment="1">
      <alignment vertical="center"/>
    </xf>
    <xf numFmtId="182" fontId="0" fillId="0" borderId="38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8" fillId="0" borderId="22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61" xfId="0" applyBorder="1" applyAlignment="1">
      <alignment vertical="center"/>
    </xf>
    <xf numFmtId="0" fontId="0" fillId="0" borderId="36" xfId="0" applyBorder="1" applyAlignment="1">
      <alignment vertical="center"/>
    </xf>
    <xf numFmtId="0" fontId="18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18" fillId="0" borderId="2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3" xfId="0" applyBorder="1" applyAlignment="1">
      <alignment vertical="center"/>
    </xf>
    <xf numFmtId="176" fontId="0" fillId="0" borderId="0" xfId="0" applyNumberFormat="1" applyAlignment="1">
      <alignment horizontal="center" vertical="center"/>
    </xf>
    <xf numFmtId="0" fontId="16" fillId="7" borderId="2" xfId="4" applyBorder="1" applyAlignment="1">
      <alignment horizontal="center" vertical="center"/>
    </xf>
    <xf numFmtId="0" fontId="16" fillId="7" borderId="4" xfId="4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14" fillId="5" borderId="1" xfId="2" applyNumberFormat="1" applyBorder="1" applyAlignment="1">
      <alignment horizontal="center" vertical="center"/>
    </xf>
    <xf numFmtId="178" fontId="3" fillId="5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13" fillId="4" borderId="1" xfId="1" applyNumberFormat="1" applyBorder="1" applyAlignment="1">
      <alignment horizontal="center" vertical="center"/>
    </xf>
    <xf numFmtId="178" fontId="12" fillId="4" borderId="1" xfId="1" applyNumberFormat="1" applyFont="1" applyBorder="1" applyAlignment="1">
      <alignment horizontal="center" vertical="center"/>
    </xf>
    <xf numFmtId="0" fontId="18" fillId="0" borderId="55" xfId="0" applyFont="1" applyBorder="1" applyAlignment="1">
      <alignment horizontal="left" vertical="center"/>
    </xf>
    <xf numFmtId="0" fontId="18" fillId="0" borderId="44" xfId="0" applyFont="1" applyBorder="1" applyAlignment="1">
      <alignment horizontal="center" vertical="center"/>
    </xf>
  </cellXfs>
  <cellStyles count="5">
    <cellStyle name="差" xfId="1" builtinId="27"/>
    <cellStyle name="常规" xfId="0" builtinId="0"/>
    <cellStyle name="好" xfId="2" builtinId="26"/>
    <cellStyle name="适中" xfId="3" builtinId="28"/>
    <cellStyle name="输入" xfId="4" builtin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41"/>
  <sheetViews>
    <sheetView workbookViewId="0">
      <pane ySplit="1080" topLeftCell="A425" activePane="bottomLeft"/>
      <selection activeCell="G1" sqref="G1:G1048576"/>
      <selection pane="bottomLeft" activeCell="C449" sqref="C449"/>
    </sheetView>
  </sheetViews>
  <sheetFormatPr defaultRowHeight="13.5"/>
  <cols>
    <col min="1" max="1" width="13" style="54" customWidth="1"/>
    <col min="2" max="2" width="9.125" style="21" bestFit="1" customWidth="1"/>
    <col min="3" max="3" width="8.625" style="21" customWidth="1"/>
    <col min="4" max="6" width="7.375" customWidth="1"/>
    <col min="7" max="7" width="10.5" style="21" customWidth="1"/>
    <col min="8" max="8" width="9" style="21"/>
    <col min="9" max="9" width="8.5" style="18" customWidth="1"/>
    <col min="10" max="10" width="9" style="21" customWidth="1"/>
    <col min="11" max="11" width="12" style="18" customWidth="1"/>
    <col min="12" max="12" width="13.125" customWidth="1"/>
    <col min="13" max="13" width="11.125" customWidth="1"/>
    <col min="14" max="14" width="16.125" customWidth="1"/>
    <col min="15" max="15" width="9.5" bestFit="1" customWidth="1"/>
  </cols>
  <sheetData>
    <row r="1" spans="1:14">
      <c r="A1" s="54" t="s">
        <v>0</v>
      </c>
      <c r="B1" s="23" t="s">
        <v>29</v>
      </c>
      <c r="C1" s="23" t="s">
        <v>60</v>
      </c>
      <c r="D1" s="34" t="s">
        <v>61</v>
      </c>
      <c r="E1" s="34" t="s">
        <v>77</v>
      </c>
      <c r="F1" s="34" t="s">
        <v>87</v>
      </c>
      <c r="G1" s="23" t="s">
        <v>100</v>
      </c>
      <c r="H1" s="21" t="s">
        <v>64</v>
      </c>
      <c r="I1" s="18" t="s">
        <v>65</v>
      </c>
      <c r="J1" s="23" t="s">
        <v>63</v>
      </c>
      <c r="K1" s="18" t="s">
        <v>69</v>
      </c>
      <c r="L1" t="s">
        <v>70</v>
      </c>
    </row>
    <row r="2" spans="1:14">
      <c r="B2" s="21">
        <v>0</v>
      </c>
      <c r="J2" s="56"/>
      <c r="M2" s="1"/>
      <c r="N2" s="1"/>
    </row>
    <row r="3" spans="1:14">
      <c r="B3" s="21">
        <v>0</v>
      </c>
    </row>
    <row r="4" spans="1:14">
      <c r="A4" s="54">
        <v>20110104</v>
      </c>
      <c r="B4" s="21">
        <v>56.71</v>
      </c>
    </row>
    <row r="5" spans="1:14">
      <c r="A5" s="54">
        <v>20110105</v>
      </c>
      <c r="B5" s="21">
        <v>34.869999999999997</v>
      </c>
    </row>
    <row r="6" spans="1:14">
      <c r="A6" s="54">
        <v>20110106</v>
      </c>
      <c r="B6" s="21">
        <v>-10.199999999999999</v>
      </c>
    </row>
    <row r="7" spans="1:14">
      <c r="A7" s="54">
        <v>20110107</v>
      </c>
      <c r="B7" s="21">
        <v>10.38</v>
      </c>
    </row>
    <row r="8" spans="1:14">
      <c r="A8" s="54">
        <v>20110110</v>
      </c>
      <c r="B8" s="21">
        <v>-31.3</v>
      </c>
    </row>
    <row r="9" spans="1:14">
      <c r="A9" s="54">
        <v>20110111</v>
      </c>
      <c r="B9" s="21">
        <v>-36.409999999999997</v>
      </c>
    </row>
    <row r="10" spans="1:14">
      <c r="A10" s="54">
        <v>20110112</v>
      </c>
      <c r="B10" s="21">
        <v>-19.190000000000001</v>
      </c>
    </row>
    <row r="11" spans="1:14">
      <c r="A11" s="54">
        <v>20110113</v>
      </c>
      <c r="B11" s="21">
        <v>-10.67</v>
      </c>
    </row>
    <row r="12" spans="1:14">
      <c r="A12" s="54">
        <v>20110114</v>
      </c>
      <c r="B12" s="21">
        <v>-25.9</v>
      </c>
    </row>
    <row r="13" spans="1:14">
      <c r="A13" s="54">
        <v>20110117</v>
      </c>
      <c r="B13" s="21">
        <v>-73.540000000000006</v>
      </c>
    </row>
    <row r="14" spans="1:14">
      <c r="A14" s="54">
        <v>20110118</v>
      </c>
      <c r="B14" s="21">
        <v>-40.78</v>
      </c>
    </row>
    <row r="15" spans="1:14">
      <c r="A15" s="54">
        <v>20110119</v>
      </c>
      <c r="B15" s="21">
        <v>-13.06</v>
      </c>
    </row>
    <row r="16" spans="1:14">
      <c r="A16" s="54">
        <v>20110120</v>
      </c>
      <c r="B16" s="21">
        <v>-40.159999999999997</v>
      </c>
    </row>
    <row r="17" spans="1:2">
      <c r="A17" s="54">
        <v>20110121</v>
      </c>
      <c r="B17" s="21">
        <v>1.42</v>
      </c>
    </row>
    <row r="18" spans="1:2">
      <c r="A18" s="54">
        <v>20110124</v>
      </c>
      <c r="B18" s="21">
        <v>-29.48</v>
      </c>
    </row>
    <row r="19" spans="1:2">
      <c r="A19" s="54">
        <v>20110125</v>
      </c>
      <c r="B19" s="21">
        <v>-22.08</v>
      </c>
    </row>
    <row r="20" spans="1:2">
      <c r="A20" s="54">
        <v>20110126</v>
      </c>
      <c r="B20" s="21">
        <v>4.3899999999999997</v>
      </c>
    </row>
    <row r="21" spans="1:2">
      <c r="A21" s="54">
        <v>20110127</v>
      </c>
      <c r="B21" s="21">
        <v>60.54</v>
      </c>
    </row>
    <row r="22" spans="1:2">
      <c r="A22" s="54">
        <v>20110128</v>
      </c>
      <c r="B22" s="21">
        <v>23.59</v>
      </c>
    </row>
    <row r="23" spans="1:2">
      <c r="A23" s="54">
        <v>20110131</v>
      </c>
      <c r="B23" s="21">
        <v>36.21</v>
      </c>
    </row>
    <row r="24" spans="1:2">
      <c r="A24" s="54">
        <v>20110201</v>
      </c>
      <c r="B24" s="21">
        <v>8.18</v>
      </c>
    </row>
    <row r="25" spans="1:2">
      <c r="A25" s="54">
        <v>20110209</v>
      </c>
      <c r="B25" s="21">
        <v>-21.37</v>
      </c>
    </row>
    <row r="26" spans="1:2">
      <c r="A26" s="54">
        <v>20110210</v>
      </c>
      <c r="B26" s="21">
        <v>4.9800000000000004</v>
      </c>
    </row>
    <row r="27" spans="1:2">
      <c r="A27" s="54">
        <v>20110211</v>
      </c>
      <c r="B27" s="21">
        <v>22.97</v>
      </c>
    </row>
    <row r="28" spans="1:2">
      <c r="A28" s="54">
        <v>20110214</v>
      </c>
      <c r="B28" s="21">
        <v>145.99</v>
      </c>
    </row>
    <row r="29" spans="1:2">
      <c r="A29" s="54">
        <v>20110215</v>
      </c>
      <c r="B29" s="21">
        <v>34.200000000000003</v>
      </c>
    </row>
    <row r="30" spans="1:2">
      <c r="A30" s="54">
        <v>20110216</v>
      </c>
      <c r="B30" s="21">
        <v>11.17</v>
      </c>
    </row>
    <row r="31" spans="1:2">
      <c r="A31" s="54">
        <v>20110217</v>
      </c>
      <c r="B31" s="21">
        <v>-4.04</v>
      </c>
    </row>
    <row r="32" spans="1:2">
      <c r="A32" s="54">
        <v>20110218</v>
      </c>
      <c r="B32" s="21">
        <v>-2.2599999999999998</v>
      </c>
    </row>
    <row r="33" spans="1:2">
      <c r="A33" s="54">
        <v>20110221</v>
      </c>
      <c r="B33" s="21">
        <v>11.69</v>
      </c>
    </row>
    <row r="34" spans="1:2">
      <c r="A34" s="54">
        <v>20110222</v>
      </c>
      <c r="B34" s="21">
        <v>-66.150000000000006</v>
      </c>
    </row>
    <row r="35" spans="1:2">
      <c r="A35" s="54">
        <v>20110223</v>
      </c>
      <c r="B35" s="21">
        <v>-17.440000000000001</v>
      </c>
    </row>
    <row r="36" spans="1:2">
      <c r="A36" s="54">
        <v>20110224</v>
      </c>
      <c r="B36" s="21">
        <v>-24.09</v>
      </c>
    </row>
    <row r="37" spans="1:2">
      <c r="A37" s="54">
        <v>20110225</v>
      </c>
      <c r="B37" s="21">
        <v>-8.7100000000000009</v>
      </c>
    </row>
    <row r="38" spans="1:2">
      <c r="A38" s="54">
        <v>20110228</v>
      </c>
      <c r="B38" s="21">
        <v>7.35</v>
      </c>
    </row>
    <row r="39" spans="1:2">
      <c r="A39" s="54">
        <v>20110301</v>
      </c>
      <c r="B39" s="21">
        <v>27.97</v>
      </c>
    </row>
    <row r="40" spans="1:2">
      <c r="A40" s="54">
        <v>20110302</v>
      </c>
      <c r="B40" s="21">
        <v>-22.52</v>
      </c>
    </row>
    <row r="41" spans="1:2">
      <c r="A41" s="54">
        <v>20110303</v>
      </c>
      <c r="B41" s="21">
        <v>17.05</v>
      </c>
    </row>
    <row r="42" spans="1:2">
      <c r="A42" s="54">
        <v>20110304</v>
      </c>
      <c r="B42" s="21">
        <v>48.25</v>
      </c>
    </row>
    <row r="43" spans="1:2">
      <c r="A43" s="54">
        <v>20110307</v>
      </c>
      <c r="B43" s="21">
        <v>91.81</v>
      </c>
    </row>
    <row r="44" spans="1:2">
      <c r="A44" s="54">
        <v>20110308</v>
      </c>
      <c r="B44" s="21">
        <v>2.08</v>
      </c>
    </row>
    <row r="45" spans="1:2">
      <c r="A45" s="54">
        <v>20110309</v>
      </c>
      <c r="B45" s="21">
        <v>38.86</v>
      </c>
    </row>
    <row r="46" spans="1:2">
      <c r="A46" s="54">
        <v>20110310</v>
      </c>
      <c r="B46" s="21">
        <v>-42.07</v>
      </c>
    </row>
    <row r="47" spans="1:2">
      <c r="A47" s="54">
        <v>20110311</v>
      </c>
      <c r="B47" s="21">
        <v>-17.190000000000001</v>
      </c>
    </row>
    <row r="48" spans="1:2">
      <c r="A48" s="54">
        <v>20110314</v>
      </c>
      <c r="B48" s="21">
        <v>-45.28</v>
      </c>
    </row>
    <row r="49" spans="1:2">
      <c r="A49" s="54">
        <v>20110315</v>
      </c>
      <c r="B49" s="21">
        <v>-68.180000000000007</v>
      </c>
    </row>
    <row r="50" spans="1:2">
      <c r="A50" s="54">
        <v>20110316</v>
      </c>
      <c r="B50" s="21">
        <v>21.54</v>
      </c>
    </row>
    <row r="51" spans="1:2">
      <c r="A51" s="54">
        <v>20110317</v>
      </c>
      <c r="B51" s="21">
        <v>-57.11</v>
      </c>
    </row>
    <row r="52" spans="1:2">
      <c r="A52" s="54">
        <v>20110318</v>
      </c>
      <c r="B52" s="21">
        <v>-29.88</v>
      </c>
    </row>
    <row r="53" spans="1:2">
      <c r="A53" s="54">
        <v>20110321</v>
      </c>
      <c r="B53" s="21">
        <v>-60.21</v>
      </c>
    </row>
    <row r="54" spans="1:2">
      <c r="A54" s="54">
        <v>20110322</v>
      </c>
      <c r="B54" s="21">
        <v>-29.52</v>
      </c>
    </row>
    <row r="55" spans="1:2">
      <c r="A55" s="54">
        <v>20110323</v>
      </c>
      <c r="B55" s="21">
        <v>39.81</v>
      </c>
    </row>
    <row r="56" spans="1:2">
      <c r="A56" s="54">
        <v>20110324</v>
      </c>
      <c r="B56" s="21">
        <v>-2.14</v>
      </c>
    </row>
    <row r="57" spans="1:2">
      <c r="A57" s="54">
        <v>20110325</v>
      </c>
      <c r="B57" s="21">
        <v>88.5</v>
      </c>
    </row>
    <row r="58" spans="1:2">
      <c r="A58" s="54">
        <v>20110328</v>
      </c>
      <c r="B58" s="21">
        <v>-1.07</v>
      </c>
    </row>
    <row r="59" spans="1:2">
      <c r="A59" s="54">
        <v>20110329</v>
      </c>
      <c r="B59" s="21">
        <v>-62.8</v>
      </c>
    </row>
    <row r="60" spans="1:2">
      <c r="A60" s="54">
        <v>20110330</v>
      </c>
      <c r="B60" s="21">
        <v>-21.87</v>
      </c>
    </row>
    <row r="61" spans="1:2">
      <c r="A61" s="54">
        <v>20110331</v>
      </c>
      <c r="B61" s="21">
        <v>-40.409999999999997</v>
      </c>
    </row>
    <row r="62" spans="1:2">
      <c r="A62" s="54">
        <v>20110401</v>
      </c>
      <c r="B62" s="21">
        <v>13.61</v>
      </c>
    </row>
    <row r="63" spans="1:2">
      <c r="A63" s="54">
        <v>20110406</v>
      </c>
      <c r="B63" s="21">
        <v>45.84</v>
      </c>
    </row>
    <row r="64" spans="1:2">
      <c r="A64" s="54">
        <v>20110407</v>
      </c>
      <c r="B64" s="21">
        <v>-2.31</v>
      </c>
    </row>
    <row r="65" spans="1:2">
      <c r="A65" s="54">
        <v>20110408</v>
      </c>
      <c r="B65" s="21">
        <v>57.13</v>
      </c>
    </row>
    <row r="66" spans="1:2">
      <c r="A66" s="54">
        <v>20110411</v>
      </c>
      <c r="B66" s="21">
        <v>20.28</v>
      </c>
    </row>
    <row r="67" spans="1:2">
      <c r="A67" s="54">
        <v>20110412</v>
      </c>
      <c r="B67" s="21">
        <v>-21.96</v>
      </c>
    </row>
    <row r="68" spans="1:2">
      <c r="A68" s="54">
        <v>20110413</v>
      </c>
      <c r="B68" s="21">
        <v>-6.97</v>
      </c>
    </row>
    <row r="69" spans="1:2">
      <c r="A69" s="54">
        <v>20110414</v>
      </c>
      <c r="B69" s="21">
        <v>33.049999999999997</v>
      </c>
    </row>
    <row r="70" spans="1:2">
      <c r="A70" s="54">
        <v>20110415</v>
      </c>
      <c r="B70" s="21">
        <v>8.8699999999999992</v>
      </c>
    </row>
    <row r="71" spans="1:2">
      <c r="A71" s="54">
        <v>20110418</v>
      </c>
      <c r="B71" s="21">
        <v>12.9</v>
      </c>
    </row>
    <row r="72" spans="1:2">
      <c r="A72" s="54">
        <v>20110419</v>
      </c>
      <c r="B72" s="21">
        <v>-27.44</v>
      </c>
    </row>
    <row r="73" spans="1:2">
      <c r="A73" s="54">
        <v>20110420</v>
      </c>
      <c r="B73" s="21">
        <v>-25.55</v>
      </c>
    </row>
    <row r="74" spans="1:2">
      <c r="A74" s="54">
        <v>20110421</v>
      </c>
      <c r="B74" s="21">
        <v>-14.26</v>
      </c>
    </row>
    <row r="75" spans="1:2">
      <c r="A75" s="54">
        <v>20110422</v>
      </c>
      <c r="B75" s="21">
        <v>-21.63</v>
      </c>
    </row>
    <row r="76" spans="1:2">
      <c r="A76" s="54">
        <v>20110425</v>
      </c>
      <c r="B76" s="21">
        <v>-65.56</v>
      </c>
    </row>
    <row r="77" spans="1:2">
      <c r="A77" s="54">
        <v>20110426</v>
      </c>
      <c r="B77" s="21">
        <v>-34.06</v>
      </c>
    </row>
    <row r="78" spans="1:2">
      <c r="A78" s="54">
        <v>20110427</v>
      </c>
      <c r="B78" s="21">
        <v>-1.68</v>
      </c>
    </row>
    <row r="79" spans="1:2">
      <c r="A79" s="54">
        <v>20110428</v>
      </c>
      <c r="B79" s="21">
        <v>-25.91</v>
      </c>
    </row>
    <row r="80" spans="1:2">
      <c r="A80" s="54">
        <v>20110429</v>
      </c>
      <c r="B80" s="21">
        <v>-9.61</v>
      </c>
    </row>
    <row r="81" spans="1:2">
      <c r="A81" s="54">
        <v>20110503</v>
      </c>
      <c r="B81" s="21">
        <v>-26.8</v>
      </c>
    </row>
    <row r="82" spans="1:2">
      <c r="A82" s="54">
        <v>20110504</v>
      </c>
      <c r="B82" s="21">
        <v>-19.440000000000001</v>
      </c>
    </row>
    <row r="83" spans="1:2">
      <c r="A83" s="54">
        <v>20110505</v>
      </c>
      <c r="B83" s="21">
        <v>-28.78</v>
      </c>
    </row>
    <row r="84" spans="1:2">
      <c r="A84" s="54">
        <v>20110506</v>
      </c>
      <c r="B84" s="21">
        <v>11.78</v>
      </c>
    </row>
    <row r="85" spans="1:2">
      <c r="A85" s="54">
        <v>20110509</v>
      </c>
      <c r="B85" s="21">
        <v>-30.1</v>
      </c>
    </row>
    <row r="86" spans="1:2">
      <c r="A86" s="54">
        <v>20110510</v>
      </c>
      <c r="B86" s="21">
        <v>-10.78</v>
      </c>
    </row>
    <row r="87" spans="1:2">
      <c r="A87" s="54">
        <v>20110511</v>
      </c>
      <c r="B87" s="21">
        <v>-6.34</v>
      </c>
    </row>
    <row r="88" spans="1:2">
      <c r="A88" s="54">
        <v>20110512</v>
      </c>
      <c r="B88" s="21">
        <v>-5.35</v>
      </c>
    </row>
    <row r="89" spans="1:2">
      <c r="A89" s="54">
        <v>20110513</v>
      </c>
      <c r="B89" s="21">
        <v>-20.65</v>
      </c>
    </row>
    <row r="90" spans="1:2">
      <c r="A90" s="54">
        <v>20110516</v>
      </c>
      <c r="B90" s="21">
        <v>-34.29</v>
      </c>
    </row>
    <row r="91" spans="1:2">
      <c r="A91" s="54">
        <v>20110517</v>
      </c>
      <c r="B91" s="21">
        <v>-20.73</v>
      </c>
    </row>
    <row r="92" spans="1:2">
      <c r="A92" s="54">
        <v>20110518</v>
      </c>
      <c r="B92" s="21">
        <v>-3.7</v>
      </c>
    </row>
    <row r="93" spans="1:2">
      <c r="A93" s="54">
        <v>20110519</v>
      </c>
      <c r="B93" s="21">
        <v>-20.86</v>
      </c>
    </row>
    <row r="94" spans="1:2">
      <c r="A94" s="54">
        <v>20110520</v>
      </c>
      <c r="B94" s="21">
        <v>-3.91</v>
      </c>
    </row>
    <row r="95" spans="1:2">
      <c r="A95" s="54">
        <v>20110523</v>
      </c>
      <c r="B95" s="21">
        <v>-41.26</v>
      </c>
    </row>
    <row r="96" spans="1:2">
      <c r="A96" s="54">
        <v>20110524</v>
      </c>
      <c r="B96" s="21">
        <v>-13.62</v>
      </c>
    </row>
    <row r="97" spans="1:2">
      <c r="A97" s="54">
        <v>20110525</v>
      </c>
      <c r="B97" s="21">
        <v>-12.57</v>
      </c>
    </row>
    <row r="98" spans="1:2">
      <c r="A98" s="54">
        <v>20110526</v>
      </c>
      <c r="B98" s="21">
        <v>-25.84</v>
      </c>
    </row>
    <row r="99" spans="1:2">
      <c r="A99" s="54">
        <v>20110527</v>
      </c>
      <c r="B99" s="21">
        <v>7.47</v>
      </c>
    </row>
    <row r="100" spans="1:2">
      <c r="A100" s="54">
        <v>20110530</v>
      </c>
      <c r="B100" s="21">
        <v>0.76</v>
      </c>
    </row>
    <row r="101" spans="1:2">
      <c r="A101" s="54">
        <v>20110531</v>
      </c>
      <c r="B101" s="21">
        <v>-28.2</v>
      </c>
    </row>
    <row r="102" spans="1:2">
      <c r="A102" s="54">
        <v>20110601</v>
      </c>
      <c r="B102" s="21">
        <v>-6.25</v>
      </c>
    </row>
    <row r="103" spans="1:2">
      <c r="A103" s="54">
        <v>20110602</v>
      </c>
      <c r="B103" s="21">
        <v>19.13</v>
      </c>
    </row>
    <row r="104" spans="1:2">
      <c r="A104" s="54">
        <v>20110603</v>
      </c>
      <c r="B104" s="21">
        <v>16.28</v>
      </c>
    </row>
    <row r="105" spans="1:2">
      <c r="A105" s="54">
        <v>20110607</v>
      </c>
      <c r="B105" s="21">
        <v>-3.31</v>
      </c>
    </row>
    <row r="106" spans="1:2">
      <c r="A106" s="54">
        <v>20110608</v>
      </c>
      <c r="B106" s="21">
        <v>-0.98</v>
      </c>
    </row>
    <row r="107" spans="1:2">
      <c r="A107" s="54">
        <v>20110609</v>
      </c>
      <c r="B107" s="21">
        <v>-6.64</v>
      </c>
    </row>
    <row r="108" spans="1:2">
      <c r="A108" s="54">
        <v>20110610</v>
      </c>
      <c r="B108" s="21">
        <v>-7.53</v>
      </c>
    </row>
    <row r="109" spans="1:2">
      <c r="A109" s="54">
        <v>20110613</v>
      </c>
      <c r="B109" s="21">
        <v>-11.39</v>
      </c>
    </row>
    <row r="110" spans="1:2">
      <c r="A110" s="54">
        <v>20110614</v>
      </c>
      <c r="B110" s="21">
        <v>-13.52</v>
      </c>
    </row>
    <row r="111" spans="1:2">
      <c r="A111" s="54">
        <v>20110615</v>
      </c>
      <c r="B111" s="21">
        <v>5.37</v>
      </c>
    </row>
    <row r="112" spans="1:2">
      <c r="A112" s="54">
        <v>20110616</v>
      </c>
      <c r="B112" s="21">
        <v>-2.37</v>
      </c>
    </row>
    <row r="113" spans="1:2">
      <c r="A113" s="54">
        <v>20110617</v>
      </c>
      <c r="B113" s="21">
        <v>-27.3</v>
      </c>
    </row>
    <row r="114" spans="1:2">
      <c r="A114" s="54">
        <v>20110620</v>
      </c>
      <c r="B114" s="21">
        <v>-4.84</v>
      </c>
    </row>
    <row r="115" spans="1:2">
      <c r="A115" s="54">
        <v>20110621</v>
      </c>
      <c r="B115" s="21">
        <v>-17.18</v>
      </c>
    </row>
    <row r="116" spans="1:2">
      <c r="A116" s="54">
        <v>20110622</v>
      </c>
      <c r="B116" s="21">
        <v>14.39</v>
      </c>
    </row>
    <row r="117" spans="1:2">
      <c r="A117" s="54">
        <v>20110623</v>
      </c>
      <c r="B117" s="21">
        <v>48.94</v>
      </c>
    </row>
    <row r="118" spans="1:2">
      <c r="A118" s="54">
        <v>20110624</v>
      </c>
      <c r="B118" s="21">
        <v>102.67</v>
      </c>
    </row>
    <row r="119" spans="1:2">
      <c r="A119" s="54">
        <v>20110627</v>
      </c>
      <c r="B119" s="21">
        <v>4.9000000000000004</v>
      </c>
    </row>
    <row r="120" spans="1:2">
      <c r="A120" s="54">
        <v>20110628</v>
      </c>
      <c r="B120" s="21">
        <v>-15.57</v>
      </c>
    </row>
    <row r="121" spans="1:2">
      <c r="A121" s="54">
        <v>20110629</v>
      </c>
      <c r="B121" s="21">
        <v>-9.64</v>
      </c>
    </row>
    <row r="122" spans="1:2">
      <c r="A122" s="54">
        <v>20110630</v>
      </c>
      <c r="B122" s="21">
        <v>34.93</v>
      </c>
    </row>
    <row r="123" spans="1:2">
      <c r="A123" s="54">
        <v>20110701</v>
      </c>
      <c r="B123" s="21">
        <v>50</v>
      </c>
    </row>
    <row r="124" spans="1:2">
      <c r="A124" s="54">
        <v>20110704</v>
      </c>
      <c r="B124" s="21">
        <v>76.069999999999993</v>
      </c>
    </row>
    <row r="125" spans="1:2">
      <c r="A125" s="54">
        <v>20110705</v>
      </c>
      <c r="B125" s="21">
        <v>33.83</v>
      </c>
    </row>
    <row r="126" spans="1:2">
      <c r="A126" s="54">
        <v>20110706</v>
      </c>
      <c r="B126" s="21">
        <v>-13.32</v>
      </c>
    </row>
    <row r="127" spans="1:2">
      <c r="A127" s="54">
        <v>20110707</v>
      </c>
      <c r="B127" s="21">
        <v>12.13</v>
      </c>
    </row>
    <row r="128" spans="1:2">
      <c r="A128" s="54">
        <v>20110708</v>
      </c>
      <c r="B128" s="21">
        <v>0.99</v>
      </c>
    </row>
    <row r="129" spans="1:2">
      <c r="A129" s="54">
        <v>20110711</v>
      </c>
      <c r="B129" s="21">
        <v>-7.83</v>
      </c>
    </row>
    <row r="130" spans="1:2">
      <c r="A130" s="54">
        <v>20110712</v>
      </c>
      <c r="B130" s="21">
        <v>-17.88</v>
      </c>
    </row>
    <row r="131" spans="1:2">
      <c r="A131" s="54">
        <v>20110713</v>
      </c>
      <c r="B131" s="21">
        <v>31.38</v>
      </c>
    </row>
    <row r="132" spans="1:2">
      <c r="A132" s="54">
        <v>20110714</v>
      </c>
      <c r="B132" s="21">
        <v>-2.72</v>
      </c>
    </row>
    <row r="133" spans="1:2">
      <c r="A133" s="54">
        <v>20110715</v>
      </c>
      <c r="B133" s="21">
        <v>32.33</v>
      </c>
    </row>
    <row r="134" spans="1:2">
      <c r="A134" s="54">
        <v>20110718</v>
      </c>
      <c r="B134" s="21">
        <v>-43.16</v>
      </c>
    </row>
    <row r="135" spans="1:2">
      <c r="A135" s="54">
        <v>20110719</v>
      </c>
      <c r="B135" s="21">
        <v>-11.03</v>
      </c>
    </row>
    <row r="136" spans="1:2">
      <c r="A136" s="54">
        <v>20110720</v>
      </c>
      <c r="B136" s="21">
        <v>-18.350000000000001</v>
      </c>
    </row>
    <row r="137" spans="1:2">
      <c r="A137" s="54">
        <v>20110721</v>
      </c>
      <c r="B137" s="21">
        <v>-19.079999999999998</v>
      </c>
    </row>
    <row r="138" spans="1:2">
      <c r="A138" s="54">
        <v>20110722</v>
      </c>
      <c r="B138" s="21">
        <v>-7.6</v>
      </c>
    </row>
    <row r="139" spans="1:2">
      <c r="A139" s="54">
        <v>20110725</v>
      </c>
      <c r="B139" s="21">
        <v>-45.28</v>
      </c>
    </row>
    <row r="140" spans="1:2">
      <c r="A140" s="54">
        <v>20110726</v>
      </c>
      <c r="B140" s="21">
        <v>-45.17</v>
      </c>
    </row>
    <row r="141" spans="1:2">
      <c r="A141" s="54">
        <v>20110727</v>
      </c>
      <c r="B141" s="21">
        <v>-12.13</v>
      </c>
    </row>
    <row r="142" spans="1:2">
      <c r="A142" s="54">
        <v>20110728</v>
      </c>
      <c r="B142" s="21">
        <v>-10.11</v>
      </c>
    </row>
    <row r="143" spans="1:2">
      <c r="A143" s="54">
        <v>20110729</v>
      </c>
      <c r="B143" s="21">
        <v>0.43</v>
      </c>
    </row>
    <row r="144" spans="1:2">
      <c r="A144" s="54">
        <v>20110801</v>
      </c>
      <c r="B144" s="21">
        <v>3.85</v>
      </c>
    </row>
    <row r="145" spans="1:2">
      <c r="A145" s="54">
        <v>20110802</v>
      </c>
      <c r="B145" s="21">
        <v>-13.13</v>
      </c>
    </row>
    <row r="146" spans="1:2">
      <c r="A146" s="54">
        <v>20110803</v>
      </c>
      <c r="B146" s="21">
        <v>7.3</v>
      </c>
    </row>
    <row r="147" spans="1:2">
      <c r="A147" s="54">
        <v>20110804</v>
      </c>
      <c r="B147" s="21">
        <v>-12.24</v>
      </c>
    </row>
    <row r="148" spans="1:2">
      <c r="A148" s="54">
        <v>20110805</v>
      </c>
      <c r="B148" s="21">
        <v>-1.69</v>
      </c>
    </row>
    <row r="149" spans="1:2">
      <c r="A149" s="54">
        <v>20110808</v>
      </c>
      <c r="B149" s="21">
        <v>56.81</v>
      </c>
    </row>
    <row r="150" spans="1:2">
      <c r="A150" s="54">
        <v>20110809</v>
      </c>
      <c r="B150" s="21">
        <v>22.45</v>
      </c>
    </row>
    <row r="151" spans="1:2">
      <c r="A151" s="54">
        <v>20110810</v>
      </c>
      <c r="B151" s="21">
        <v>3.6</v>
      </c>
    </row>
    <row r="152" spans="1:2">
      <c r="A152" s="54">
        <v>20110811</v>
      </c>
      <c r="B152" s="21">
        <v>57.5</v>
      </c>
    </row>
    <row r="153" spans="1:2">
      <c r="A153" s="54">
        <v>20110812</v>
      </c>
      <c r="B153" s="21">
        <v>-11.27</v>
      </c>
    </row>
    <row r="154" spans="1:2">
      <c r="A154" s="54">
        <v>20110815</v>
      </c>
      <c r="B154" s="21">
        <v>-1.77</v>
      </c>
    </row>
    <row r="155" spans="1:2">
      <c r="A155" s="54">
        <v>20110816</v>
      </c>
      <c r="B155" s="21">
        <v>-2.09</v>
      </c>
    </row>
    <row r="156" spans="1:2">
      <c r="A156" s="54">
        <v>20110817</v>
      </c>
      <c r="B156" s="21">
        <v>-4.84</v>
      </c>
    </row>
    <row r="157" spans="1:2">
      <c r="A157" s="54">
        <v>20110818</v>
      </c>
      <c r="B157" s="21">
        <v>-13.37</v>
      </c>
    </row>
    <row r="158" spans="1:2">
      <c r="A158" s="54">
        <v>20110819</v>
      </c>
      <c r="B158" s="21">
        <v>-13.84</v>
      </c>
    </row>
    <row r="159" spans="1:2">
      <c r="A159" s="54">
        <v>20110822</v>
      </c>
      <c r="B159" s="21">
        <v>-48.61</v>
      </c>
    </row>
    <row r="160" spans="1:2">
      <c r="A160" s="54">
        <v>20110823</v>
      </c>
      <c r="B160" s="21">
        <v>-9.25</v>
      </c>
    </row>
    <row r="161" spans="1:2">
      <c r="A161" s="54">
        <v>20110824</v>
      </c>
      <c r="B161" s="21">
        <v>-22.64</v>
      </c>
    </row>
    <row r="162" spans="1:2">
      <c r="A162" s="54">
        <v>20110825</v>
      </c>
      <c r="B162" s="21">
        <v>67.45</v>
      </c>
    </row>
    <row r="163" spans="1:2">
      <c r="A163" s="54">
        <v>20110826</v>
      </c>
      <c r="B163" s="21">
        <v>-1.63</v>
      </c>
    </row>
    <row r="164" spans="1:2">
      <c r="A164" s="54">
        <v>20110829</v>
      </c>
      <c r="B164" s="21">
        <v>-39.36</v>
      </c>
    </row>
    <row r="165" spans="1:2">
      <c r="A165" s="54">
        <v>20110830</v>
      </c>
      <c r="B165" s="21">
        <v>-11.75</v>
      </c>
    </row>
    <row r="166" spans="1:2">
      <c r="A166" s="54">
        <v>20110831</v>
      </c>
      <c r="B166" s="21">
        <v>-21.97</v>
      </c>
    </row>
    <row r="167" spans="1:2">
      <c r="A167" s="54">
        <v>20110901</v>
      </c>
      <c r="B167" s="21">
        <v>-12.32</v>
      </c>
    </row>
    <row r="168" spans="1:2">
      <c r="A168" s="54">
        <v>20110902</v>
      </c>
      <c r="B168" s="21">
        <v>-17.18</v>
      </c>
    </row>
    <row r="169" spans="1:2">
      <c r="A169" s="54">
        <v>20110905</v>
      </c>
      <c r="B169" s="21">
        <v>-26.54</v>
      </c>
    </row>
    <row r="170" spans="1:2">
      <c r="A170" s="54">
        <v>20110906</v>
      </c>
      <c r="B170" s="21">
        <v>-28.16</v>
      </c>
    </row>
    <row r="171" spans="1:2">
      <c r="A171" s="54">
        <v>20110907</v>
      </c>
      <c r="B171" s="21">
        <v>-15.61</v>
      </c>
    </row>
    <row r="172" spans="1:2">
      <c r="A172" s="54">
        <v>20110908</v>
      </c>
      <c r="B172" s="21">
        <v>4.43</v>
      </c>
    </row>
    <row r="173" spans="1:2">
      <c r="A173" s="54">
        <v>20110909</v>
      </c>
      <c r="B173" s="21">
        <v>-8.84</v>
      </c>
    </row>
    <row r="174" spans="1:2">
      <c r="A174" s="54">
        <v>20110913</v>
      </c>
      <c r="B174" s="21">
        <v>-15.84</v>
      </c>
    </row>
    <row r="175" spans="1:2">
      <c r="A175" s="54">
        <v>20110914</v>
      </c>
      <c r="B175" s="21">
        <v>-29.85</v>
      </c>
    </row>
    <row r="176" spans="1:2">
      <c r="A176" s="54">
        <v>20110915</v>
      </c>
      <c r="B176" s="21">
        <v>1.57</v>
      </c>
    </row>
    <row r="177" spans="1:2">
      <c r="A177" s="54">
        <v>20110916</v>
      </c>
      <c r="B177" s="21">
        <v>4.1100000000000003</v>
      </c>
    </row>
    <row r="178" spans="1:2">
      <c r="A178" s="54">
        <v>20110919</v>
      </c>
      <c r="B178" s="21">
        <v>-17.73</v>
      </c>
    </row>
    <row r="179" spans="1:2">
      <c r="A179" s="54">
        <v>20110920</v>
      </c>
      <c r="B179" s="21">
        <v>-10.29</v>
      </c>
    </row>
    <row r="180" spans="1:2">
      <c r="A180" s="54">
        <v>20110921</v>
      </c>
      <c r="B180" s="21">
        <v>38.56</v>
      </c>
    </row>
    <row r="181" spans="1:2">
      <c r="A181" s="54">
        <v>20110922</v>
      </c>
      <c r="B181" s="21">
        <v>-26.4</v>
      </c>
    </row>
    <row r="182" spans="1:2">
      <c r="A182" s="54">
        <v>20110923</v>
      </c>
      <c r="B182" s="21">
        <v>-28.27</v>
      </c>
    </row>
    <row r="183" spans="1:2">
      <c r="A183" s="54">
        <v>20110926</v>
      </c>
      <c r="B183" s="21">
        <v>-38.04</v>
      </c>
    </row>
    <row r="184" spans="1:2">
      <c r="A184" s="54">
        <v>20110927</v>
      </c>
      <c r="B184" s="21">
        <v>-16.5</v>
      </c>
    </row>
    <row r="185" spans="1:2">
      <c r="A185" s="54">
        <v>20110928</v>
      </c>
      <c r="B185" s="21">
        <v>-3.76</v>
      </c>
    </row>
    <row r="186" spans="1:2">
      <c r="A186" s="54">
        <v>20110929</v>
      </c>
      <c r="B186" s="21">
        <v>0.55000000000000004</v>
      </c>
    </row>
    <row r="187" spans="1:2">
      <c r="A187" s="54">
        <v>20110930</v>
      </c>
      <c r="B187" s="21">
        <v>-19.940000000000001</v>
      </c>
    </row>
    <row r="188" spans="1:2">
      <c r="A188" s="54">
        <v>20111010</v>
      </c>
      <c r="B188" s="21">
        <v>-23.55</v>
      </c>
    </row>
    <row r="189" spans="1:2">
      <c r="A189" s="54">
        <v>20111011</v>
      </c>
      <c r="B189" s="21">
        <v>-34</v>
      </c>
    </row>
    <row r="190" spans="1:2">
      <c r="A190" s="54">
        <v>20111012</v>
      </c>
      <c r="B190" s="21">
        <v>54.38</v>
      </c>
    </row>
    <row r="191" spans="1:2">
      <c r="A191" s="54">
        <v>20111013</v>
      </c>
      <c r="B191" s="21">
        <v>4.3</v>
      </c>
    </row>
    <row r="192" spans="1:2">
      <c r="A192" s="54">
        <v>20111014</v>
      </c>
      <c r="B192" s="21">
        <v>16.59</v>
      </c>
    </row>
    <row r="193" spans="1:2">
      <c r="A193" s="54">
        <v>20111017</v>
      </c>
      <c r="B193" s="21">
        <v>13.28</v>
      </c>
    </row>
    <row r="194" spans="1:2">
      <c r="A194" s="54">
        <v>20111018</v>
      </c>
      <c r="B194" s="21">
        <v>-13.22</v>
      </c>
    </row>
    <row r="195" spans="1:2">
      <c r="A195" s="54">
        <v>20111019</v>
      </c>
      <c r="B195" s="21">
        <v>-33.619999999999997</v>
      </c>
    </row>
    <row r="196" spans="1:2">
      <c r="A196" s="54">
        <v>20111020</v>
      </c>
      <c r="B196" s="21">
        <v>-35.75</v>
      </c>
    </row>
    <row r="197" spans="1:2">
      <c r="A197" s="54">
        <v>20111021</v>
      </c>
      <c r="B197" s="21">
        <v>-14.7</v>
      </c>
    </row>
    <row r="198" spans="1:2">
      <c r="A198" s="54">
        <v>20111024</v>
      </c>
      <c r="B198" s="21">
        <v>10.15</v>
      </c>
    </row>
    <row r="199" spans="1:2">
      <c r="A199" s="54">
        <v>20111025</v>
      </c>
      <c r="B199" s="21">
        <v>39.79</v>
      </c>
    </row>
    <row r="200" spans="1:2">
      <c r="A200" s="54">
        <v>20111026</v>
      </c>
      <c r="B200" s="21">
        <v>73.87</v>
      </c>
    </row>
    <row r="201" spans="1:2">
      <c r="A201" s="54">
        <v>20111027</v>
      </c>
      <c r="B201" s="21">
        <v>32.14</v>
      </c>
    </row>
    <row r="202" spans="1:2">
      <c r="A202" s="54">
        <v>20111028</v>
      </c>
      <c r="B202" s="21">
        <v>48.62</v>
      </c>
    </row>
    <row r="203" spans="1:2">
      <c r="A203" s="54">
        <v>20111031</v>
      </c>
      <c r="B203" s="21">
        <v>17.8</v>
      </c>
    </row>
    <row r="204" spans="1:2">
      <c r="A204" s="54">
        <v>20111101</v>
      </c>
      <c r="B204" s="21">
        <v>30.74</v>
      </c>
    </row>
    <row r="205" spans="1:2">
      <c r="A205" s="54">
        <v>20111102</v>
      </c>
      <c r="B205" s="21">
        <v>52.05</v>
      </c>
    </row>
    <row r="206" spans="1:2">
      <c r="A206" s="54">
        <v>20111103</v>
      </c>
      <c r="B206" s="21">
        <v>19.170000000000002</v>
      </c>
    </row>
    <row r="207" spans="1:2">
      <c r="A207" s="54">
        <v>20111104</v>
      </c>
      <c r="B207" s="21">
        <v>41.85</v>
      </c>
    </row>
    <row r="208" spans="1:2">
      <c r="A208" s="54">
        <v>20111107</v>
      </c>
      <c r="B208" s="21">
        <v>1.35</v>
      </c>
    </row>
    <row r="209" spans="1:2">
      <c r="A209" s="54">
        <v>20111108</v>
      </c>
      <c r="B209" s="21">
        <v>-11.59</v>
      </c>
    </row>
    <row r="210" spans="1:2">
      <c r="A210" s="54">
        <v>20111109</v>
      </c>
      <c r="B210" s="21">
        <v>-23.87</v>
      </c>
    </row>
    <row r="211" spans="1:2">
      <c r="A211" s="54">
        <v>20111110</v>
      </c>
      <c r="B211" s="21">
        <v>-34.380000000000003</v>
      </c>
    </row>
    <row r="212" spans="1:2">
      <c r="A212" s="54">
        <v>20111111</v>
      </c>
      <c r="B212" s="21">
        <v>-16.71</v>
      </c>
    </row>
    <row r="213" spans="1:2">
      <c r="A213" s="54">
        <v>20111114</v>
      </c>
      <c r="B213" s="21">
        <v>2.2599999999999998</v>
      </c>
    </row>
    <row r="214" spans="1:2">
      <c r="A214" s="54">
        <v>20111115</v>
      </c>
      <c r="B214" s="21">
        <v>16.23</v>
      </c>
    </row>
    <row r="215" spans="1:2">
      <c r="A215" s="54">
        <v>20111116</v>
      </c>
      <c r="B215" s="21">
        <v>-43.46</v>
      </c>
    </row>
    <row r="216" spans="1:2">
      <c r="A216" s="54">
        <v>20111117</v>
      </c>
      <c r="B216" s="21">
        <v>-24.97</v>
      </c>
    </row>
    <row r="217" spans="1:2">
      <c r="A217" s="54">
        <v>20111118</v>
      </c>
      <c r="B217" s="21">
        <v>-34.47</v>
      </c>
    </row>
    <row r="218" spans="1:2">
      <c r="A218" s="54">
        <v>20111121</v>
      </c>
      <c r="B218" s="21">
        <v>-43.62</v>
      </c>
    </row>
    <row r="219" spans="1:2">
      <c r="A219" s="54">
        <v>20111122</v>
      </c>
      <c r="B219" s="21">
        <v>-7.68</v>
      </c>
    </row>
    <row r="220" spans="1:2">
      <c r="A220" s="54">
        <v>20111123</v>
      </c>
      <c r="B220" s="21">
        <v>-32.729999999999997</v>
      </c>
    </row>
    <row r="221" spans="1:2">
      <c r="A221" s="54">
        <v>20111124</v>
      </c>
      <c r="B221" s="21">
        <v>2.02</v>
      </c>
    </row>
    <row r="222" spans="1:2">
      <c r="A222" s="54">
        <v>20111125</v>
      </c>
      <c r="B222" s="21">
        <v>-13.86</v>
      </c>
    </row>
    <row r="223" spans="1:2">
      <c r="A223" s="54">
        <v>20111128</v>
      </c>
      <c r="B223" s="21">
        <v>-17.86</v>
      </c>
    </row>
    <row r="224" spans="1:2">
      <c r="A224" s="54">
        <v>20111129</v>
      </c>
      <c r="B224" s="21">
        <v>-10.06</v>
      </c>
    </row>
    <row r="225" spans="1:2">
      <c r="A225" s="54">
        <v>20111130</v>
      </c>
      <c r="B225" s="21">
        <v>-13.64</v>
      </c>
    </row>
    <row r="226" spans="1:2">
      <c r="A226" s="54">
        <v>20111201</v>
      </c>
      <c r="B226" s="21">
        <v>35.58</v>
      </c>
    </row>
    <row r="227" spans="1:2">
      <c r="A227" s="54">
        <v>20111202</v>
      </c>
      <c r="B227" s="21">
        <v>0.27</v>
      </c>
    </row>
    <row r="228" spans="1:2">
      <c r="A228" s="54">
        <v>20111205</v>
      </c>
      <c r="B228" s="21">
        <v>-3.98</v>
      </c>
    </row>
    <row r="229" spans="1:2">
      <c r="A229" s="54">
        <v>20111206</v>
      </c>
      <c r="B229" s="21">
        <v>-3.54</v>
      </c>
    </row>
    <row r="230" spans="1:2">
      <c r="A230" s="54">
        <v>20111207</v>
      </c>
      <c r="B230" s="21">
        <v>-8.2899999999999991</v>
      </c>
    </row>
    <row r="231" spans="1:2">
      <c r="A231" s="54">
        <v>20111208</v>
      </c>
      <c r="B231" s="21">
        <v>5.56</v>
      </c>
    </row>
    <row r="232" spans="1:2">
      <c r="A232" s="54">
        <v>20111209</v>
      </c>
      <c r="B232" s="21">
        <v>-2.79</v>
      </c>
    </row>
    <row r="233" spans="1:2">
      <c r="A233" s="54">
        <v>20111212</v>
      </c>
      <c r="B233" s="21">
        <v>-5.41</v>
      </c>
    </row>
    <row r="234" spans="1:2">
      <c r="A234" s="54">
        <v>20111213</v>
      </c>
      <c r="B234" s="21">
        <v>1.94</v>
      </c>
    </row>
    <row r="235" spans="1:2">
      <c r="A235" s="54">
        <v>20111214</v>
      </c>
      <c r="B235" s="21">
        <v>8.25</v>
      </c>
    </row>
    <row r="236" spans="1:2">
      <c r="A236" s="54">
        <v>20111215</v>
      </c>
      <c r="B236" s="21">
        <v>10.56</v>
      </c>
    </row>
    <row r="237" spans="1:2">
      <c r="A237" s="54">
        <v>20111216</v>
      </c>
      <c r="B237" s="21">
        <v>-11.09</v>
      </c>
    </row>
    <row r="238" spans="1:2">
      <c r="A238" s="54">
        <v>20111219</v>
      </c>
      <c r="B238" s="21">
        <v>-3.93</v>
      </c>
    </row>
    <row r="239" spans="1:2">
      <c r="A239" s="54">
        <v>20111220</v>
      </c>
      <c r="B239" s="21">
        <v>-15.44</v>
      </c>
    </row>
    <row r="240" spans="1:2">
      <c r="A240" s="54">
        <v>20111221</v>
      </c>
      <c r="B240" s="21">
        <v>-9.25</v>
      </c>
    </row>
    <row r="241" spans="1:2">
      <c r="A241" s="54">
        <v>20111222</v>
      </c>
      <c r="B241" s="21">
        <v>7.57</v>
      </c>
    </row>
    <row r="242" spans="1:2">
      <c r="A242" s="54">
        <v>20111223</v>
      </c>
      <c r="B242" s="21">
        <v>9.7799999999999994</v>
      </c>
    </row>
    <row r="243" spans="1:2">
      <c r="A243" s="54">
        <v>20111226</v>
      </c>
      <c r="B243" s="21">
        <v>-4.5999999999999996</v>
      </c>
    </row>
    <row r="244" spans="1:2">
      <c r="A244" s="54">
        <v>20111227</v>
      </c>
      <c r="B244" s="21">
        <v>0.84</v>
      </c>
    </row>
    <row r="245" spans="1:2">
      <c r="A245" s="54">
        <v>20111228</v>
      </c>
      <c r="B245" s="21">
        <v>-0.69</v>
      </c>
    </row>
    <row r="246" spans="1:2">
      <c r="A246" s="54">
        <v>20111229</v>
      </c>
      <c r="B246" s="21">
        <v>-11.1</v>
      </c>
    </row>
    <row r="247" spans="1:2">
      <c r="A247" s="54">
        <v>20111230</v>
      </c>
      <c r="B247" s="21">
        <v>8.56</v>
      </c>
    </row>
    <row r="248" spans="1:2">
      <c r="A248" s="54">
        <v>20120104</v>
      </c>
      <c r="B248" s="21">
        <v>-27.89</v>
      </c>
    </row>
    <row r="249" spans="1:2">
      <c r="A249" s="54">
        <v>20120105</v>
      </c>
      <c r="B249" s="21">
        <v>5.38</v>
      </c>
    </row>
    <row r="250" spans="1:2">
      <c r="A250" s="54">
        <v>20120106</v>
      </c>
      <c r="B250" s="21">
        <v>-19.59</v>
      </c>
    </row>
    <row r="251" spans="1:2">
      <c r="A251" s="54">
        <v>20120109</v>
      </c>
      <c r="B251" s="21">
        <v>-21.05</v>
      </c>
    </row>
    <row r="252" spans="1:2">
      <c r="A252" s="54">
        <v>20120110</v>
      </c>
      <c r="B252" s="21">
        <v>-8.9499999999999993</v>
      </c>
    </row>
    <row r="253" spans="1:2">
      <c r="A253" s="54">
        <v>20120111</v>
      </c>
      <c r="B253" s="21">
        <v>13.62</v>
      </c>
    </row>
    <row r="254" spans="1:2">
      <c r="A254" s="54">
        <v>20120112</v>
      </c>
      <c r="B254" s="21">
        <v>1.32</v>
      </c>
    </row>
    <row r="255" spans="1:2">
      <c r="A255" s="54">
        <v>20120113</v>
      </c>
      <c r="B255" s="21">
        <v>-5.77</v>
      </c>
    </row>
    <row r="256" spans="1:2">
      <c r="A256" s="54">
        <v>20120116</v>
      </c>
      <c r="B256" s="21">
        <v>2.11</v>
      </c>
    </row>
    <row r="257" spans="1:2">
      <c r="A257" s="54">
        <v>20120117</v>
      </c>
      <c r="B257" s="21">
        <v>14.85</v>
      </c>
    </row>
    <row r="258" spans="1:2">
      <c r="A258" s="54">
        <v>20120118</v>
      </c>
      <c r="B258" s="21">
        <v>-15.53</v>
      </c>
    </row>
    <row r="259" spans="1:2">
      <c r="A259" s="54">
        <v>20120119</v>
      </c>
      <c r="B259" s="21">
        <v>27.76</v>
      </c>
    </row>
    <row r="260" spans="1:2">
      <c r="A260" s="54">
        <v>20120120</v>
      </c>
      <c r="B260" s="21">
        <v>42.94</v>
      </c>
    </row>
    <row r="261" spans="1:2">
      <c r="A261" s="54">
        <v>20120130</v>
      </c>
      <c r="B261" s="21">
        <v>-2.68</v>
      </c>
    </row>
    <row r="262" spans="1:2">
      <c r="A262" s="54">
        <v>20120131</v>
      </c>
      <c r="B262" s="21">
        <v>-25.12</v>
      </c>
    </row>
    <row r="263" spans="1:2">
      <c r="A263" s="54">
        <v>20120201</v>
      </c>
      <c r="B263" s="21">
        <v>-17.57</v>
      </c>
    </row>
    <row r="264" spans="1:2">
      <c r="A264" s="54">
        <v>20120202</v>
      </c>
      <c r="B264" s="21">
        <v>-4.99</v>
      </c>
    </row>
    <row r="265" spans="1:2">
      <c r="A265" s="54">
        <v>20120203</v>
      </c>
      <c r="B265" s="21">
        <v>24.17</v>
      </c>
    </row>
    <row r="266" spans="1:2">
      <c r="A266" s="54">
        <v>20120206</v>
      </c>
      <c r="B266" s="21">
        <v>22.41</v>
      </c>
    </row>
    <row r="267" spans="1:2">
      <c r="A267" s="54">
        <v>20120207</v>
      </c>
      <c r="B267" s="21">
        <v>-19.32</v>
      </c>
    </row>
    <row r="268" spans="1:2">
      <c r="A268" s="54">
        <v>20120208</v>
      </c>
      <c r="B268" s="21">
        <v>45.76</v>
      </c>
    </row>
    <row r="269" spans="1:2">
      <c r="A269" s="54">
        <v>20120209</v>
      </c>
      <c r="B269" s="21">
        <v>17.63</v>
      </c>
    </row>
    <row r="270" spans="1:2">
      <c r="A270" s="54">
        <v>20120210</v>
      </c>
      <c r="B270" s="21">
        <v>17.71</v>
      </c>
    </row>
    <row r="271" spans="1:2">
      <c r="A271" s="54">
        <v>20120213</v>
      </c>
      <c r="B271" s="21">
        <v>-24.4</v>
      </c>
    </row>
    <row r="272" spans="1:2">
      <c r="A272" s="54">
        <v>20120214</v>
      </c>
      <c r="B272" s="21">
        <v>-15.01</v>
      </c>
    </row>
    <row r="273" spans="1:2">
      <c r="A273" s="54">
        <v>20120215</v>
      </c>
      <c r="B273" s="21">
        <v>10.029999999999999</v>
      </c>
    </row>
    <row r="274" spans="1:2">
      <c r="A274" s="54">
        <v>20120216</v>
      </c>
      <c r="B274" s="21">
        <v>-5.38</v>
      </c>
    </row>
    <row r="275" spans="1:2">
      <c r="A275" s="54">
        <v>20120217</v>
      </c>
      <c r="B275" s="21">
        <v>3.24</v>
      </c>
    </row>
    <row r="276" spans="1:2">
      <c r="A276" s="54">
        <v>20120222</v>
      </c>
      <c r="B276" s="21">
        <v>36.35</v>
      </c>
    </row>
    <row r="277" spans="1:2">
      <c r="A277" s="54">
        <v>20120223</v>
      </c>
      <c r="B277" s="21">
        <v>-5.19</v>
      </c>
    </row>
    <row r="278" spans="1:2">
      <c r="A278" s="54">
        <v>20120224</v>
      </c>
      <c r="B278" s="21">
        <v>16.489999999999998</v>
      </c>
    </row>
    <row r="279" spans="1:2">
      <c r="A279" s="54">
        <v>20120227</v>
      </c>
      <c r="B279" s="21">
        <v>49.23</v>
      </c>
    </row>
    <row r="280" spans="1:2">
      <c r="A280" s="54">
        <v>20120228</v>
      </c>
      <c r="B280" s="21">
        <v>18.809999999999999</v>
      </c>
    </row>
    <row r="281" spans="1:2">
      <c r="A281" s="54">
        <v>20120229</v>
      </c>
      <c r="B281" s="21">
        <v>1.54</v>
      </c>
    </row>
    <row r="282" spans="1:2">
      <c r="A282" s="54">
        <v>20120301</v>
      </c>
      <c r="B282" s="21">
        <v>-9.5</v>
      </c>
    </row>
    <row r="283" spans="1:2">
      <c r="A283" s="54">
        <v>20120302</v>
      </c>
      <c r="B283" s="21">
        <v>-3.52</v>
      </c>
    </row>
    <row r="284" spans="1:2">
      <c r="A284" s="54">
        <v>20120305</v>
      </c>
      <c r="B284" s="21">
        <v>-41.65</v>
      </c>
    </row>
    <row r="285" spans="1:2">
      <c r="A285" s="54">
        <v>20120306</v>
      </c>
      <c r="B285" s="21">
        <v>-8.51</v>
      </c>
    </row>
    <row r="286" spans="1:2">
      <c r="A286" s="54">
        <v>20120307</v>
      </c>
      <c r="B286" s="21">
        <v>-3.03</v>
      </c>
    </row>
    <row r="287" spans="1:2">
      <c r="A287" s="54">
        <v>20120308</v>
      </c>
      <c r="B287" s="21">
        <v>-19.32</v>
      </c>
    </row>
    <row r="288" spans="1:2">
      <c r="A288" s="54">
        <v>20120309</v>
      </c>
      <c r="B288" s="21">
        <v>30.42</v>
      </c>
    </row>
    <row r="289" spans="1:2">
      <c r="A289" s="54">
        <v>20120312</v>
      </c>
      <c r="B289" s="21">
        <v>-41.8</v>
      </c>
    </row>
    <row r="290" spans="1:2">
      <c r="A290" s="54">
        <v>20120313</v>
      </c>
      <c r="B290" s="21">
        <v>5.47</v>
      </c>
    </row>
    <row r="291" spans="1:2">
      <c r="A291" s="54">
        <v>20120314</v>
      </c>
      <c r="B291" s="21">
        <v>42.07</v>
      </c>
    </row>
    <row r="292" spans="1:2">
      <c r="A292" s="54">
        <v>20120315</v>
      </c>
      <c r="B292" s="21">
        <v>5.29</v>
      </c>
    </row>
    <row r="293" spans="1:2">
      <c r="A293" s="54">
        <v>20120316</v>
      </c>
      <c r="B293" s="21">
        <v>-21.62</v>
      </c>
    </row>
    <row r="294" spans="1:2">
      <c r="A294" s="54">
        <v>20120319</v>
      </c>
      <c r="B294" s="21">
        <v>-27.32</v>
      </c>
    </row>
    <row r="295" spans="1:2">
      <c r="A295" s="54">
        <v>20120320</v>
      </c>
      <c r="B295" s="21">
        <v>-35.72</v>
      </c>
    </row>
    <row r="296" spans="1:2">
      <c r="A296" s="54">
        <v>20120321</v>
      </c>
      <c r="B296" s="21">
        <v>-40.36</v>
      </c>
    </row>
    <row r="297" spans="1:2">
      <c r="A297" s="54">
        <v>20120322</v>
      </c>
      <c r="B297" s="21">
        <v>-14.3</v>
      </c>
    </row>
    <row r="298" spans="1:2">
      <c r="A298" s="54">
        <v>20120323</v>
      </c>
      <c r="B298" s="21">
        <v>-20.58</v>
      </c>
    </row>
    <row r="299" spans="1:2">
      <c r="A299" s="54">
        <v>20120326</v>
      </c>
      <c r="B299" s="21">
        <v>-14.58</v>
      </c>
    </row>
    <row r="300" spans="1:2">
      <c r="A300" s="54">
        <v>20120327</v>
      </c>
      <c r="B300" s="21">
        <v>-18.02</v>
      </c>
    </row>
    <row r="301" spans="1:2">
      <c r="A301" s="54">
        <v>20120328</v>
      </c>
      <c r="B301" s="21">
        <v>-4.75</v>
      </c>
    </row>
    <row r="302" spans="1:2">
      <c r="A302" s="54">
        <v>20120329</v>
      </c>
      <c r="B302" s="21">
        <v>-22.25</v>
      </c>
    </row>
    <row r="303" spans="1:2">
      <c r="A303" s="54">
        <v>20120330</v>
      </c>
      <c r="B303" s="21">
        <v>8.2200000000000006</v>
      </c>
    </row>
    <row r="304" spans="1:2">
      <c r="A304" s="54">
        <v>20120405</v>
      </c>
      <c r="B304" s="21">
        <v>-1.03</v>
      </c>
    </row>
    <row r="305" spans="1:2">
      <c r="A305" s="54">
        <v>20120406</v>
      </c>
      <c r="B305" s="21">
        <v>-2.4500000000000002</v>
      </c>
    </row>
    <row r="306" spans="1:2">
      <c r="A306" s="54">
        <v>20120409</v>
      </c>
      <c r="B306" s="21">
        <v>-1.91</v>
      </c>
    </row>
    <row r="307" spans="1:2">
      <c r="A307" s="54">
        <v>20120410</v>
      </c>
      <c r="B307" s="21">
        <v>-15.31</v>
      </c>
    </row>
    <row r="308" spans="1:2">
      <c r="A308" s="54">
        <v>20120411</v>
      </c>
      <c r="B308" s="21">
        <v>14.68</v>
      </c>
    </row>
    <row r="309" spans="1:2">
      <c r="A309" s="54">
        <v>20120412</v>
      </c>
      <c r="B309" s="21">
        <v>32.869999999999997</v>
      </c>
    </row>
    <row r="310" spans="1:2">
      <c r="A310" s="54">
        <v>20120413</v>
      </c>
      <c r="B310" s="21">
        <v>43.17</v>
      </c>
    </row>
    <row r="311" spans="1:2">
      <c r="A311" s="54">
        <v>20120416</v>
      </c>
      <c r="B311" s="21">
        <v>5.17</v>
      </c>
    </row>
    <row r="312" spans="1:2">
      <c r="A312" s="54">
        <v>20120417</v>
      </c>
      <c r="B312" s="21">
        <v>3.23</v>
      </c>
    </row>
    <row r="313" spans="1:2">
      <c r="A313" s="54">
        <v>20120418</v>
      </c>
      <c r="B313" s="21">
        <v>49.51</v>
      </c>
    </row>
    <row r="314" spans="1:2">
      <c r="A314" s="54">
        <v>20120419</v>
      </c>
      <c r="B314" s="21">
        <v>-3.53</v>
      </c>
    </row>
    <row r="315" spans="1:2">
      <c r="A315" s="54">
        <v>20120420</v>
      </c>
      <c r="B315" s="21">
        <v>43.18</v>
      </c>
    </row>
    <row r="316" spans="1:2">
      <c r="A316" s="54">
        <v>20120423</v>
      </c>
      <c r="B316" s="21">
        <v>5.41</v>
      </c>
    </row>
    <row r="317" spans="1:2">
      <c r="A317" s="54">
        <v>20120424</v>
      </c>
      <c r="B317" s="21">
        <v>1.24</v>
      </c>
    </row>
    <row r="318" spans="1:2">
      <c r="A318" s="54">
        <v>20120425</v>
      </c>
      <c r="B318" s="21">
        <v>13.79</v>
      </c>
    </row>
    <row r="319" spans="1:2">
      <c r="A319" s="54">
        <v>20120426</v>
      </c>
      <c r="B319" s="21">
        <v>-3.54</v>
      </c>
    </row>
    <row r="320" spans="1:2">
      <c r="A320" s="54">
        <v>20120427</v>
      </c>
      <c r="B320" s="21">
        <v>13.38</v>
      </c>
    </row>
    <row r="321" spans="1:2">
      <c r="A321" s="54">
        <v>20120502</v>
      </c>
      <c r="B321" s="21">
        <v>-1.74</v>
      </c>
    </row>
    <row r="322" spans="1:2">
      <c r="A322" s="54">
        <v>20120503</v>
      </c>
      <c r="B322" s="21">
        <v>4.82</v>
      </c>
    </row>
    <row r="323" spans="1:2">
      <c r="A323" s="54">
        <v>20120504</v>
      </c>
      <c r="B323" s="21">
        <v>46.77</v>
      </c>
    </row>
    <row r="324" spans="1:2">
      <c r="A324" s="54">
        <v>20120507</v>
      </c>
      <c r="B324" s="21">
        <v>17.75</v>
      </c>
    </row>
    <row r="325" spans="1:2">
      <c r="A325" s="54">
        <v>20120508</v>
      </c>
      <c r="B325" s="21">
        <v>17.809999999999999</v>
      </c>
    </row>
    <row r="326" spans="1:2">
      <c r="A326" s="54">
        <v>20120509</v>
      </c>
      <c r="B326" s="21">
        <v>-3.02</v>
      </c>
    </row>
    <row r="327" spans="1:2">
      <c r="A327" s="54">
        <v>20120510</v>
      </c>
      <c r="B327" s="21">
        <v>-6.09</v>
      </c>
    </row>
    <row r="328" spans="1:2">
      <c r="A328" s="54">
        <v>20120511</v>
      </c>
      <c r="B328" s="21">
        <v>-24.58</v>
      </c>
    </row>
    <row r="329" spans="1:2">
      <c r="A329" s="54">
        <v>20120514</v>
      </c>
      <c r="B329" s="21">
        <v>-43.87</v>
      </c>
    </row>
    <row r="330" spans="1:2">
      <c r="A330" s="54">
        <v>20120515</v>
      </c>
      <c r="B330" s="21">
        <v>-66.040000000000006</v>
      </c>
    </row>
    <row r="331" spans="1:2">
      <c r="A331" s="54">
        <v>20120516</v>
      </c>
      <c r="B331" s="21">
        <v>-35.85</v>
      </c>
    </row>
    <row r="332" spans="1:2">
      <c r="A332" s="54">
        <v>20120517</v>
      </c>
      <c r="B332" s="21">
        <v>-3.35</v>
      </c>
    </row>
    <row r="333" spans="1:2">
      <c r="A333" s="54">
        <v>20120518</v>
      </c>
      <c r="B333" s="21">
        <v>-9.36</v>
      </c>
    </row>
    <row r="334" spans="1:2">
      <c r="A334" s="54">
        <v>20120521</v>
      </c>
      <c r="B334" s="21">
        <v>-1.6</v>
      </c>
    </row>
    <row r="335" spans="1:2">
      <c r="A335" s="54">
        <v>20120522</v>
      </c>
      <c r="B335" s="21">
        <v>1.03</v>
      </c>
    </row>
    <row r="336" spans="1:2">
      <c r="A336" s="54">
        <v>20120523</v>
      </c>
      <c r="B336" s="21">
        <v>19.600000000000001</v>
      </c>
    </row>
    <row r="337" spans="1:2">
      <c r="A337" s="54">
        <v>20120524</v>
      </c>
      <c r="B337" s="21">
        <v>9.64</v>
      </c>
    </row>
    <row r="338" spans="1:2">
      <c r="A338" s="54">
        <v>20120525</v>
      </c>
      <c r="B338" s="21">
        <v>2.48</v>
      </c>
    </row>
    <row r="339" spans="1:2">
      <c r="A339" s="54">
        <v>20120528</v>
      </c>
      <c r="B339" s="21">
        <v>8.57</v>
      </c>
    </row>
    <row r="340" spans="1:2">
      <c r="A340" s="54">
        <v>20120529</v>
      </c>
      <c r="B340" s="21">
        <v>35.17</v>
      </c>
    </row>
    <row r="341" spans="1:2">
      <c r="A341" s="54">
        <v>20120530</v>
      </c>
      <c r="B341" s="21">
        <v>11.98</v>
      </c>
    </row>
    <row r="342" spans="1:2">
      <c r="A342" s="55">
        <v>20120531</v>
      </c>
      <c r="B342" s="29">
        <v>-11.37</v>
      </c>
    </row>
    <row r="343" spans="1:2">
      <c r="A343" s="54">
        <v>20120601</v>
      </c>
      <c r="B343" s="21">
        <v>4.05</v>
      </c>
    </row>
    <row r="344" spans="1:2">
      <c r="A344" s="54">
        <v>20120604</v>
      </c>
      <c r="B344" s="21">
        <v>-27.07</v>
      </c>
    </row>
    <row r="345" spans="1:2">
      <c r="A345" s="54">
        <v>20120605</v>
      </c>
      <c r="B345" s="21">
        <v>-12.68</v>
      </c>
    </row>
    <row r="346" spans="1:2">
      <c r="A346" s="54">
        <v>20120606</v>
      </c>
      <c r="B346" s="21">
        <v>-23.62</v>
      </c>
    </row>
    <row r="347" spans="1:2">
      <c r="A347" s="54">
        <v>20120607</v>
      </c>
      <c r="B347" s="21">
        <v>-23.3</v>
      </c>
    </row>
    <row r="348" spans="1:2">
      <c r="A348" s="54">
        <v>20120608</v>
      </c>
      <c r="B348" s="21">
        <v>-40.700000000000003</v>
      </c>
    </row>
    <row r="349" spans="1:2">
      <c r="A349" s="54">
        <v>20120611</v>
      </c>
      <c r="B349" s="21">
        <v>-2</v>
      </c>
    </row>
    <row r="350" spans="1:2">
      <c r="A350" s="54">
        <v>20120612</v>
      </c>
      <c r="B350" s="21">
        <v>-7.81</v>
      </c>
    </row>
    <row r="351" spans="1:2">
      <c r="A351" s="54">
        <v>20120613</v>
      </c>
      <c r="B351" s="30">
        <v>13.53</v>
      </c>
    </row>
    <row r="352" spans="1:2">
      <c r="A352" s="54">
        <v>20120614</v>
      </c>
      <c r="B352" s="21">
        <v>6.76</v>
      </c>
    </row>
    <row r="353" spans="1:10">
      <c r="A353" s="54">
        <v>20120615</v>
      </c>
      <c r="B353" s="21">
        <v>-2.61</v>
      </c>
    </row>
    <row r="354" spans="1:10">
      <c r="A354" s="54">
        <v>20120618</v>
      </c>
      <c r="B354" s="21">
        <v>17.440000000000001</v>
      </c>
    </row>
    <row r="355" spans="1:10">
      <c r="A355" s="54">
        <v>20120619</v>
      </c>
      <c r="B355" s="21">
        <v>-2.13</v>
      </c>
    </row>
    <row r="356" spans="1:10">
      <c r="A356" s="54">
        <v>20120620</v>
      </c>
      <c r="B356" s="21">
        <v>-0.67</v>
      </c>
    </row>
    <row r="357" spans="1:10">
      <c r="A357" s="54">
        <v>20120621</v>
      </c>
      <c r="B357" s="21">
        <v>-16.510000000000002</v>
      </c>
    </row>
    <row r="358" spans="1:10">
      <c r="A358" s="54">
        <v>20120625</v>
      </c>
      <c r="B358" s="21">
        <v>-6.09</v>
      </c>
    </row>
    <row r="359" spans="1:10">
      <c r="A359" s="54">
        <v>20120626</v>
      </c>
      <c r="B359" s="21">
        <v>-20.88</v>
      </c>
    </row>
    <row r="360" spans="1:10">
      <c r="A360" s="54">
        <v>20120627</v>
      </c>
      <c r="B360" s="21">
        <v>-9.7100000000000009</v>
      </c>
    </row>
    <row r="361" spans="1:10">
      <c r="A361" s="54">
        <v>20120628</v>
      </c>
      <c r="B361" s="21">
        <v>-12.08</v>
      </c>
      <c r="C361" s="21">
        <v>-20.34</v>
      </c>
      <c r="D361">
        <v>503</v>
      </c>
      <c r="H361" s="21">
        <f>B361-C361</f>
        <v>8.26</v>
      </c>
      <c r="I361" s="18">
        <f>(H361/D361)*100</f>
        <v>1.6421471172962228</v>
      </c>
      <c r="J361" s="21">
        <f>(B361/D361)*100</f>
        <v>-2.4015904572564613</v>
      </c>
    </row>
    <row r="362" spans="1:10">
      <c r="A362" s="54">
        <v>20120629</v>
      </c>
      <c r="B362" s="21">
        <v>5.75</v>
      </c>
      <c r="C362" s="21">
        <v>-2.91</v>
      </c>
      <c r="D362">
        <v>560</v>
      </c>
      <c r="H362" s="21">
        <f t="shared" ref="H362:H369" si="0">B362-C362</f>
        <v>8.66</v>
      </c>
      <c r="I362" s="18">
        <f t="shared" ref="I362:I369" si="1">(H362/D362)*100</f>
        <v>1.5464285714285715</v>
      </c>
      <c r="J362" s="21">
        <f t="shared" ref="J362:J369" si="2">(B362/D362)*100</f>
        <v>1.0267857142857142</v>
      </c>
    </row>
    <row r="363" spans="1:10">
      <c r="A363" s="54">
        <v>20120702</v>
      </c>
      <c r="B363" s="21">
        <v>-24.51</v>
      </c>
      <c r="C363" s="21">
        <v>-41</v>
      </c>
      <c r="D363">
        <v>606</v>
      </c>
      <c r="H363" s="21">
        <f t="shared" si="0"/>
        <v>16.489999999999998</v>
      </c>
      <c r="I363" s="18">
        <f t="shared" si="1"/>
        <v>2.721122112211221</v>
      </c>
      <c r="J363" s="21">
        <f t="shared" si="2"/>
        <v>-4.044554455445545</v>
      </c>
    </row>
    <row r="364" spans="1:10">
      <c r="A364" s="54">
        <v>20120703</v>
      </c>
      <c r="B364" s="21">
        <v>5.3</v>
      </c>
      <c r="C364" s="21">
        <v>-6.27</v>
      </c>
      <c r="D364">
        <v>604</v>
      </c>
      <c r="H364" s="21">
        <f t="shared" si="0"/>
        <v>11.57</v>
      </c>
      <c r="I364" s="18">
        <f t="shared" si="1"/>
        <v>1.9155629139072847</v>
      </c>
      <c r="J364" s="21">
        <f t="shared" si="2"/>
        <v>0.8774834437086092</v>
      </c>
    </row>
    <row r="365" spans="1:10">
      <c r="A365" s="54">
        <v>20120704</v>
      </c>
      <c r="B365" s="21">
        <v>2.54</v>
      </c>
      <c r="C365" s="21">
        <v>-4.88</v>
      </c>
      <c r="D365">
        <v>524</v>
      </c>
      <c r="H365" s="21">
        <f t="shared" si="0"/>
        <v>7.42</v>
      </c>
      <c r="I365" s="18">
        <f t="shared" si="1"/>
        <v>1.416030534351145</v>
      </c>
      <c r="J365" s="21">
        <f t="shared" si="2"/>
        <v>0.48473282442748095</v>
      </c>
    </row>
    <row r="366" spans="1:10">
      <c r="A366" s="54">
        <v>20120705</v>
      </c>
      <c r="B366" s="21">
        <v>3.45</v>
      </c>
      <c r="C366" s="21">
        <v>-6.23</v>
      </c>
      <c r="D366">
        <v>521</v>
      </c>
      <c r="H366" s="21">
        <f t="shared" si="0"/>
        <v>9.68</v>
      </c>
      <c r="I366" s="18">
        <f t="shared" si="1"/>
        <v>1.8579654510556622</v>
      </c>
      <c r="J366" s="21">
        <f t="shared" si="2"/>
        <v>0.66218809980806148</v>
      </c>
    </row>
    <row r="367" spans="1:10">
      <c r="A367" s="54">
        <v>20120706</v>
      </c>
      <c r="B367" s="21">
        <v>4.3</v>
      </c>
      <c r="C367" s="21">
        <v>-19</v>
      </c>
      <c r="D367">
        <v>708</v>
      </c>
      <c r="E367">
        <v>2223</v>
      </c>
      <c r="H367" s="21">
        <f t="shared" si="0"/>
        <v>23.3</v>
      </c>
      <c r="I367" s="18">
        <f t="shared" si="1"/>
        <v>3.2909604519774009</v>
      </c>
      <c r="J367" s="21">
        <f t="shared" si="2"/>
        <v>0.60734463276836148</v>
      </c>
    </row>
    <row r="368" spans="1:10">
      <c r="A368" s="54">
        <v>20120709</v>
      </c>
      <c r="B368" s="21">
        <v>3.22</v>
      </c>
      <c r="C368" s="21">
        <v>-2.31</v>
      </c>
      <c r="D368">
        <v>693</v>
      </c>
      <c r="E368">
        <v>2170</v>
      </c>
      <c r="G368" s="21">
        <f>E368-E367</f>
        <v>-53</v>
      </c>
      <c r="H368" s="21">
        <f t="shared" si="0"/>
        <v>5.53</v>
      </c>
      <c r="I368" s="18">
        <f t="shared" si="1"/>
        <v>0.79797979797979812</v>
      </c>
      <c r="J368" s="21">
        <f t="shared" si="2"/>
        <v>0.4646464646464647</v>
      </c>
    </row>
    <row r="369" spans="1:13">
      <c r="A369" s="54">
        <v>20120710</v>
      </c>
      <c r="B369" s="21">
        <v>-13.94</v>
      </c>
      <c r="C369" s="21">
        <v>-32.89</v>
      </c>
      <c r="D369">
        <v>532</v>
      </c>
      <c r="E369">
        <v>2164</v>
      </c>
      <c r="G369" s="21">
        <f t="shared" ref="G369:G375" si="3">E369-E368</f>
        <v>-6</v>
      </c>
      <c r="H369" s="21">
        <f t="shared" si="0"/>
        <v>18.950000000000003</v>
      </c>
      <c r="I369" s="18">
        <f t="shared" si="1"/>
        <v>3.5620300751879705</v>
      </c>
      <c r="J369" s="21">
        <f t="shared" si="2"/>
        <v>-2.6203007518796992</v>
      </c>
    </row>
    <row r="370" spans="1:13">
      <c r="A370" s="54">
        <v>20120711</v>
      </c>
      <c r="B370" s="21">
        <v>-3.06</v>
      </c>
      <c r="C370" s="21">
        <v>-15.8</v>
      </c>
      <c r="D370">
        <v>534</v>
      </c>
      <c r="E370">
        <v>2175</v>
      </c>
      <c r="G370" s="21">
        <f t="shared" si="3"/>
        <v>11</v>
      </c>
      <c r="H370" s="21">
        <f t="shared" ref="H370:H392" si="4">B370-C370</f>
        <v>12.74</v>
      </c>
      <c r="I370" s="18">
        <f t="shared" ref="I370:I392" si="5">(H370/D370)*100</f>
        <v>2.3857677902621726</v>
      </c>
      <c r="J370" s="21">
        <f t="shared" ref="J370:J392" si="6">(B370/D370)*100</f>
        <v>-0.5730337078651685</v>
      </c>
    </row>
    <row r="371" spans="1:13">
      <c r="A371" s="54">
        <v>20120712</v>
      </c>
      <c r="B371" s="21">
        <v>23.94</v>
      </c>
      <c r="C371" s="21">
        <v>-14.15</v>
      </c>
      <c r="D371">
        <v>796</v>
      </c>
      <c r="E371">
        <v>2185</v>
      </c>
      <c r="G371" s="21">
        <f t="shared" si="3"/>
        <v>10</v>
      </c>
      <c r="H371" s="21">
        <f t="shared" si="4"/>
        <v>38.090000000000003</v>
      </c>
      <c r="I371" s="18">
        <f t="shared" si="5"/>
        <v>4.7851758793969861</v>
      </c>
      <c r="J371" s="21">
        <f t="shared" si="6"/>
        <v>3.0075376884422114</v>
      </c>
    </row>
    <row r="372" spans="1:13">
      <c r="A372" s="54">
        <v>20120713</v>
      </c>
      <c r="B372" s="21">
        <v>13.45</v>
      </c>
      <c r="C372" s="21">
        <v>-7.72</v>
      </c>
      <c r="D372">
        <v>561</v>
      </c>
      <c r="E372">
        <v>2185</v>
      </c>
      <c r="G372" s="21">
        <f t="shared" si="3"/>
        <v>0</v>
      </c>
      <c r="H372" s="21">
        <f t="shared" si="4"/>
        <v>21.169999999999998</v>
      </c>
      <c r="I372" s="18">
        <f t="shared" si="5"/>
        <v>3.7736185383244205</v>
      </c>
      <c r="J372" s="21">
        <f t="shared" si="6"/>
        <v>2.3975044563279857</v>
      </c>
      <c r="K372" s="18">
        <f t="shared" ref="K372:K377" si="7">D372*(L372/100)+C372</f>
        <v>13.4297</v>
      </c>
      <c r="L372">
        <v>3.77</v>
      </c>
    </row>
    <row r="373" spans="1:13">
      <c r="A373" s="54">
        <v>20120716</v>
      </c>
      <c r="B373" s="21">
        <v>-15.46</v>
      </c>
      <c r="C373" s="21">
        <v>-23</v>
      </c>
      <c r="D373">
        <v>627</v>
      </c>
      <c r="E373">
        <v>2148</v>
      </c>
      <c r="G373" s="21">
        <f t="shared" si="3"/>
        <v>-37</v>
      </c>
      <c r="H373" s="21">
        <f t="shared" si="4"/>
        <v>7.5399999999999991</v>
      </c>
      <c r="I373" s="18">
        <f t="shared" si="5"/>
        <v>1.2025518341307815</v>
      </c>
      <c r="J373" s="21">
        <f t="shared" si="6"/>
        <v>-2.465709728867624</v>
      </c>
      <c r="K373" s="18">
        <f t="shared" si="7"/>
        <v>2.0800000000000018</v>
      </c>
      <c r="L373">
        <v>4</v>
      </c>
    </row>
    <row r="374" spans="1:13">
      <c r="A374" s="54">
        <v>20120717</v>
      </c>
      <c r="B374" s="21">
        <v>-1.29</v>
      </c>
      <c r="C374" s="21">
        <v>-10.84</v>
      </c>
      <c r="D374">
        <v>521</v>
      </c>
      <c r="E374">
        <v>2161</v>
      </c>
      <c r="G374" s="21">
        <f t="shared" si="3"/>
        <v>13</v>
      </c>
      <c r="H374" s="21">
        <f t="shared" si="4"/>
        <v>9.5500000000000007</v>
      </c>
      <c r="I374" s="18">
        <f t="shared" si="5"/>
        <v>1.8330134357005761</v>
      </c>
      <c r="J374" s="21">
        <f t="shared" si="6"/>
        <v>-0.24760076775431861</v>
      </c>
      <c r="K374" s="18">
        <f t="shared" si="7"/>
        <v>-0.41999999999999993</v>
      </c>
      <c r="L374">
        <v>2</v>
      </c>
    </row>
    <row r="375" spans="1:13">
      <c r="A375" s="54">
        <v>20120718</v>
      </c>
      <c r="B375" s="21">
        <v>-4.9800000000000004</v>
      </c>
      <c r="C375" s="21">
        <v>-36.47</v>
      </c>
      <c r="D375">
        <v>593</v>
      </c>
      <c r="E375">
        <v>2169</v>
      </c>
      <c r="G375" s="21">
        <f t="shared" si="3"/>
        <v>8</v>
      </c>
      <c r="H375" s="21">
        <f t="shared" si="4"/>
        <v>31.49</v>
      </c>
      <c r="I375" s="18">
        <f t="shared" si="5"/>
        <v>5.3102866779089375</v>
      </c>
      <c r="J375" s="21">
        <f t="shared" si="6"/>
        <v>-0.83979763912310301</v>
      </c>
      <c r="K375" s="18">
        <f t="shared" si="7"/>
        <v>-23.423999999999999</v>
      </c>
      <c r="L375">
        <v>2.2000000000000002</v>
      </c>
    </row>
    <row r="376" spans="1:13">
      <c r="A376" s="54">
        <v>20120719</v>
      </c>
      <c r="B376" s="21">
        <v>13.02</v>
      </c>
      <c r="C376" s="21">
        <v>-5.18</v>
      </c>
      <c r="D376">
        <v>684</v>
      </c>
      <c r="E376">
        <v>2185</v>
      </c>
      <c r="G376" s="21">
        <f t="shared" ref="G376:G392" si="8">E376-E375</f>
        <v>16</v>
      </c>
      <c r="H376" s="21">
        <f t="shared" si="4"/>
        <v>18.2</v>
      </c>
      <c r="I376" s="18">
        <f t="shared" si="5"/>
        <v>2.6608187134502925</v>
      </c>
      <c r="J376" s="21">
        <f t="shared" si="6"/>
        <v>1.9035087719298245</v>
      </c>
      <c r="K376" s="18">
        <f t="shared" si="7"/>
        <v>8.5</v>
      </c>
      <c r="L376">
        <v>2</v>
      </c>
    </row>
    <row r="377" spans="1:13">
      <c r="A377" s="54">
        <v>20120720</v>
      </c>
      <c r="B377" s="21">
        <v>-0.98</v>
      </c>
      <c r="C377" s="21">
        <v>-16.23</v>
      </c>
      <c r="D377">
        <v>545</v>
      </c>
      <c r="E377">
        <v>2169</v>
      </c>
      <c r="F377">
        <v>114</v>
      </c>
      <c r="G377" s="21">
        <f t="shared" si="8"/>
        <v>-16</v>
      </c>
      <c r="H377" s="21">
        <f t="shared" si="4"/>
        <v>15.25</v>
      </c>
      <c r="I377" s="18">
        <f t="shared" si="5"/>
        <v>2.7981651376146792</v>
      </c>
      <c r="J377" s="21">
        <f t="shared" si="6"/>
        <v>-0.17981651376146787</v>
      </c>
      <c r="K377" s="18">
        <f t="shared" si="7"/>
        <v>0.11999999999999744</v>
      </c>
      <c r="L377">
        <v>3</v>
      </c>
    </row>
    <row r="378" spans="1:13">
      <c r="A378" s="54">
        <v>20120723</v>
      </c>
      <c r="B378" s="21">
        <v>-8.41</v>
      </c>
      <c r="C378" s="21">
        <v>-16.52</v>
      </c>
      <c r="D378">
        <v>480</v>
      </c>
      <c r="E378">
        <v>2141</v>
      </c>
      <c r="F378">
        <v>122</v>
      </c>
      <c r="G378" s="21">
        <f t="shared" si="8"/>
        <v>-28</v>
      </c>
      <c r="H378" s="21">
        <f t="shared" si="4"/>
        <v>8.11</v>
      </c>
      <c r="I378" s="18">
        <f t="shared" si="5"/>
        <v>1.6895833333333332</v>
      </c>
      <c r="J378" s="21">
        <f t="shared" si="6"/>
        <v>-1.7520833333333332</v>
      </c>
      <c r="K378" s="18">
        <f t="shared" ref="K378:K392" si="9">D378*(L378/100)+C378</f>
        <v>-9.32</v>
      </c>
      <c r="L378">
        <v>1.5</v>
      </c>
      <c r="M378">
        <v>-16.52</v>
      </c>
    </row>
    <row r="379" spans="1:13">
      <c r="A379" s="54">
        <v>20120724</v>
      </c>
      <c r="B379" s="21">
        <v>-8.99</v>
      </c>
      <c r="C379" s="21">
        <v>-35.15</v>
      </c>
      <c r="D379">
        <v>478</v>
      </c>
      <c r="E379">
        <v>2147</v>
      </c>
      <c r="F379">
        <v>90</v>
      </c>
      <c r="G379" s="21">
        <f t="shared" si="8"/>
        <v>6</v>
      </c>
      <c r="H379" s="21">
        <f t="shared" si="4"/>
        <v>26.159999999999997</v>
      </c>
      <c r="I379" s="18">
        <f t="shared" si="5"/>
        <v>5.4728033472803341</v>
      </c>
      <c r="J379" s="21">
        <f t="shared" si="6"/>
        <v>-1.880753138075314</v>
      </c>
      <c r="K379" s="18">
        <f t="shared" si="9"/>
        <v>-27.979999999999997</v>
      </c>
      <c r="L379">
        <v>1.5</v>
      </c>
      <c r="M379">
        <v>-38.340000000000003</v>
      </c>
    </row>
    <row r="380" spans="1:13">
      <c r="A380" s="54">
        <v>20120725</v>
      </c>
      <c r="B380" s="21">
        <v>5.79</v>
      </c>
      <c r="C380" s="21">
        <v>0.22</v>
      </c>
      <c r="D380">
        <v>411</v>
      </c>
      <c r="E380">
        <v>2136</v>
      </c>
      <c r="F380">
        <v>74</v>
      </c>
      <c r="G380" s="21">
        <f t="shared" si="8"/>
        <v>-11</v>
      </c>
      <c r="H380" s="21">
        <f t="shared" si="4"/>
        <v>5.57</v>
      </c>
      <c r="I380" s="18">
        <f t="shared" si="5"/>
        <v>1.3552311435523114</v>
      </c>
      <c r="J380" s="21">
        <f t="shared" si="6"/>
        <v>1.4087591240875912</v>
      </c>
      <c r="K380" s="18">
        <f t="shared" si="9"/>
        <v>4.33</v>
      </c>
      <c r="L380">
        <v>1</v>
      </c>
      <c r="M380">
        <v>-0.44</v>
      </c>
    </row>
    <row r="381" spans="1:13">
      <c r="A381" s="54">
        <v>20120726</v>
      </c>
      <c r="B381" s="21">
        <v>-1.8</v>
      </c>
      <c r="C381" s="21">
        <v>-7.07</v>
      </c>
      <c r="D381">
        <v>449</v>
      </c>
      <c r="E381">
        <v>2126</v>
      </c>
      <c r="F381">
        <v>65</v>
      </c>
      <c r="G381" s="21">
        <f t="shared" si="8"/>
        <v>-10</v>
      </c>
      <c r="H381" s="21">
        <f t="shared" si="4"/>
        <v>5.2700000000000005</v>
      </c>
      <c r="I381" s="18">
        <f t="shared" si="5"/>
        <v>1.1737193763919822</v>
      </c>
      <c r="J381" s="21">
        <f t="shared" si="6"/>
        <v>-0.40089086859688194</v>
      </c>
      <c r="K381" s="18">
        <f t="shared" si="9"/>
        <v>1.9100000000000001</v>
      </c>
      <c r="L381">
        <v>2</v>
      </c>
    </row>
    <row r="382" spans="1:13">
      <c r="A382" s="54">
        <v>20120727</v>
      </c>
      <c r="B382" s="21">
        <v>-2.56</v>
      </c>
      <c r="C382" s="21">
        <v>-10.01</v>
      </c>
      <c r="D382">
        <v>483</v>
      </c>
      <c r="E382">
        <v>2129</v>
      </c>
      <c r="F382">
        <v>85</v>
      </c>
      <c r="G382" s="21">
        <f t="shared" si="8"/>
        <v>3</v>
      </c>
      <c r="H382" s="21">
        <f t="shared" si="4"/>
        <v>7.4499999999999993</v>
      </c>
      <c r="I382" s="18">
        <f t="shared" si="5"/>
        <v>1.5424430641821945</v>
      </c>
      <c r="J382" s="21">
        <f t="shared" si="6"/>
        <v>-0.53002070393374745</v>
      </c>
      <c r="K382" s="18">
        <f t="shared" si="9"/>
        <v>-0.34999999999999964</v>
      </c>
      <c r="L382">
        <v>2</v>
      </c>
      <c r="M382">
        <v>-9.61</v>
      </c>
    </row>
    <row r="383" spans="1:13">
      <c r="A383" s="54">
        <v>20120730</v>
      </c>
      <c r="B383" s="21">
        <v>1.93</v>
      </c>
      <c r="C383" s="21">
        <v>-3.12</v>
      </c>
      <c r="D383">
        <v>443</v>
      </c>
      <c r="E383">
        <v>2110</v>
      </c>
      <c r="F383">
        <v>80</v>
      </c>
      <c r="G383" s="21">
        <f t="shared" si="8"/>
        <v>-19</v>
      </c>
      <c r="H383" s="21">
        <f t="shared" si="4"/>
        <v>5.05</v>
      </c>
      <c r="I383" s="18">
        <f t="shared" si="5"/>
        <v>1.1399548532731376</v>
      </c>
      <c r="J383" s="21">
        <f t="shared" si="6"/>
        <v>0.43566591422121898</v>
      </c>
      <c r="K383" s="18">
        <f t="shared" si="9"/>
        <v>3.5249999999999995</v>
      </c>
      <c r="L383">
        <v>1.5</v>
      </c>
      <c r="M383">
        <v>-3.12</v>
      </c>
    </row>
    <row r="384" spans="1:13">
      <c r="A384" s="54">
        <v>20120731</v>
      </c>
      <c r="B384" s="21">
        <v>7.63</v>
      </c>
      <c r="C384" s="21">
        <v>2</v>
      </c>
      <c r="D384">
        <v>435</v>
      </c>
      <c r="E384">
        <v>2103</v>
      </c>
      <c r="F384">
        <v>95</v>
      </c>
      <c r="G384" s="21">
        <f t="shared" si="8"/>
        <v>-7</v>
      </c>
      <c r="H384" s="21">
        <f t="shared" si="4"/>
        <v>5.63</v>
      </c>
      <c r="I384" s="18">
        <f t="shared" si="5"/>
        <v>1.2942528735632184</v>
      </c>
      <c r="J384" s="21">
        <f t="shared" si="6"/>
        <v>1.7540229885057472</v>
      </c>
      <c r="K384" s="18">
        <f t="shared" si="9"/>
        <v>8.5249999999999986</v>
      </c>
      <c r="L384">
        <v>1.5</v>
      </c>
    </row>
    <row r="385" spans="1:13">
      <c r="A385" s="54">
        <v>20120801</v>
      </c>
      <c r="B385" s="21">
        <v>2.1</v>
      </c>
      <c r="C385" s="21">
        <v>-11.55</v>
      </c>
      <c r="D385">
        <v>458</v>
      </c>
      <c r="E385">
        <v>2123</v>
      </c>
      <c r="F385">
        <v>80</v>
      </c>
      <c r="G385" s="21">
        <f t="shared" si="8"/>
        <v>20</v>
      </c>
      <c r="H385" s="21">
        <f t="shared" si="4"/>
        <v>13.65</v>
      </c>
      <c r="I385" s="18">
        <f t="shared" si="5"/>
        <v>2.9803493449781659</v>
      </c>
      <c r="J385" s="21">
        <f t="shared" si="6"/>
        <v>0.45851528384279483</v>
      </c>
      <c r="K385" s="18">
        <f t="shared" si="9"/>
        <v>-4.6800000000000006</v>
      </c>
      <c r="L385">
        <v>1.5</v>
      </c>
      <c r="M385">
        <v>-13.49</v>
      </c>
    </row>
    <row r="386" spans="1:13">
      <c r="A386" s="54">
        <v>20120802</v>
      </c>
      <c r="B386" s="21">
        <v>10.49</v>
      </c>
      <c r="C386" s="21">
        <v>6.37</v>
      </c>
      <c r="D386">
        <v>417</v>
      </c>
      <c r="E386">
        <v>2111</v>
      </c>
      <c r="F386">
        <v>64</v>
      </c>
      <c r="G386" s="21">
        <f t="shared" si="8"/>
        <v>-12</v>
      </c>
      <c r="H386" s="21">
        <f t="shared" si="4"/>
        <v>4.12</v>
      </c>
      <c r="I386" s="18">
        <f t="shared" si="5"/>
        <v>0.98800959232613916</v>
      </c>
      <c r="J386" s="21">
        <f t="shared" si="6"/>
        <v>2.5155875299760195</v>
      </c>
      <c r="K386" s="18">
        <f t="shared" si="9"/>
        <v>12.625</v>
      </c>
      <c r="L386">
        <v>1.5</v>
      </c>
      <c r="M386">
        <v>6.37</v>
      </c>
    </row>
    <row r="387" spans="1:13">
      <c r="A387" s="54">
        <v>20120803</v>
      </c>
      <c r="B387" s="21">
        <v>-1.69</v>
      </c>
      <c r="C387" s="21">
        <v>-13.11</v>
      </c>
      <c r="D387">
        <v>446</v>
      </c>
      <c r="E387">
        <v>2133</v>
      </c>
      <c r="F387">
        <v>72</v>
      </c>
      <c r="G387" s="21">
        <f t="shared" si="8"/>
        <v>22</v>
      </c>
      <c r="H387" s="21">
        <f t="shared" si="4"/>
        <v>11.42</v>
      </c>
      <c r="I387" s="18">
        <f t="shared" si="5"/>
        <v>2.5605381165919283</v>
      </c>
      <c r="J387" s="21">
        <f t="shared" si="6"/>
        <v>-0.37892376681614348</v>
      </c>
      <c r="K387" s="18">
        <f t="shared" si="9"/>
        <v>-8.6499999999999986</v>
      </c>
      <c r="L387">
        <v>1</v>
      </c>
      <c r="M387">
        <v>-19.260000000000002</v>
      </c>
    </row>
    <row r="388" spans="1:13">
      <c r="A388" s="54">
        <v>20120806</v>
      </c>
      <c r="B388" s="21">
        <v>12.98</v>
      </c>
      <c r="C388" s="21">
        <v>-3.15</v>
      </c>
      <c r="D388">
        <v>612</v>
      </c>
      <c r="E388">
        <v>2155</v>
      </c>
      <c r="F388">
        <v>91</v>
      </c>
      <c r="G388" s="21">
        <f t="shared" si="8"/>
        <v>22</v>
      </c>
      <c r="H388" s="21">
        <f t="shared" si="4"/>
        <v>16.13</v>
      </c>
      <c r="I388" s="18">
        <f t="shared" si="5"/>
        <v>2.6356209150326793</v>
      </c>
      <c r="J388" s="21">
        <f t="shared" si="6"/>
        <v>2.1209150326797386</v>
      </c>
      <c r="K388" s="18">
        <f t="shared" si="9"/>
        <v>9.09</v>
      </c>
      <c r="L388">
        <v>2</v>
      </c>
    </row>
    <row r="389" spans="1:13">
      <c r="A389" s="54">
        <v>20120807</v>
      </c>
      <c r="B389" s="21">
        <v>-6.92</v>
      </c>
      <c r="C389" s="21">
        <v>-23.79</v>
      </c>
      <c r="D389">
        <v>619</v>
      </c>
      <c r="E389">
        <v>2158</v>
      </c>
      <c r="F389">
        <v>130</v>
      </c>
      <c r="G389" s="21">
        <f t="shared" si="8"/>
        <v>3</v>
      </c>
      <c r="H389" s="21">
        <f t="shared" si="4"/>
        <v>16.869999999999997</v>
      </c>
      <c r="I389" s="18">
        <f t="shared" si="5"/>
        <v>2.725363489499192</v>
      </c>
      <c r="J389" s="21">
        <f t="shared" si="6"/>
        <v>-1.1179321486268174</v>
      </c>
      <c r="K389" s="18">
        <f t="shared" si="9"/>
        <v>-7.4483999999999995</v>
      </c>
      <c r="L389">
        <v>2.64</v>
      </c>
      <c r="M389">
        <v>-26.16</v>
      </c>
    </row>
    <row r="390" spans="1:13">
      <c r="A390" s="54">
        <v>20120808</v>
      </c>
      <c r="B390" s="21">
        <v>16</v>
      </c>
      <c r="C390" s="21">
        <v>-25.01</v>
      </c>
      <c r="D390">
        <v>635</v>
      </c>
      <c r="E390">
        <v>2161</v>
      </c>
      <c r="F390">
        <v>135</v>
      </c>
      <c r="G390" s="21">
        <f t="shared" si="8"/>
        <v>3</v>
      </c>
      <c r="H390" s="21">
        <f t="shared" si="4"/>
        <v>41.010000000000005</v>
      </c>
      <c r="I390" s="18">
        <f t="shared" si="5"/>
        <v>6.458267716535433</v>
      </c>
      <c r="J390" s="21">
        <f t="shared" si="6"/>
        <v>2.5196850393700787</v>
      </c>
      <c r="K390" s="18">
        <f t="shared" si="9"/>
        <v>-1.8960000000000008</v>
      </c>
      <c r="L390">
        <v>3.64</v>
      </c>
      <c r="M390">
        <v>-26.6</v>
      </c>
    </row>
    <row r="391" spans="1:13">
      <c r="A391" s="54">
        <v>20120809</v>
      </c>
      <c r="B391" s="21">
        <v>19.84</v>
      </c>
      <c r="C391" s="21">
        <v>5.14</v>
      </c>
      <c r="D391">
        <v>653</v>
      </c>
      <c r="E391">
        <v>2174</v>
      </c>
      <c r="F391">
        <v>105</v>
      </c>
      <c r="G391" s="21">
        <f t="shared" si="8"/>
        <v>13</v>
      </c>
      <c r="H391" s="21">
        <f t="shared" si="4"/>
        <v>14.7</v>
      </c>
      <c r="I391" s="18">
        <f t="shared" si="5"/>
        <v>2.2511485451761102</v>
      </c>
      <c r="J391" s="21">
        <f t="shared" si="6"/>
        <v>3.0382848392036754</v>
      </c>
      <c r="K391" s="18">
        <f t="shared" si="9"/>
        <v>35.4392</v>
      </c>
      <c r="L391">
        <v>4.6399999999999997</v>
      </c>
      <c r="M391">
        <v>-1.4</v>
      </c>
    </row>
    <row r="392" spans="1:13">
      <c r="A392" s="54">
        <v>20120810</v>
      </c>
      <c r="B392" s="21">
        <v>6.31</v>
      </c>
      <c r="C392" s="21">
        <v>-5.26</v>
      </c>
      <c r="D392">
        <v>609</v>
      </c>
      <c r="E392">
        <v>2169</v>
      </c>
      <c r="F392">
        <v>100</v>
      </c>
      <c r="G392" s="21">
        <f t="shared" si="8"/>
        <v>-5</v>
      </c>
      <c r="H392" s="21">
        <f t="shared" si="4"/>
        <v>11.57</v>
      </c>
      <c r="I392" s="18">
        <f t="shared" si="5"/>
        <v>1.8998357963875205</v>
      </c>
      <c r="J392" s="21">
        <f t="shared" si="6"/>
        <v>1.0361247947454844</v>
      </c>
      <c r="K392" s="18">
        <f t="shared" si="9"/>
        <v>29.087600000000002</v>
      </c>
      <c r="L392">
        <v>5.64</v>
      </c>
      <c r="M392">
        <v>-6.88</v>
      </c>
    </row>
    <row r="393" spans="1:13">
      <c r="A393" s="54">
        <v>20120813</v>
      </c>
      <c r="B393" s="21">
        <v>-10.84</v>
      </c>
      <c r="C393" s="21">
        <v>-22.2</v>
      </c>
      <c r="D393">
        <v>631</v>
      </c>
      <c r="E393">
        <v>2136</v>
      </c>
      <c r="F393">
        <v>100</v>
      </c>
      <c r="G393" s="21">
        <f>E393-E392</f>
        <v>-33</v>
      </c>
      <c r="H393" s="21">
        <f>B393-C393</f>
        <v>11.36</v>
      </c>
      <c r="I393" s="18">
        <f>(H393/D393)*100</f>
        <v>1.8003169572107764</v>
      </c>
      <c r="J393" s="21">
        <f t="shared" ref="J393:J410" si="10">(B393/D393)*100</f>
        <v>-1.7179080824088748</v>
      </c>
      <c r="K393" s="18">
        <f>D393*(L393/100)+C393</f>
        <v>13.388400000000001</v>
      </c>
      <c r="L393">
        <v>5.64</v>
      </c>
      <c r="M393">
        <v>-6.88</v>
      </c>
    </row>
    <row r="394" spans="1:13">
      <c r="A394" s="54">
        <v>20120814</v>
      </c>
      <c r="B394" s="21">
        <v>-17.75</v>
      </c>
      <c r="C394" s="21">
        <v>-30.77</v>
      </c>
      <c r="D394">
        <v>613</v>
      </c>
      <c r="E394">
        <v>2143</v>
      </c>
      <c r="G394" s="21">
        <f>E394-E393</f>
        <v>7</v>
      </c>
      <c r="H394" s="21">
        <f>B394-C394</f>
        <v>13.02</v>
      </c>
      <c r="I394" s="18">
        <f>(H394/D394)*100</f>
        <v>2.1239804241435563</v>
      </c>
      <c r="J394" s="21">
        <f t="shared" si="10"/>
        <v>-2.8955954323001629</v>
      </c>
      <c r="K394" s="18">
        <f>D394*(L394/100)+C394</f>
        <v>3.8032000000000004</v>
      </c>
      <c r="L394">
        <v>5.64</v>
      </c>
      <c r="M394">
        <v>-35.51</v>
      </c>
    </row>
    <row r="395" spans="1:13">
      <c r="A395" s="54">
        <v>20120815</v>
      </c>
      <c r="B395" s="21">
        <v>-11.08</v>
      </c>
      <c r="C395" s="21">
        <v>-19.690000000000001</v>
      </c>
      <c r="D395">
        <v>470</v>
      </c>
      <c r="E395">
        <v>2119</v>
      </c>
      <c r="G395" s="21">
        <v>-24</v>
      </c>
      <c r="H395" s="21">
        <f>B395-C395</f>
        <v>8.6100000000000012</v>
      </c>
      <c r="I395" s="18">
        <f>(H395/D395)*100</f>
        <v>1.8319148936170215</v>
      </c>
      <c r="J395" s="21">
        <f t="shared" si="10"/>
        <v>-2.3574468085106384</v>
      </c>
      <c r="M395">
        <v>-21.48</v>
      </c>
    </row>
    <row r="396" spans="1:13">
      <c r="A396" s="54">
        <v>20120816</v>
      </c>
      <c r="B396" s="21">
        <v>-11.12</v>
      </c>
      <c r="D396">
        <v>390</v>
      </c>
      <c r="E396">
        <v>2112</v>
      </c>
      <c r="H396" s="21">
        <f t="shared" ref="H396:H430" si="11">B396-C396</f>
        <v>-11.12</v>
      </c>
      <c r="J396" s="21">
        <f t="shared" si="10"/>
        <v>-2.8512820512820509</v>
      </c>
    </row>
    <row r="397" spans="1:13">
      <c r="A397" s="54">
        <v>20120817</v>
      </c>
      <c r="B397" s="21">
        <v>-12.62</v>
      </c>
      <c r="D397">
        <v>392</v>
      </c>
      <c r="E397">
        <v>2115</v>
      </c>
      <c r="H397" s="21">
        <f t="shared" si="11"/>
        <v>-12.62</v>
      </c>
      <c r="J397" s="21">
        <f t="shared" si="10"/>
        <v>-3.2193877551020407</v>
      </c>
    </row>
    <row r="398" spans="1:13">
      <c r="A398" s="54">
        <v>20120820</v>
      </c>
      <c r="B398" s="21">
        <v>-16.440000000000001</v>
      </c>
      <c r="D398">
        <v>393</v>
      </c>
      <c r="E398">
        <v>2106</v>
      </c>
      <c r="F398">
        <v>110</v>
      </c>
      <c r="H398" s="21">
        <f t="shared" si="11"/>
        <v>-16.440000000000001</v>
      </c>
      <c r="J398" s="21">
        <f t="shared" si="10"/>
        <v>-4.1832061068702293</v>
      </c>
    </row>
    <row r="399" spans="1:13">
      <c r="A399" s="54">
        <v>20120821</v>
      </c>
      <c r="B399" s="21">
        <v>-17.12</v>
      </c>
      <c r="C399" s="21">
        <v>-27.72</v>
      </c>
      <c r="D399">
        <v>515</v>
      </c>
      <c r="E399">
        <v>2118</v>
      </c>
      <c r="H399" s="21">
        <f t="shared" si="11"/>
        <v>10.599999999999998</v>
      </c>
      <c r="J399" s="21">
        <f t="shared" si="10"/>
        <v>-3.3242718446601942</v>
      </c>
    </row>
    <row r="400" spans="1:13">
      <c r="A400" s="54">
        <v>20120822</v>
      </c>
      <c r="B400" s="21">
        <v>-4.59</v>
      </c>
      <c r="C400" s="21">
        <v>-8.7799999999999994</v>
      </c>
      <c r="D400">
        <v>490</v>
      </c>
      <c r="E400">
        <v>2107</v>
      </c>
      <c r="H400" s="21">
        <f t="shared" si="11"/>
        <v>4.1899999999999995</v>
      </c>
      <c r="J400" s="21">
        <f t="shared" si="10"/>
        <v>-0.93673469387755093</v>
      </c>
    </row>
    <row r="401" spans="1:10">
      <c r="A401" s="54">
        <v>20120823</v>
      </c>
      <c r="B401" s="21">
        <v>-1.75</v>
      </c>
      <c r="C401" s="21">
        <v>-14.54</v>
      </c>
      <c r="D401">
        <v>503</v>
      </c>
      <c r="E401">
        <v>2113</v>
      </c>
      <c r="H401" s="21">
        <f t="shared" si="11"/>
        <v>12.79</v>
      </c>
      <c r="J401" s="21">
        <f t="shared" si="10"/>
        <v>-0.34791252485089463</v>
      </c>
    </row>
    <row r="402" spans="1:10">
      <c r="A402" s="54">
        <v>20120824</v>
      </c>
      <c r="B402" s="21">
        <v>-2.5499999999999998</v>
      </c>
      <c r="D402">
        <v>497</v>
      </c>
      <c r="E402">
        <v>2092</v>
      </c>
      <c r="H402" s="21">
        <f t="shared" si="11"/>
        <v>-2.5499999999999998</v>
      </c>
      <c r="J402" s="21">
        <f t="shared" si="10"/>
        <v>-0.51307847082494962</v>
      </c>
    </row>
    <row r="403" spans="1:10">
      <c r="A403" s="54">
        <v>20120827</v>
      </c>
      <c r="B403" s="21">
        <v>-14.03</v>
      </c>
      <c r="D403">
        <v>479</v>
      </c>
      <c r="E403">
        <v>2056</v>
      </c>
      <c r="G403" s="21">
        <v>-36.39</v>
      </c>
      <c r="H403" s="21">
        <f t="shared" si="11"/>
        <v>-14.03</v>
      </c>
      <c r="J403" s="21">
        <f t="shared" si="10"/>
        <v>-2.9290187891440498</v>
      </c>
    </row>
    <row r="404" spans="1:10">
      <c r="A404" s="54">
        <v>20120828</v>
      </c>
      <c r="B404" s="21">
        <v>-12.92</v>
      </c>
      <c r="D404">
        <v>421</v>
      </c>
      <c r="E404">
        <v>2073</v>
      </c>
      <c r="G404" s="21">
        <v>17.440000000000001</v>
      </c>
      <c r="H404" s="21">
        <f t="shared" si="11"/>
        <v>-12.92</v>
      </c>
      <c r="J404" s="21">
        <f t="shared" si="10"/>
        <v>-3.0688836104513064</v>
      </c>
    </row>
    <row r="405" spans="1:10">
      <c r="A405" s="54">
        <v>20120829</v>
      </c>
      <c r="B405" s="21">
        <v>-11.6</v>
      </c>
      <c r="D405">
        <v>416</v>
      </c>
      <c r="E405">
        <v>2053</v>
      </c>
      <c r="G405" s="21">
        <v>-19.91</v>
      </c>
      <c r="H405" s="21">
        <f t="shared" si="11"/>
        <v>-11.6</v>
      </c>
      <c r="J405" s="21">
        <f t="shared" si="10"/>
        <v>-2.7884615384615383</v>
      </c>
    </row>
    <row r="406" spans="1:10">
      <c r="A406" s="54">
        <v>20120830</v>
      </c>
      <c r="B406" s="21">
        <v>-4.01</v>
      </c>
      <c r="D406">
        <v>508</v>
      </c>
      <c r="E406">
        <v>2053</v>
      </c>
      <c r="G406" s="21">
        <v>-0.65</v>
      </c>
      <c r="H406" s="21">
        <f t="shared" si="11"/>
        <v>-4.01</v>
      </c>
      <c r="J406" s="21">
        <f t="shared" si="10"/>
        <v>-0.78937007874015741</v>
      </c>
    </row>
    <row r="407" spans="1:10">
      <c r="A407" s="54">
        <v>20120831</v>
      </c>
      <c r="B407" s="21">
        <v>-8.43</v>
      </c>
      <c r="D407">
        <v>353</v>
      </c>
      <c r="E407">
        <v>2048</v>
      </c>
      <c r="G407" s="21">
        <v>-5.07</v>
      </c>
      <c r="H407" s="21">
        <f t="shared" si="11"/>
        <v>-8.43</v>
      </c>
      <c r="J407" s="21">
        <f t="shared" si="10"/>
        <v>-2.3881019830028327</v>
      </c>
    </row>
    <row r="408" spans="1:10">
      <c r="A408" s="54">
        <v>20120903</v>
      </c>
      <c r="B408" s="21">
        <v>9.64</v>
      </c>
      <c r="D408">
        <v>479</v>
      </c>
      <c r="E408">
        <v>2059</v>
      </c>
      <c r="G408" s="21">
        <v>11.63</v>
      </c>
      <c r="H408" s="21">
        <f t="shared" si="11"/>
        <v>9.64</v>
      </c>
      <c r="J408" s="21">
        <f t="shared" si="10"/>
        <v>2.0125260960334028</v>
      </c>
    </row>
    <row r="409" spans="1:10">
      <c r="A409" s="54">
        <v>20120904</v>
      </c>
      <c r="B409" s="21">
        <v>-6</v>
      </c>
      <c r="C409" s="21">
        <v>-10.87</v>
      </c>
      <c r="D409">
        <v>476</v>
      </c>
      <c r="E409">
        <v>2044</v>
      </c>
      <c r="G409" s="21">
        <f t="shared" ref="G409:G415" si="12">E409-E408</f>
        <v>-15</v>
      </c>
      <c r="H409" s="21">
        <f t="shared" si="11"/>
        <v>4.8699999999999992</v>
      </c>
      <c r="J409" s="21">
        <f t="shared" si="10"/>
        <v>-1.2605042016806722</v>
      </c>
    </row>
    <row r="410" spans="1:10">
      <c r="A410" s="54">
        <v>20120905</v>
      </c>
      <c r="B410" s="21">
        <v>-5.57</v>
      </c>
      <c r="C410" s="21">
        <v>-12</v>
      </c>
      <c r="D410">
        <v>449</v>
      </c>
      <c r="E410">
        <v>2038</v>
      </c>
      <c r="G410" s="21">
        <f t="shared" si="12"/>
        <v>-6</v>
      </c>
      <c r="H410" s="21">
        <f t="shared" si="11"/>
        <v>6.43</v>
      </c>
      <c r="J410" s="21">
        <f t="shared" si="10"/>
        <v>-1.2405345211581293</v>
      </c>
    </row>
    <row r="411" spans="1:10">
      <c r="A411" s="54">
        <v>20120906</v>
      </c>
      <c r="B411" s="21">
        <v>-3.51</v>
      </c>
      <c r="C411" s="21">
        <v>-15.71</v>
      </c>
      <c r="D411">
        <v>427</v>
      </c>
      <c r="E411">
        <v>2052</v>
      </c>
      <c r="G411" s="21">
        <f t="shared" si="12"/>
        <v>14</v>
      </c>
      <c r="H411" s="21">
        <f t="shared" si="11"/>
        <v>12.200000000000001</v>
      </c>
    </row>
    <row r="412" spans="1:10">
      <c r="A412" s="54">
        <v>20120907</v>
      </c>
      <c r="B412" s="21">
        <v>81.260000000000005</v>
      </c>
      <c r="C412" s="21">
        <v>31</v>
      </c>
      <c r="D412">
        <v>1142</v>
      </c>
      <c r="E412">
        <v>2127</v>
      </c>
      <c r="G412" s="21">
        <f t="shared" si="12"/>
        <v>75</v>
      </c>
      <c r="H412" s="21">
        <f t="shared" si="11"/>
        <v>50.260000000000005</v>
      </c>
    </row>
    <row r="413" spans="1:10">
      <c r="A413" s="54">
        <v>20120910</v>
      </c>
      <c r="B413" s="21">
        <v>1.66</v>
      </c>
      <c r="C413" s="21">
        <v>-26.17</v>
      </c>
      <c r="D413">
        <v>861</v>
      </c>
      <c r="E413">
        <v>2135</v>
      </c>
      <c r="G413" s="21">
        <f t="shared" si="12"/>
        <v>8</v>
      </c>
      <c r="H413" s="21">
        <f t="shared" si="11"/>
        <v>27.830000000000002</v>
      </c>
    </row>
    <row r="414" spans="1:10">
      <c r="A414" s="54">
        <v>20120911</v>
      </c>
      <c r="B414" s="21">
        <v>17.28</v>
      </c>
      <c r="C414" s="21">
        <v>2.02</v>
      </c>
      <c r="D414">
        <v>658</v>
      </c>
      <c r="E414">
        <v>2121</v>
      </c>
      <c r="G414" s="21">
        <f t="shared" si="12"/>
        <v>-14</v>
      </c>
      <c r="H414" s="21">
        <f t="shared" si="11"/>
        <v>15.260000000000002</v>
      </c>
    </row>
    <row r="415" spans="1:10">
      <c r="A415" s="54">
        <v>20120912</v>
      </c>
      <c r="B415" s="21">
        <v>-17.690000000000001</v>
      </c>
      <c r="C415" s="21">
        <v>-30</v>
      </c>
      <c r="D415">
        <v>692</v>
      </c>
      <c r="E415">
        <v>2127</v>
      </c>
      <c r="G415" s="21">
        <f t="shared" si="12"/>
        <v>6</v>
      </c>
      <c r="H415" s="21">
        <f t="shared" si="11"/>
        <v>12.309999999999999</v>
      </c>
    </row>
    <row r="416" spans="1:10">
      <c r="A416" s="54">
        <v>20120913</v>
      </c>
      <c r="B416" s="21">
        <v>8.94</v>
      </c>
      <c r="C416" s="21">
        <v>-11.3</v>
      </c>
      <c r="D416">
        <v>656</v>
      </c>
      <c r="E416">
        <v>2110</v>
      </c>
      <c r="G416" s="21">
        <f t="shared" ref="G416:G428" si="13">E416-E415</f>
        <v>-17</v>
      </c>
      <c r="H416" s="21">
        <f t="shared" si="11"/>
        <v>20.240000000000002</v>
      </c>
    </row>
    <row r="417" spans="1:8">
      <c r="A417" s="54">
        <v>20120914</v>
      </c>
      <c r="B417" s="21">
        <v>1.34</v>
      </c>
      <c r="C417" s="21">
        <v>-19.16</v>
      </c>
      <c r="D417">
        <v>778</v>
      </c>
      <c r="E417">
        <v>2124</v>
      </c>
      <c r="G417" s="21">
        <f t="shared" si="13"/>
        <v>14</v>
      </c>
      <c r="H417" s="21">
        <f t="shared" si="11"/>
        <v>20.5</v>
      </c>
    </row>
    <row r="418" spans="1:8">
      <c r="A418" s="54">
        <v>20120917</v>
      </c>
      <c r="B418" s="21">
        <v>-6.98</v>
      </c>
      <c r="C418" s="21">
        <v>-18.260000000000002</v>
      </c>
      <c r="D418">
        <v>639</v>
      </c>
      <c r="E418">
        <v>2079</v>
      </c>
      <c r="G418" s="21">
        <f t="shared" si="13"/>
        <v>-45</v>
      </c>
      <c r="H418" s="21">
        <f t="shared" si="11"/>
        <v>11.280000000000001</v>
      </c>
    </row>
    <row r="419" spans="1:8">
      <c r="A419" s="54">
        <v>20120918</v>
      </c>
      <c r="B419" s="21">
        <v>-25.51</v>
      </c>
      <c r="C419" s="21">
        <v>-34.590000000000003</v>
      </c>
      <c r="D419">
        <v>436</v>
      </c>
      <c r="E419">
        <v>2060</v>
      </c>
      <c r="G419" s="21">
        <f t="shared" si="13"/>
        <v>-19</v>
      </c>
      <c r="H419" s="21">
        <f t="shared" si="11"/>
        <v>9.0800000000000018</v>
      </c>
    </row>
    <row r="420" spans="1:8">
      <c r="A420" s="54">
        <v>20120919</v>
      </c>
      <c r="B420" s="21">
        <v>-1.07</v>
      </c>
      <c r="C420" s="21">
        <v>-10.81</v>
      </c>
      <c r="D420">
        <v>446</v>
      </c>
      <c r="E420">
        <v>2068</v>
      </c>
      <c r="G420" s="21">
        <f t="shared" si="13"/>
        <v>8</v>
      </c>
      <c r="H420" s="21">
        <f t="shared" si="11"/>
        <v>9.74</v>
      </c>
    </row>
    <row r="421" spans="1:8">
      <c r="A421" s="54">
        <v>20120920</v>
      </c>
      <c r="B421" s="21">
        <v>-14.32</v>
      </c>
      <c r="C421" s="21">
        <v>-28.06</v>
      </c>
      <c r="D421">
        <v>540</v>
      </c>
      <c r="E421">
        <v>2025</v>
      </c>
      <c r="G421" s="21">
        <f t="shared" si="13"/>
        <v>-43</v>
      </c>
      <c r="H421" s="21">
        <f t="shared" si="11"/>
        <v>13.739999999999998</v>
      </c>
    </row>
    <row r="422" spans="1:8">
      <c r="A422" s="54">
        <v>20120921</v>
      </c>
      <c r="B422" s="21">
        <v>-3.65</v>
      </c>
      <c r="C422" s="21">
        <v>-17.46</v>
      </c>
      <c r="D422">
        <v>477</v>
      </c>
      <c r="E422">
        <v>2027</v>
      </c>
      <c r="G422" s="21">
        <f t="shared" si="13"/>
        <v>2</v>
      </c>
      <c r="H422" s="21">
        <f t="shared" si="11"/>
        <v>13.81</v>
      </c>
    </row>
    <row r="423" spans="1:8">
      <c r="A423" s="54">
        <v>20120924</v>
      </c>
      <c r="B423" s="21">
        <v>-6.04</v>
      </c>
      <c r="C423" s="21">
        <v>-19.670000000000002</v>
      </c>
      <c r="D423">
        <v>456</v>
      </c>
      <c r="E423">
        <v>2033</v>
      </c>
      <c r="G423" s="21">
        <f t="shared" si="13"/>
        <v>6</v>
      </c>
      <c r="H423" s="21">
        <f t="shared" si="11"/>
        <v>13.630000000000003</v>
      </c>
    </row>
    <row r="424" spans="1:8">
      <c r="A424" s="54">
        <v>20120925</v>
      </c>
      <c r="B424" s="21">
        <v>3.85</v>
      </c>
      <c r="C424" s="21">
        <v>-0.26</v>
      </c>
      <c r="D424">
        <v>394</v>
      </c>
      <c r="E424">
        <v>2029</v>
      </c>
      <c r="G424" s="21">
        <f t="shared" si="13"/>
        <v>-4</v>
      </c>
      <c r="H424" s="21">
        <f t="shared" si="11"/>
        <v>4.1100000000000003</v>
      </c>
    </row>
    <row r="425" spans="1:8">
      <c r="A425" s="54">
        <v>20120926</v>
      </c>
      <c r="B425" s="21">
        <v>9.8000000000000007</v>
      </c>
      <c r="C425" s="21">
        <v>3.51</v>
      </c>
      <c r="D425">
        <v>393</v>
      </c>
      <c r="E425">
        <v>2004</v>
      </c>
      <c r="G425" s="21">
        <f t="shared" si="13"/>
        <v>-25</v>
      </c>
      <c r="H425" s="21">
        <f t="shared" si="11"/>
        <v>6.2900000000000009</v>
      </c>
    </row>
    <row r="426" spans="1:8">
      <c r="A426" s="54">
        <v>20120927</v>
      </c>
      <c r="B426" s="21">
        <v>37.880000000000003</v>
      </c>
      <c r="C426" s="21">
        <v>19.62</v>
      </c>
      <c r="D426">
        <v>603</v>
      </c>
      <c r="E426">
        <v>2056</v>
      </c>
      <c r="G426" s="21">
        <f t="shared" si="13"/>
        <v>52</v>
      </c>
      <c r="H426" s="21">
        <f t="shared" si="11"/>
        <v>18.260000000000002</v>
      </c>
    </row>
    <row r="427" spans="1:8">
      <c r="A427" s="54">
        <v>20120928</v>
      </c>
      <c r="B427" s="21">
        <v>75.23</v>
      </c>
      <c r="C427" s="21">
        <v>56.55</v>
      </c>
      <c r="D427">
        <v>648</v>
      </c>
      <c r="E427">
        <v>2087</v>
      </c>
      <c r="G427" s="21">
        <f t="shared" si="13"/>
        <v>31</v>
      </c>
      <c r="H427" s="21">
        <f t="shared" si="11"/>
        <v>18.680000000000007</v>
      </c>
    </row>
    <row r="428" spans="1:8">
      <c r="A428" s="54">
        <v>20121008</v>
      </c>
      <c r="B428" s="21">
        <v>6.19</v>
      </c>
      <c r="C428" s="21">
        <v>-12.58</v>
      </c>
      <c r="D428">
        <v>458</v>
      </c>
      <c r="E428">
        <v>2074</v>
      </c>
      <c r="G428" s="21">
        <f t="shared" si="13"/>
        <v>-13</v>
      </c>
      <c r="H428" s="21">
        <f t="shared" si="11"/>
        <v>18.77</v>
      </c>
    </row>
    <row r="429" spans="1:8">
      <c r="A429" s="54">
        <v>20121009</v>
      </c>
      <c r="B429" s="21">
        <v>70.22</v>
      </c>
      <c r="C429" s="21">
        <v>27</v>
      </c>
      <c r="D429">
        <v>695</v>
      </c>
      <c r="E429">
        <v>2115</v>
      </c>
      <c r="G429" s="21">
        <f t="shared" ref="G429" si="14">E429-E428</f>
        <v>41</v>
      </c>
      <c r="H429" s="21">
        <f t="shared" si="11"/>
        <v>43.22</v>
      </c>
    </row>
    <row r="430" spans="1:8">
      <c r="A430" s="54">
        <v>20121010</v>
      </c>
      <c r="B430" s="21">
        <v>6.32</v>
      </c>
      <c r="C430" s="21">
        <v>-6.21</v>
      </c>
      <c r="D430">
        <v>615</v>
      </c>
      <c r="E430">
        <v>2120</v>
      </c>
      <c r="G430" s="21">
        <f t="shared" ref="G430" si="15">E430-E429</f>
        <v>5</v>
      </c>
      <c r="H430" s="21">
        <f t="shared" si="11"/>
        <v>12.530000000000001</v>
      </c>
    </row>
    <row r="431" spans="1:8">
      <c r="A431" s="54">
        <v>20121011</v>
      </c>
      <c r="B431" s="21">
        <v>10.57</v>
      </c>
      <c r="C431" s="21">
        <v>-3.65</v>
      </c>
      <c r="D431">
        <v>578</v>
      </c>
      <c r="E431">
        <v>2103</v>
      </c>
      <c r="G431" s="21">
        <f t="shared" ref="G431" si="16">E431-E430</f>
        <v>-17</v>
      </c>
      <c r="H431" s="21">
        <f t="shared" ref="H431" si="17">B431-C431</f>
        <v>14.22</v>
      </c>
    </row>
    <row r="432" spans="1:8">
      <c r="A432" s="54">
        <v>20121012</v>
      </c>
      <c r="B432" s="21">
        <v>4.75</v>
      </c>
      <c r="C432" s="21">
        <v>-7.27</v>
      </c>
      <c r="D432">
        <v>530</v>
      </c>
      <c r="E432">
        <v>2105</v>
      </c>
      <c r="G432" s="21">
        <f t="shared" ref="G432" si="18">E432-E431</f>
        <v>2</v>
      </c>
      <c r="H432" s="21">
        <f t="shared" ref="H432" si="19">B432-C432</f>
        <v>12.02</v>
      </c>
    </row>
    <row r="433" spans="1:19">
      <c r="A433" s="54">
        <v>20121015</v>
      </c>
      <c r="B433" s="21">
        <v>-6.35</v>
      </c>
      <c r="C433" s="21">
        <v>-20.73</v>
      </c>
      <c r="D433">
        <v>431</v>
      </c>
      <c r="E433">
        <v>2099</v>
      </c>
      <c r="G433" s="21">
        <f t="shared" ref="G433" si="20">E433-E432</f>
        <v>-6</v>
      </c>
      <c r="H433" s="21">
        <f t="shared" ref="H433" si="21">B433-C433</f>
        <v>14.38</v>
      </c>
    </row>
    <row r="434" spans="1:19">
      <c r="A434" s="54">
        <v>20121016</v>
      </c>
      <c r="B434" s="21">
        <v>-1.7</v>
      </c>
      <c r="C434" s="21">
        <v>-22.47</v>
      </c>
      <c r="D434">
        <v>472</v>
      </c>
      <c r="E434">
        <v>2099</v>
      </c>
      <c r="G434" s="21">
        <f t="shared" ref="G434:G435" si="22">E434-E433</f>
        <v>0</v>
      </c>
      <c r="H434" s="21">
        <f t="shared" ref="H434:H435" si="23">B434-C434</f>
        <v>20.77</v>
      </c>
    </row>
    <row r="435" spans="1:19">
      <c r="A435" s="54">
        <v>20121017</v>
      </c>
      <c r="B435" s="21">
        <v>-1.89</v>
      </c>
      <c r="C435" s="21">
        <v>-14.17</v>
      </c>
      <c r="D435">
        <v>471</v>
      </c>
      <c r="E435">
        <v>2106</v>
      </c>
      <c r="G435" s="21">
        <f t="shared" si="22"/>
        <v>7</v>
      </c>
      <c r="H435" s="21">
        <f t="shared" si="23"/>
        <v>12.28</v>
      </c>
    </row>
    <row r="436" spans="1:19">
      <c r="A436" s="54">
        <v>20121018</v>
      </c>
      <c r="B436" s="21">
        <v>19.649999999999999</v>
      </c>
      <c r="C436" s="21">
        <v>-13.92</v>
      </c>
      <c r="D436">
        <v>657</v>
      </c>
      <c r="E436">
        <v>2132</v>
      </c>
      <c r="G436" s="21">
        <f t="shared" ref="G436" si="24">E436-E435</f>
        <v>26</v>
      </c>
      <c r="H436" s="21">
        <f t="shared" ref="H436" si="25">B436-C436</f>
        <v>33.57</v>
      </c>
    </row>
    <row r="437" spans="1:19">
      <c r="A437" s="54">
        <v>20121019</v>
      </c>
      <c r="B437" s="21">
        <v>27.33</v>
      </c>
      <c r="C437" s="21">
        <v>7.82</v>
      </c>
      <c r="D437">
        <v>506</v>
      </c>
      <c r="E437">
        <v>2128</v>
      </c>
      <c r="G437" s="21">
        <f t="shared" ref="G437:G438" si="26">E437-E436</f>
        <v>-4</v>
      </c>
      <c r="H437" s="21">
        <f t="shared" ref="H437:H438" si="27">B437-C437</f>
        <v>19.509999999999998</v>
      </c>
    </row>
    <row r="438" spans="1:19">
      <c r="A438" s="117">
        <v>41204</v>
      </c>
      <c r="B438" s="21">
        <v>-5.27</v>
      </c>
      <c r="C438" s="21">
        <v>-20.77</v>
      </c>
      <c r="D438">
        <v>488</v>
      </c>
      <c r="E438">
        <v>2133</v>
      </c>
      <c r="G438" s="21">
        <f t="shared" si="26"/>
        <v>5</v>
      </c>
      <c r="H438" s="21">
        <f t="shared" si="27"/>
        <v>15.5</v>
      </c>
      <c r="I438" s="18">
        <v>98</v>
      </c>
      <c r="J438" s="21">
        <v>2321.8200000000002</v>
      </c>
      <c r="K438" s="18">
        <v>2315.5300000000002</v>
      </c>
      <c r="L438" s="21">
        <v>2272.87</v>
      </c>
      <c r="M438" s="18">
        <v>2274.27</v>
      </c>
      <c r="N438" s="21">
        <v>2297.35</v>
      </c>
    </row>
    <row r="439" spans="1:19">
      <c r="A439" s="117">
        <v>41205</v>
      </c>
      <c r="B439" s="21">
        <v>-2.8</v>
      </c>
      <c r="C439" s="21">
        <v>-10.11</v>
      </c>
      <c r="D439">
        <v>540</v>
      </c>
      <c r="E439">
        <v>2114</v>
      </c>
      <c r="G439" s="21">
        <f t="shared" ref="G439:G441" si="28">E439-E438</f>
        <v>-19</v>
      </c>
      <c r="H439" s="21">
        <f t="shared" ref="H439:H441" si="29">B439-C439</f>
        <v>7.31</v>
      </c>
      <c r="I439" s="120">
        <v>99</v>
      </c>
      <c r="J439" s="21">
        <v>2324.6</v>
      </c>
      <c r="K439" s="18">
        <v>2314.8200000000002</v>
      </c>
      <c r="L439" s="21">
        <v>2276.6999999999998</v>
      </c>
      <c r="M439" s="21">
        <v>2277.86</v>
      </c>
      <c r="N439" s="21">
        <v>2296.29</v>
      </c>
      <c r="O439" s="21">
        <f>J439+J439-J438</f>
        <v>2327.3799999999997</v>
      </c>
      <c r="P439" s="21">
        <f t="shared" ref="P439:S440" si="30">K439+K439-K438</f>
        <v>2314.11</v>
      </c>
      <c r="Q439" s="21">
        <f t="shared" si="30"/>
        <v>2280.5299999999997</v>
      </c>
      <c r="R439" s="21">
        <f t="shared" si="30"/>
        <v>2281.4500000000003</v>
      </c>
      <c r="S439" s="21">
        <f t="shared" si="30"/>
        <v>2295.23</v>
      </c>
    </row>
    <row r="440" spans="1:19">
      <c r="A440" s="117">
        <v>41206</v>
      </c>
      <c r="B440" s="21">
        <v>-6.72</v>
      </c>
      <c r="C440" s="21">
        <v>-24.71</v>
      </c>
      <c r="D440">
        <v>497</v>
      </c>
      <c r="E440">
        <v>2116</v>
      </c>
      <c r="G440" s="21">
        <f t="shared" si="28"/>
        <v>2</v>
      </c>
      <c r="H440" s="21">
        <f t="shared" si="29"/>
        <v>17.990000000000002</v>
      </c>
      <c r="I440" s="120">
        <v>100</v>
      </c>
      <c r="J440" s="21">
        <v>2326</v>
      </c>
      <c r="K440" s="18">
        <v>2313.09</v>
      </c>
      <c r="L440" s="21">
        <v>2279.7800000000002</v>
      </c>
      <c r="M440" s="21">
        <v>2281.4499999999998</v>
      </c>
      <c r="N440" s="21">
        <v>2295.41</v>
      </c>
      <c r="O440" s="21">
        <f>J440+J440-J439</f>
        <v>2327.4</v>
      </c>
      <c r="P440" s="21">
        <f t="shared" si="30"/>
        <v>2311.36</v>
      </c>
      <c r="Q440" s="21">
        <f t="shared" si="30"/>
        <v>2282.8600000000006</v>
      </c>
      <c r="R440" s="21">
        <f t="shared" si="30"/>
        <v>2285.0399999999995</v>
      </c>
      <c r="S440" s="21">
        <f t="shared" si="30"/>
        <v>2294.5299999999997</v>
      </c>
    </row>
    <row r="441" spans="1:19">
      <c r="A441" s="117">
        <v>41207</v>
      </c>
      <c r="B441" s="21">
        <v>-15</v>
      </c>
      <c r="C441" s="21">
        <v>-35.26</v>
      </c>
      <c r="D441">
        <v>557</v>
      </c>
      <c r="E441">
        <v>2102</v>
      </c>
      <c r="G441" s="21">
        <f t="shared" si="28"/>
        <v>-14</v>
      </c>
      <c r="H441" s="21">
        <f t="shared" si="29"/>
        <v>20.259999999999998</v>
      </c>
      <c r="I441" s="120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2"/>
  <sheetViews>
    <sheetView topLeftCell="A25" workbookViewId="0">
      <pane ySplit="2970" topLeftCell="A55" activePane="bottomLeft"/>
      <selection activeCell="F30" sqref="F30"/>
      <selection pane="bottomLeft" activeCell="K64" sqref="K64"/>
    </sheetView>
  </sheetViews>
  <sheetFormatPr defaultRowHeight="13.5"/>
  <cols>
    <col min="1" max="1" width="8.625" customWidth="1"/>
    <col min="2" max="2" width="16.75" customWidth="1"/>
    <col min="5" max="5" width="9.875" customWidth="1"/>
    <col min="6" max="6" width="12.125" customWidth="1"/>
    <col min="9" max="9" width="3.5" customWidth="1"/>
    <col min="10" max="10" width="11.125" customWidth="1"/>
  </cols>
  <sheetData>
    <row r="1" spans="1:14">
      <c r="A1" s="68">
        <v>1</v>
      </c>
      <c r="B1" s="69" t="s">
        <v>78</v>
      </c>
      <c r="C1" s="68">
        <v>77514</v>
      </c>
      <c r="D1" s="68">
        <v>-732</v>
      </c>
      <c r="E1" s="68">
        <v>1</v>
      </c>
      <c r="F1" s="69" t="s">
        <v>79</v>
      </c>
      <c r="G1" s="68">
        <v>8235</v>
      </c>
      <c r="H1" s="68">
        <v>277</v>
      </c>
      <c r="I1" s="68">
        <v>1</v>
      </c>
      <c r="J1" s="69" t="s">
        <v>80</v>
      </c>
      <c r="K1" s="68">
        <v>14556</v>
      </c>
      <c r="L1" s="68">
        <v>-311</v>
      </c>
      <c r="M1" s="176"/>
      <c r="N1" s="176"/>
    </row>
    <row r="2" spans="1:14">
      <c r="A2" s="70">
        <v>2</v>
      </c>
      <c r="B2" s="71" t="s">
        <v>86</v>
      </c>
      <c r="C2" s="70">
        <v>70138</v>
      </c>
      <c r="D2" s="70">
        <v>-2746</v>
      </c>
      <c r="E2" s="70">
        <v>2</v>
      </c>
      <c r="F2" s="71" t="s">
        <v>85</v>
      </c>
      <c r="G2" s="70">
        <v>4105</v>
      </c>
      <c r="H2" s="70">
        <v>-122</v>
      </c>
      <c r="I2" s="70">
        <v>2</v>
      </c>
      <c r="J2" s="71" t="s">
        <v>83</v>
      </c>
      <c r="K2" s="70">
        <v>10100</v>
      </c>
      <c r="L2" s="70">
        <v>716</v>
      </c>
      <c r="M2" s="176"/>
      <c r="N2" s="176"/>
    </row>
    <row r="3" spans="1:14">
      <c r="A3" s="68">
        <v>3</v>
      </c>
      <c r="B3" s="69" t="s">
        <v>83</v>
      </c>
      <c r="C3" s="68">
        <v>63815</v>
      </c>
      <c r="D3" s="68">
        <v>2148</v>
      </c>
      <c r="E3" s="68">
        <v>3</v>
      </c>
      <c r="F3" s="69" t="s">
        <v>78</v>
      </c>
      <c r="G3" s="68">
        <v>3989</v>
      </c>
      <c r="H3" s="68">
        <v>37</v>
      </c>
      <c r="I3" s="68">
        <v>3</v>
      </c>
      <c r="J3" s="69" t="s">
        <v>79</v>
      </c>
      <c r="K3" s="68">
        <v>7380</v>
      </c>
      <c r="L3" s="68">
        <v>61</v>
      </c>
      <c r="M3" s="176"/>
      <c r="N3" s="176"/>
    </row>
    <row r="4" spans="1:14">
      <c r="A4" s="70">
        <v>4</v>
      </c>
      <c r="B4" s="71" t="s">
        <v>85</v>
      </c>
      <c r="C4" s="70">
        <v>59344</v>
      </c>
      <c r="D4" s="70">
        <v>-2051</v>
      </c>
      <c r="E4" s="70">
        <v>4</v>
      </c>
      <c r="F4" s="71" t="s">
        <v>84</v>
      </c>
      <c r="G4" s="70">
        <v>3397</v>
      </c>
      <c r="H4" s="70">
        <v>-5</v>
      </c>
      <c r="I4" s="70">
        <v>4</v>
      </c>
      <c r="J4" s="71" t="s">
        <v>78</v>
      </c>
      <c r="K4" s="70">
        <v>3416</v>
      </c>
      <c r="L4" s="70">
        <v>143</v>
      </c>
      <c r="M4" s="176"/>
      <c r="N4" s="176"/>
    </row>
    <row r="5" spans="1:14">
      <c r="A5" s="68">
        <v>5</v>
      </c>
      <c r="B5" s="69" t="s">
        <v>79</v>
      </c>
      <c r="C5" s="68">
        <v>55426</v>
      </c>
      <c r="D5" s="68">
        <v>-1576</v>
      </c>
      <c r="E5" s="68">
        <v>5</v>
      </c>
      <c r="F5" s="69" t="s">
        <v>83</v>
      </c>
      <c r="G5" s="68">
        <v>3289</v>
      </c>
      <c r="H5" s="68">
        <v>149</v>
      </c>
      <c r="I5" s="68">
        <v>5</v>
      </c>
      <c r="J5" s="69" t="s">
        <v>101</v>
      </c>
      <c r="K5" s="68">
        <v>3179</v>
      </c>
      <c r="L5" s="68">
        <v>135</v>
      </c>
      <c r="M5" s="176"/>
      <c r="N5" s="176"/>
    </row>
    <row r="6" spans="1:14">
      <c r="A6" s="70">
        <v>6</v>
      </c>
      <c r="B6" s="71" t="s">
        <v>81</v>
      </c>
      <c r="C6" s="70">
        <v>43929</v>
      </c>
      <c r="D6" s="70">
        <v>362</v>
      </c>
      <c r="E6" s="70">
        <v>6</v>
      </c>
      <c r="F6" s="71" t="s">
        <v>82</v>
      </c>
      <c r="G6" s="70">
        <v>2962</v>
      </c>
      <c r="H6" s="70">
        <v>-363</v>
      </c>
      <c r="I6" s="70">
        <v>6</v>
      </c>
      <c r="J6" s="71" t="s">
        <v>81</v>
      </c>
      <c r="K6" s="70">
        <v>2666</v>
      </c>
      <c r="L6" s="70">
        <v>41</v>
      </c>
      <c r="M6" s="176"/>
      <c r="N6" s="176"/>
    </row>
    <row r="7" spans="1:14">
      <c r="A7" s="68">
        <v>7</v>
      </c>
      <c r="B7" s="69" t="s">
        <v>82</v>
      </c>
      <c r="C7" s="68">
        <v>37785</v>
      </c>
      <c r="D7" s="68">
        <v>-2212</v>
      </c>
      <c r="E7" s="68">
        <v>7</v>
      </c>
      <c r="F7" s="69" t="s">
        <v>81</v>
      </c>
      <c r="G7" s="68">
        <v>2843</v>
      </c>
      <c r="H7" s="68">
        <v>-192</v>
      </c>
      <c r="I7" s="68">
        <v>7</v>
      </c>
      <c r="J7" s="69" t="s">
        <v>82</v>
      </c>
      <c r="K7" s="68">
        <v>2425</v>
      </c>
      <c r="L7" s="68">
        <v>156</v>
      </c>
      <c r="M7" s="176"/>
      <c r="N7" s="176"/>
    </row>
    <row r="8" spans="1:14">
      <c r="A8" s="70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8"/>
      <c r="M8" s="176">
        <f>L8-H8</f>
        <v>0</v>
      </c>
      <c r="N8" s="176"/>
    </row>
    <row r="9" spans="1:14">
      <c r="A9" s="176"/>
      <c r="B9" s="176"/>
      <c r="C9" s="176"/>
      <c r="D9" s="176"/>
      <c r="E9" s="176"/>
      <c r="F9" s="176"/>
      <c r="G9" s="176">
        <f>SUM(G1:G8)</f>
        <v>28820</v>
      </c>
      <c r="H9" s="176">
        <f>SUM(H1:H8)</f>
        <v>-219</v>
      </c>
      <c r="I9" s="176"/>
      <c r="J9" s="176"/>
      <c r="K9" s="176">
        <f>SUM(K1:K8)</f>
        <v>43722</v>
      </c>
      <c r="L9" s="176">
        <f>SUM(L1:L8)</f>
        <v>941</v>
      </c>
      <c r="M9" s="176">
        <f>H9-L9</f>
        <v>-1160</v>
      </c>
      <c r="N9" s="176"/>
    </row>
    <row r="10" spans="1:14">
      <c r="A10" s="68">
        <v>1</v>
      </c>
      <c r="B10" s="69" t="s">
        <v>78</v>
      </c>
      <c r="C10" s="68">
        <v>9138</v>
      </c>
      <c r="D10" s="68">
        <v>-2228</v>
      </c>
      <c r="E10" s="68">
        <v>1</v>
      </c>
      <c r="F10" s="69" t="s">
        <v>79</v>
      </c>
      <c r="G10" s="68">
        <v>2211</v>
      </c>
      <c r="H10" s="68">
        <v>8</v>
      </c>
      <c r="I10" s="68">
        <v>1</v>
      </c>
      <c r="J10" s="69" t="s">
        <v>85</v>
      </c>
      <c r="K10" s="68">
        <v>2710</v>
      </c>
      <c r="L10" s="68">
        <v>-358</v>
      </c>
      <c r="M10" s="176"/>
      <c r="N10" s="176"/>
    </row>
    <row r="11" spans="1:14">
      <c r="A11" s="70">
        <v>2</v>
      </c>
      <c r="B11" s="71" t="s">
        <v>83</v>
      </c>
      <c r="C11" s="70">
        <v>1868</v>
      </c>
      <c r="D11" s="70">
        <v>-91</v>
      </c>
      <c r="E11" s="70">
        <v>2</v>
      </c>
      <c r="F11" s="71" t="s">
        <v>84</v>
      </c>
      <c r="G11" s="70">
        <v>1533</v>
      </c>
      <c r="H11" s="70">
        <v>-47</v>
      </c>
      <c r="I11" s="70">
        <v>2</v>
      </c>
      <c r="J11" s="71" t="s">
        <v>78</v>
      </c>
      <c r="K11" s="70">
        <v>2440</v>
      </c>
      <c r="L11" s="70">
        <v>30</v>
      </c>
      <c r="M11" s="176"/>
      <c r="N11" s="176"/>
    </row>
    <row r="12" spans="1:14">
      <c r="A12" s="68">
        <v>3</v>
      </c>
      <c r="B12" s="69" t="s">
        <v>85</v>
      </c>
      <c r="C12" s="68">
        <v>1623</v>
      </c>
      <c r="D12" s="68">
        <v>-144</v>
      </c>
      <c r="E12" s="68">
        <v>3</v>
      </c>
      <c r="F12" s="69" t="s">
        <v>83</v>
      </c>
      <c r="G12" s="68">
        <v>1421</v>
      </c>
      <c r="H12" s="68">
        <v>45</v>
      </c>
      <c r="I12" s="68">
        <v>3</v>
      </c>
      <c r="J12" s="69" t="s">
        <v>80</v>
      </c>
      <c r="K12" s="68">
        <v>2054</v>
      </c>
      <c r="L12" s="68">
        <v>161</v>
      </c>
      <c r="M12" s="176"/>
      <c r="N12" s="176"/>
    </row>
    <row r="13" spans="1:14">
      <c r="A13" s="70">
        <v>4</v>
      </c>
      <c r="B13" s="71" t="s">
        <v>82</v>
      </c>
      <c r="C13" s="70">
        <v>1415</v>
      </c>
      <c r="D13" s="70">
        <v>394</v>
      </c>
      <c r="E13" s="70">
        <v>4</v>
      </c>
      <c r="F13" s="71" t="s">
        <v>78</v>
      </c>
      <c r="G13" s="70">
        <v>1052</v>
      </c>
      <c r="H13" s="70">
        <v>-10</v>
      </c>
      <c r="I13" s="70">
        <v>4</v>
      </c>
      <c r="J13" s="71" t="s">
        <v>102</v>
      </c>
      <c r="K13" s="70">
        <v>1927</v>
      </c>
      <c r="L13" s="70">
        <v>-67</v>
      </c>
      <c r="M13" s="176"/>
      <c r="N13" s="176"/>
    </row>
    <row r="14" spans="1:14">
      <c r="A14" s="68">
        <v>5</v>
      </c>
      <c r="B14" s="69" t="s">
        <v>184</v>
      </c>
      <c r="C14" s="68">
        <v>1390</v>
      </c>
      <c r="D14" s="68">
        <v>605</v>
      </c>
      <c r="E14" s="68">
        <v>5</v>
      </c>
      <c r="F14" s="69" t="s">
        <v>85</v>
      </c>
      <c r="G14" s="68">
        <v>788</v>
      </c>
      <c r="H14" s="68">
        <v>21</v>
      </c>
      <c r="I14" s="68">
        <v>5</v>
      </c>
      <c r="J14" s="69" t="s">
        <v>79</v>
      </c>
      <c r="K14" s="68">
        <v>1607</v>
      </c>
      <c r="L14" s="68">
        <v>2</v>
      </c>
      <c r="M14" s="176"/>
      <c r="N14" s="176"/>
    </row>
    <row r="15" spans="1:14">
      <c r="A15" s="70">
        <v>6</v>
      </c>
      <c r="B15" s="71" t="s">
        <v>114</v>
      </c>
      <c r="C15" s="70">
        <v>1083</v>
      </c>
      <c r="D15" s="70">
        <v>-40</v>
      </c>
      <c r="E15" s="70">
        <v>6</v>
      </c>
      <c r="F15" s="71" t="s">
        <v>115</v>
      </c>
      <c r="G15" s="70">
        <v>783</v>
      </c>
      <c r="H15" s="70">
        <v>18</v>
      </c>
      <c r="I15" s="70">
        <v>6</v>
      </c>
      <c r="J15" s="71" t="s">
        <v>83</v>
      </c>
      <c r="K15" s="70">
        <v>1282</v>
      </c>
      <c r="L15" s="70">
        <v>11</v>
      </c>
      <c r="M15" s="176"/>
      <c r="N15" s="176"/>
    </row>
    <row r="16" spans="1:14">
      <c r="A16" s="68">
        <v>7</v>
      </c>
      <c r="B16" s="69" t="s">
        <v>163</v>
      </c>
      <c r="C16" s="68">
        <v>1079</v>
      </c>
      <c r="D16" s="68">
        <v>-6</v>
      </c>
      <c r="E16" s="68">
        <v>7</v>
      </c>
      <c r="F16" s="69" t="s">
        <v>164</v>
      </c>
      <c r="G16" s="68">
        <v>758</v>
      </c>
      <c r="H16" s="68">
        <v>-3</v>
      </c>
      <c r="I16" s="68">
        <v>7</v>
      </c>
      <c r="J16" s="69" t="s">
        <v>81</v>
      </c>
      <c r="K16" s="68">
        <v>872</v>
      </c>
      <c r="L16" s="68">
        <v>-7</v>
      </c>
      <c r="M16" s="176"/>
      <c r="N16" s="176"/>
    </row>
    <row r="17" spans="1:14">
      <c r="A17" s="68"/>
      <c r="B17" s="69"/>
      <c r="C17" s="68"/>
      <c r="D17" s="68"/>
      <c r="E17" s="68"/>
      <c r="F17" s="69"/>
      <c r="G17" s="68"/>
      <c r="H17" s="68"/>
      <c r="I17" s="68"/>
      <c r="J17" s="69"/>
      <c r="K17" s="68"/>
      <c r="L17" s="68"/>
      <c r="M17" s="176"/>
      <c r="N17" s="176"/>
    </row>
    <row r="18" spans="1:14">
      <c r="A18" s="70"/>
      <c r="B18" s="71"/>
      <c r="C18" s="70"/>
      <c r="D18" s="70"/>
      <c r="E18" s="70"/>
      <c r="F18" s="71"/>
      <c r="G18" s="70">
        <f>SUM(G10:G17)</f>
        <v>8546</v>
      </c>
      <c r="H18" s="70">
        <f>SUM(H10:H17)</f>
        <v>32</v>
      </c>
      <c r="I18" s="70"/>
      <c r="J18" s="71"/>
      <c r="K18" s="70">
        <f>SUM(K10:K17)</f>
        <v>12892</v>
      </c>
      <c r="L18" s="70">
        <f>SUM(L10:L17)</f>
        <v>-228</v>
      </c>
      <c r="M18" s="176">
        <f>L18-H18</f>
        <v>-260</v>
      </c>
      <c r="N18" s="176"/>
    </row>
    <row r="19" spans="1:14">
      <c r="A19" s="68"/>
      <c r="B19" s="69"/>
      <c r="C19" s="68"/>
      <c r="D19" s="68"/>
      <c r="E19" s="68"/>
      <c r="F19" s="69"/>
      <c r="G19" s="68"/>
      <c r="H19" s="68"/>
      <c r="I19" s="68"/>
      <c r="J19" s="69"/>
      <c r="K19" s="68"/>
      <c r="L19" s="68"/>
      <c r="M19" s="176"/>
      <c r="N19" s="176"/>
    </row>
    <row r="20" spans="1:14">
      <c r="A20" s="70"/>
      <c r="B20" s="71"/>
      <c r="C20" s="70"/>
      <c r="D20" s="70"/>
      <c r="E20" s="70"/>
      <c r="F20" s="71"/>
      <c r="G20" s="70"/>
      <c r="H20" s="70"/>
      <c r="I20" s="70"/>
      <c r="J20" s="71"/>
      <c r="K20" s="70"/>
      <c r="L20" s="70"/>
      <c r="M20" s="176"/>
      <c r="N20" s="176"/>
    </row>
    <row r="21" spans="1:14">
      <c r="A21" s="68"/>
      <c r="B21" s="69"/>
      <c r="C21" s="68"/>
      <c r="D21" s="68"/>
      <c r="E21" s="68"/>
      <c r="F21" s="69"/>
      <c r="G21" s="68"/>
      <c r="H21" s="68"/>
      <c r="I21" s="68"/>
      <c r="J21" s="69"/>
      <c r="K21" s="68"/>
      <c r="L21" s="68"/>
      <c r="M21" s="176"/>
      <c r="N21" s="176"/>
    </row>
    <row r="22" spans="1:14">
      <c r="A22" s="70"/>
      <c r="B22" s="71"/>
      <c r="C22" s="70"/>
      <c r="D22" s="70"/>
      <c r="E22" s="70"/>
      <c r="F22" s="71"/>
      <c r="G22" s="70"/>
      <c r="H22" s="70"/>
      <c r="I22" s="70"/>
      <c r="J22" s="71"/>
      <c r="K22" s="70"/>
      <c r="L22" s="70"/>
    </row>
    <row r="23" spans="1:14">
      <c r="A23" s="68"/>
      <c r="B23" s="69"/>
      <c r="C23" s="68"/>
      <c r="D23" s="68"/>
      <c r="E23" s="68"/>
      <c r="F23" s="69"/>
      <c r="G23" s="68"/>
      <c r="H23" s="68"/>
      <c r="I23" s="68"/>
      <c r="J23" s="69"/>
      <c r="K23" s="68"/>
      <c r="L23" s="68"/>
    </row>
    <row r="24" spans="1:14">
      <c r="A24" s="70"/>
      <c r="B24" s="71"/>
      <c r="C24" s="70"/>
      <c r="D24" s="70"/>
      <c r="E24" s="70"/>
      <c r="F24" s="71"/>
      <c r="G24" s="70"/>
      <c r="H24" s="70"/>
      <c r="I24" s="70"/>
      <c r="J24" s="71"/>
      <c r="K24" s="70"/>
      <c r="L24" s="70"/>
    </row>
    <row r="25" spans="1:14">
      <c r="A25" s="68"/>
      <c r="B25" s="69"/>
      <c r="C25" s="68"/>
      <c r="D25" s="68"/>
      <c r="E25" s="68"/>
      <c r="F25" s="69"/>
      <c r="G25" s="68"/>
      <c r="H25" s="68"/>
      <c r="I25" s="68"/>
      <c r="J25" s="69"/>
      <c r="K25" s="68"/>
      <c r="L25" s="68"/>
    </row>
    <row r="26" spans="1:14">
      <c r="A26" s="70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6"/>
    </row>
    <row r="27" spans="1:14">
      <c r="G27">
        <f>SUM(G19:G26)</f>
        <v>0</v>
      </c>
      <c r="H27">
        <f>SUM(H19:H26)</f>
        <v>0</v>
      </c>
      <c r="K27">
        <f>SUM(K19:K26)</f>
        <v>0</v>
      </c>
      <c r="L27">
        <f>SUM(L19:L26)</f>
        <v>0</v>
      </c>
    </row>
    <row r="28" spans="1:14">
      <c r="C28">
        <v>11</v>
      </c>
      <c r="D28">
        <v>12</v>
      </c>
      <c r="E28">
        <v>3</v>
      </c>
      <c r="F28">
        <v>6</v>
      </c>
      <c r="G28">
        <f>G9+G18+G27</f>
        <v>37366</v>
      </c>
      <c r="H28" s="91">
        <f>H9+H18+H27</f>
        <v>-187</v>
      </c>
      <c r="K28">
        <f>K9+K18+K27</f>
        <v>56614</v>
      </c>
      <c r="L28" s="91">
        <f>L9+L18+L27</f>
        <v>713</v>
      </c>
    </row>
    <row r="29" spans="1:14">
      <c r="A29">
        <f>SUM(C29:F29)</f>
        <v>98869</v>
      </c>
      <c r="B29" s="60">
        <f>SUM(C29:D29)</f>
        <v>95033</v>
      </c>
      <c r="C29" s="61">
        <v>74691</v>
      </c>
      <c r="D29" s="61">
        <v>20342</v>
      </c>
      <c r="E29" s="61">
        <v>3216</v>
      </c>
      <c r="F29" s="61">
        <v>620</v>
      </c>
      <c r="G29">
        <f>G28/B29</f>
        <v>0.3931897340923679</v>
      </c>
      <c r="K29">
        <f>K28/B29</f>
        <v>0.59572990434901563</v>
      </c>
      <c r="L29" s="60">
        <f>(G29-K29)*100</f>
        <v>-20.254017025664773</v>
      </c>
    </row>
    <row r="31" spans="1:14">
      <c r="B31" s="89" t="s">
        <v>107</v>
      </c>
      <c r="C31" s="89" t="s">
        <v>108</v>
      </c>
      <c r="D31" s="89" t="s">
        <v>109</v>
      </c>
      <c r="E31" s="89" t="s">
        <v>110</v>
      </c>
      <c r="F31" s="89" t="s">
        <v>111</v>
      </c>
      <c r="G31" s="89" t="s">
        <v>112</v>
      </c>
      <c r="H31" s="89" t="s">
        <v>113</v>
      </c>
    </row>
    <row r="32" spans="1:14">
      <c r="C32">
        <v>89681</v>
      </c>
      <c r="E32">
        <f>H28</f>
        <v>-187</v>
      </c>
      <c r="F32">
        <f>L28</f>
        <v>713</v>
      </c>
      <c r="G32">
        <f>L29</f>
        <v>-20.254017025664773</v>
      </c>
    </row>
    <row r="33" spans="2:15">
      <c r="B33">
        <f>数据输入!A412</f>
        <v>20120907</v>
      </c>
    </row>
    <row r="34" spans="2:15">
      <c r="B34">
        <f>数据输入!A413</f>
        <v>20120910</v>
      </c>
      <c r="C34">
        <v>82017</v>
      </c>
      <c r="E34">
        <v>1547</v>
      </c>
      <c r="F34">
        <v>1605</v>
      </c>
      <c r="G34">
        <v>-22.82</v>
      </c>
      <c r="H34">
        <f t="shared" ref="H34:H46" si="0">E34-F34</f>
        <v>-58</v>
      </c>
      <c r="J34">
        <v>2351.6</v>
      </c>
      <c r="L34">
        <v>2380.6</v>
      </c>
      <c r="O34">
        <f t="shared" ref="O34:O43" si="1">L34-J34</f>
        <v>29</v>
      </c>
    </row>
    <row r="35" spans="2:15">
      <c r="B35">
        <f>数据输入!A414</f>
        <v>20120911</v>
      </c>
      <c r="C35">
        <v>91252</v>
      </c>
      <c r="D35">
        <f t="shared" ref="D35:D44" si="2">C35-C34</f>
        <v>9235</v>
      </c>
      <c r="E35">
        <v>1484</v>
      </c>
      <c r="F35">
        <v>688</v>
      </c>
      <c r="G35">
        <v>-25.7</v>
      </c>
      <c r="H35">
        <f t="shared" si="0"/>
        <v>796</v>
      </c>
      <c r="J35">
        <v>2337.8000000000002</v>
      </c>
      <c r="L35">
        <v>2366.8000000000002</v>
      </c>
      <c r="O35">
        <f t="shared" si="1"/>
        <v>29</v>
      </c>
    </row>
    <row r="36" spans="2:15">
      <c r="B36">
        <f>数据输入!A415</f>
        <v>20120912</v>
      </c>
      <c r="C36">
        <v>89681</v>
      </c>
      <c r="D36">
        <f t="shared" si="2"/>
        <v>-1571</v>
      </c>
      <c r="E36">
        <v>78</v>
      </c>
      <c r="F36">
        <v>-461</v>
      </c>
      <c r="G36">
        <v>-24.7</v>
      </c>
      <c r="H36">
        <f t="shared" si="0"/>
        <v>539</v>
      </c>
      <c r="J36">
        <v>2345.8000000000002</v>
      </c>
      <c r="L36">
        <v>2372.8000000000002</v>
      </c>
      <c r="O36">
        <f t="shared" si="1"/>
        <v>27</v>
      </c>
    </row>
    <row r="37" spans="2:15">
      <c r="B37">
        <f>数据输入!A416</f>
        <v>20120913</v>
      </c>
      <c r="C37">
        <v>91320</v>
      </c>
      <c r="D37">
        <f t="shared" si="2"/>
        <v>1639</v>
      </c>
      <c r="E37">
        <v>603</v>
      </c>
      <c r="F37">
        <v>1796</v>
      </c>
      <c r="G37">
        <v>-25.11</v>
      </c>
      <c r="H37">
        <f t="shared" si="0"/>
        <v>-1193</v>
      </c>
      <c r="J37">
        <v>2315.6</v>
      </c>
      <c r="L37">
        <v>2341</v>
      </c>
      <c r="O37">
        <f t="shared" si="1"/>
        <v>25.400000000000091</v>
      </c>
    </row>
    <row r="38" spans="2:15">
      <c r="B38">
        <f>数据输入!A417</f>
        <v>20120914</v>
      </c>
      <c r="C38">
        <v>92238</v>
      </c>
      <c r="D38">
        <f t="shared" si="2"/>
        <v>918</v>
      </c>
      <c r="E38">
        <v>2013</v>
      </c>
      <c r="F38">
        <v>2274</v>
      </c>
      <c r="G38">
        <v>-25.12</v>
      </c>
      <c r="H38">
        <f t="shared" si="0"/>
        <v>-261</v>
      </c>
      <c r="J38">
        <v>2344.1999999999998</v>
      </c>
      <c r="L38">
        <v>2372.4</v>
      </c>
      <c r="O38">
        <f t="shared" si="1"/>
        <v>28.200000000000273</v>
      </c>
    </row>
    <row r="39" spans="2:15">
      <c r="B39">
        <f>数据输入!A418</f>
        <v>20120917</v>
      </c>
      <c r="C39">
        <v>97778</v>
      </c>
      <c r="D39">
        <f t="shared" si="2"/>
        <v>5540</v>
      </c>
      <c r="E39">
        <v>1146</v>
      </c>
      <c r="F39">
        <v>3268</v>
      </c>
      <c r="G39">
        <v>-25.3</v>
      </c>
      <c r="H39">
        <f t="shared" si="0"/>
        <v>-2122</v>
      </c>
      <c r="J39">
        <v>2283</v>
      </c>
      <c r="L39">
        <v>2310.6</v>
      </c>
      <c r="O39">
        <f t="shared" si="1"/>
        <v>27.599999999999909</v>
      </c>
    </row>
    <row r="40" spans="2:15">
      <c r="B40">
        <f>数据输入!A419</f>
        <v>20120918</v>
      </c>
      <c r="C40">
        <v>95336</v>
      </c>
      <c r="D40">
        <f t="shared" si="2"/>
        <v>-2442</v>
      </c>
      <c r="E40">
        <v>1383</v>
      </c>
      <c r="F40">
        <v>-947</v>
      </c>
      <c r="G40">
        <v>-23.53</v>
      </c>
      <c r="H40">
        <f t="shared" si="0"/>
        <v>2330</v>
      </c>
      <c r="J40">
        <v>2247</v>
      </c>
      <c r="L40">
        <v>2275</v>
      </c>
      <c r="O40">
        <f t="shared" si="1"/>
        <v>28</v>
      </c>
    </row>
    <row r="41" spans="2:15">
      <c r="B41">
        <f>数据输入!A420</f>
        <v>20120919</v>
      </c>
      <c r="C41">
        <v>92745</v>
      </c>
      <c r="D41">
        <f t="shared" si="2"/>
        <v>-2591</v>
      </c>
      <c r="E41">
        <v>117</v>
      </c>
      <c r="F41">
        <v>-1479</v>
      </c>
      <c r="G41">
        <v>-23.38</v>
      </c>
      <c r="H41">
        <f t="shared" si="0"/>
        <v>1596</v>
      </c>
      <c r="J41">
        <v>2262.4</v>
      </c>
      <c r="L41">
        <v>2291.8000000000002</v>
      </c>
      <c r="O41">
        <f t="shared" si="1"/>
        <v>29.400000000000091</v>
      </c>
    </row>
    <row r="42" spans="2:15">
      <c r="B42">
        <f>数据输入!A421</f>
        <v>20120920</v>
      </c>
      <c r="C42">
        <v>90103</v>
      </c>
      <c r="D42">
        <f t="shared" si="2"/>
        <v>-2642</v>
      </c>
      <c r="E42">
        <v>415</v>
      </c>
      <c r="F42">
        <v>-1427</v>
      </c>
      <c r="G42">
        <v>-21.72</v>
      </c>
      <c r="H42">
        <f t="shared" si="0"/>
        <v>1842</v>
      </c>
      <c r="J42">
        <v>2211.4</v>
      </c>
      <c r="L42">
        <v>2237.8000000000002</v>
      </c>
      <c r="O42">
        <f t="shared" si="1"/>
        <v>26.400000000000091</v>
      </c>
    </row>
    <row r="43" spans="2:15">
      <c r="B43">
        <f>数据输入!A422</f>
        <v>20120921</v>
      </c>
      <c r="C43">
        <v>80849</v>
      </c>
      <c r="D43">
        <f t="shared" si="2"/>
        <v>-9254</v>
      </c>
      <c r="E43">
        <v>-2109</v>
      </c>
      <c r="F43">
        <v>-613</v>
      </c>
      <c r="G43">
        <v>-22.51</v>
      </c>
      <c r="H43">
        <f t="shared" si="0"/>
        <v>-1496</v>
      </c>
      <c r="J43">
        <v>2216.4</v>
      </c>
      <c r="L43">
        <v>2244.6</v>
      </c>
      <c r="O43">
        <f t="shared" si="1"/>
        <v>28.199999999999818</v>
      </c>
    </row>
    <row r="44" spans="2:15">
      <c r="B44">
        <f>数据输入!A423</f>
        <v>20120924</v>
      </c>
      <c r="C44">
        <v>82743</v>
      </c>
      <c r="D44">
        <f t="shared" si="2"/>
        <v>1894</v>
      </c>
      <c r="E44">
        <v>2190</v>
      </c>
      <c r="F44">
        <v>-517</v>
      </c>
      <c r="G44">
        <v>-19.47</v>
      </c>
      <c r="H44">
        <f t="shared" si="0"/>
        <v>2707</v>
      </c>
      <c r="J44">
        <v>2221.4</v>
      </c>
      <c r="K44">
        <v>2232.4</v>
      </c>
      <c r="L44">
        <v>2246.8000000000002</v>
      </c>
      <c r="M44">
        <f>L44-K44</f>
        <v>14.400000000000091</v>
      </c>
      <c r="N44">
        <f>K44-J44</f>
        <v>11</v>
      </c>
      <c r="O44">
        <f>L44-J44</f>
        <v>25.400000000000091</v>
      </c>
    </row>
    <row r="45" spans="2:15">
      <c r="B45">
        <f>数据输入!A424</f>
        <v>20120925</v>
      </c>
      <c r="C45">
        <v>80787</v>
      </c>
      <c r="D45">
        <f t="shared" ref="D45:D46" si="3">C45-C44</f>
        <v>-1956</v>
      </c>
      <c r="E45">
        <v>-362</v>
      </c>
      <c r="F45">
        <v>-1502</v>
      </c>
      <c r="G45">
        <v>-18.53</v>
      </c>
      <c r="H45">
        <f t="shared" si="0"/>
        <v>1140</v>
      </c>
      <c r="J45">
        <v>2218.6</v>
      </c>
      <c r="K45">
        <v>2231.1999999999998</v>
      </c>
      <c r="L45">
        <v>2245</v>
      </c>
      <c r="M45">
        <f t="shared" ref="M45:M54" si="4">L45-K45</f>
        <v>13.800000000000182</v>
      </c>
      <c r="N45">
        <f t="shared" ref="N45:N54" si="5">K45-J45</f>
        <v>12.599999999999909</v>
      </c>
      <c r="O45">
        <f t="shared" ref="O45:O54" si="6">L45-J45</f>
        <v>26.400000000000091</v>
      </c>
    </row>
    <row r="46" spans="2:15">
      <c r="B46">
        <f>数据输入!A425</f>
        <v>20120926</v>
      </c>
      <c r="C46">
        <v>80936</v>
      </c>
      <c r="D46">
        <f t="shared" si="3"/>
        <v>149</v>
      </c>
      <c r="E46">
        <v>-408</v>
      </c>
      <c r="F46">
        <v>-636</v>
      </c>
      <c r="G46">
        <v>-17.649999999999999</v>
      </c>
      <c r="H46">
        <f t="shared" si="0"/>
        <v>228</v>
      </c>
      <c r="J46">
        <v>2200.1999999999998</v>
      </c>
      <c r="K46">
        <v>2212.8000000000002</v>
      </c>
      <c r="L46">
        <v>2226.6</v>
      </c>
      <c r="M46">
        <f t="shared" si="4"/>
        <v>13.799999999999727</v>
      </c>
      <c r="N46">
        <f t="shared" si="5"/>
        <v>12.600000000000364</v>
      </c>
      <c r="O46">
        <f t="shared" si="6"/>
        <v>26.400000000000091</v>
      </c>
    </row>
    <row r="47" spans="2:15">
      <c r="B47">
        <f>数据输入!A426</f>
        <v>20120927</v>
      </c>
      <c r="C47">
        <v>83203</v>
      </c>
      <c r="D47">
        <f t="shared" ref="D47:D48" si="7">C47-C46</f>
        <v>2267</v>
      </c>
      <c r="E47">
        <v>-636</v>
      </c>
      <c r="F47">
        <v>4591</v>
      </c>
      <c r="G47">
        <v>-23.22</v>
      </c>
      <c r="H47">
        <f t="shared" ref="H47" si="8">E47-F47</f>
        <v>-5227</v>
      </c>
      <c r="J47">
        <v>2257.1999999999998</v>
      </c>
      <c r="K47">
        <v>2269</v>
      </c>
      <c r="L47">
        <v>2285.1999999999998</v>
      </c>
      <c r="M47">
        <f t="shared" si="4"/>
        <v>16.199999999999818</v>
      </c>
      <c r="N47">
        <f t="shared" si="5"/>
        <v>11.800000000000182</v>
      </c>
      <c r="O47">
        <f t="shared" si="6"/>
        <v>28</v>
      </c>
    </row>
    <row r="48" spans="2:15">
      <c r="B48">
        <f>数据输入!A427</f>
        <v>20120928</v>
      </c>
      <c r="C48">
        <v>75342</v>
      </c>
      <c r="D48">
        <f t="shared" si="7"/>
        <v>-7861</v>
      </c>
      <c r="E48">
        <v>337</v>
      </c>
      <c r="F48">
        <v>-4152</v>
      </c>
      <c r="G48">
        <v>-20.11</v>
      </c>
      <c r="H48">
        <f t="shared" ref="H48" si="9">E48-F48</f>
        <v>4489</v>
      </c>
      <c r="J48">
        <v>2315.6</v>
      </c>
      <c r="K48">
        <v>2329.6</v>
      </c>
      <c r="L48">
        <v>2344.8000000000002</v>
      </c>
      <c r="M48">
        <f t="shared" si="4"/>
        <v>15.200000000000273</v>
      </c>
      <c r="N48">
        <f t="shared" si="5"/>
        <v>14</v>
      </c>
      <c r="O48">
        <f t="shared" si="6"/>
        <v>29.200000000000273</v>
      </c>
    </row>
    <row r="49" spans="1:15">
      <c r="B49">
        <f>数据输入!A428</f>
        <v>20121008</v>
      </c>
      <c r="C49">
        <v>74925</v>
      </c>
      <c r="D49">
        <f t="shared" ref="D49" si="10">C49-C48</f>
        <v>-417</v>
      </c>
      <c r="E49">
        <v>-843</v>
      </c>
      <c r="F49">
        <v>-2535</v>
      </c>
      <c r="G49">
        <v>-17.670000000000002</v>
      </c>
      <c r="H49">
        <f t="shared" ref="H49" si="11">E49-F49</f>
        <v>1692</v>
      </c>
      <c r="J49">
        <v>2276.6</v>
      </c>
      <c r="K49">
        <v>2289</v>
      </c>
      <c r="L49">
        <v>2302.8000000000002</v>
      </c>
      <c r="M49">
        <f t="shared" si="4"/>
        <v>13.800000000000182</v>
      </c>
      <c r="N49">
        <f t="shared" si="5"/>
        <v>12.400000000000091</v>
      </c>
      <c r="O49">
        <f t="shared" si="6"/>
        <v>26.200000000000273</v>
      </c>
    </row>
    <row r="50" spans="1:15">
      <c r="B50">
        <f>数据输入!A429</f>
        <v>20121009</v>
      </c>
      <c r="C50">
        <v>80652</v>
      </c>
      <c r="D50">
        <f t="shared" ref="D50" si="12">C50-C49</f>
        <v>5727</v>
      </c>
      <c r="E50">
        <v>2049</v>
      </c>
      <c r="F50">
        <v>6733</v>
      </c>
      <c r="G50">
        <v>-22.21</v>
      </c>
      <c r="H50">
        <f t="shared" ref="H50" si="13">E50-F50</f>
        <v>-4684</v>
      </c>
      <c r="J50">
        <v>2323.8000000000002</v>
      </c>
      <c r="K50">
        <v>2337</v>
      </c>
      <c r="L50">
        <v>2353</v>
      </c>
      <c r="M50">
        <f t="shared" si="4"/>
        <v>16</v>
      </c>
      <c r="N50">
        <f t="shared" si="5"/>
        <v>13.199999999999818</v>
      </c>
      <c r="O50">
        <f t="shared" si="6"/>
        <v>29.199999999999818</v>
      </c>
    </row>
    <row r="51" spans="1:15">
      <c r="B51">
        <f>数据输入!A430</f>
        <v>20121010</v>
      </c>
      <c r="C51">
        <v>78747</v>
      </c>
      <c r="D51">
        <f t="shared" ref="D51" si="14">C51-C50</f>
        <v>-1905</v>
      </c>
      <c r="E51">
        <v>-442</v>
      </c>
      <c r="F51">
        <v>-2073</v>
      </c>
      <c r="G51">
        <v>-20.36</v>
      </c>
      <c r="H51">
        <f t="shared" ref="H51" si="15">E51-F51</f>
        <v>1631</v>
      </c>
      <c r="J51">
        <v>2321.4</v>
      </c>
      <c r="K51">
        <v>2335</v>
      </c>
      <c r="L51">
        <v>2351.6</v>
      </c>
      <c r="M51">
        <f t="shared" si="4"/>
        <v>16.599999999999909</v>
      </c>
      <c r="N51">
        <f t="shared" si="5"/>
        <v>13.599999999999909</v>
      </c>
      <c r="O51">
        <f t="shared" si="6"/>
        <v>30.199999999999818</v>
      </c>
    </row>
    <row r="52" spans="1:15">
      <c r="B52">
        <f>数据输入!A431</f>
        <v>20121011</v>
      </c>
      <c r="C52">
        <v>87995</v>
      </c>
      <c r="D52">
        <f t="shared" ref="D52" si="16">C52-C51</f>
        <v>9248</v>
      </c>
      <c r="E52">
        <v>-340</v>
      </c>
      <c r="F52">
        <v>1329</v>
      </c>
      <c r="G52">
        <v>-22.31</v>
      </c>
      <c r="H52">
        <f t="shared" ref="H52" si="17">E52-F52</f>
        <v>-1669</v>
      </c>
      <c r="J52">
        <v>2320</v>
      </c>
      <c r="K52">
        <v>2331.6</v>
      </c>
      <c r="L52">
        <v>2345.1999999999998</v>
      </c>
      <c r="M52">
        <f t="shared" si="4"/>
        <v>13.599999999999909</v>
      </c>
      <c r="N52">
        <f t="shared" si="5"/>
        <v>11.599999999999909</v>
      </c>
      <c r="O52">
        <f t="shared" si="6"/>
        <v>25.199999999999818</v>
      </c>
    </row>
    <row r="53" spans="1:15">
      <c r="B53">
        <f>数据输入!A432</f>
        <v>20121012</v>
      </c>
      <c r="C53">
        <v>85105</v>
      </c>
      <c r="D53">
        <f t="shared" ref="D53" si="18">C53-C52</f>
        <v>-2890</v>
      </c>
      <c r="E53">
        <v>-927</v>
      </c>
      <c r="F53">
        <v>-289</v>
      </c>
      <c r="G53">
        <v>-24.2</v>
      </c>
      <c r="H53">
        <f t="shared" ref="H53" si="19">E53-F53</f>
        <v>-638</v>
      </c>
      <c r="J53">
        <v>2307.1999999999998</v>
      </c>
      <c r="K53">
        <v>2318.6</v>
      </c>
      <c r="L53">
        <v>2335</v>
      </c>
      <c r="M53">
        <f t="shared" si="4"/>
        <v>16.400000000000091</v>
      </c>
      <c r="N53">
        <f t="shared" si="5"/>
        <v>11.400000000000091</v>
      </c>
      <c r="O53">
        <f t="shared" si="6"/>
        <v>27.800000000000182</v>
      </c>
    </row>
    <row r="54" spans="1:15">
      <c r="A54">
        <v>91103</v>
      </c>
      <c r="B54">
        <f>数据输入!A433</f>
        <v>20121015</v>
      </c>
      <c r="C54">
        <v>88768</v>
      </c>
      <c r="D54">
        <f t="shared" ref="D54" si="20">C54-C53</f>
        <v>3663</v>
      </c>
      <c r="E54">
        <v>1732</v>
      </c>
      <c r="F54">
        <v>1746</v>
      </c>
      <c r="G54">
        <v>-22.87</v>
      </c>
      <c r="H54">
        <f t="shared" ref="H54" si="21">E54-F54</f>
        <v>-14</v>
      </c>
      <c r="J54">
        <v>2302.4</v>
      </c>
      <c r="K54">
        <v>2314.1999999999998</v>
      </c>
      <c r="L54">
        <v>2327.6</v>
      </c>
      <c r="M54">
        <f t="shared" si="4"/>
        <v>13.400000000000091</v>
      </c>
      <c r="N54">
        <f t="shared" si="5"/>
        <v>11.799999999999727</v>
      </c>
      <c r="O54">
        <f t="shared" si="6"/>
        <v>25.199999999999818</v>
      </c>
    </row>
    <row r="55" spans="1:15">
      <c r="A55">
        <v>91060</v>
      </c>
      <c r="B55">
        <f>数据输入!A434</f>
        <v>20121016</v>
      </c>
      <c r="C55">
        <v>88551</v>
      </c>
      <c r="D55">
        <f t="shared" ref="D55:D62" si="22">C55-C54</f>
        <v>-217</v>
      </c>
      <c r="E55">
        <v>38</v>
      </c>
      <c r="F55">
        <v>-321</v>
      </c>
      <c r="G55">
        <v>-21.91</v>
      </c>
      <c r="H55">
        <f t="shared" ref="H55" si="23">E55-F55</f>
        <v>359</v>
      </c>
    </row>
    <row r="56" spans="1:15">
      <c r="A56">
        <v>92000</v>
      </c>
      <c r="B56">
        <f>数据输入!A435</f>
        <v>20121017</v>
      </c>
      <c r="C56">
        <v>89217</v>
      </c>
      <c r="D56">
        <f t="shared" si="22"/>
        <v>666</v>
      </c>
      <c r="E56">
        <v>1893</v>
      </c>
      <c r="F56">
        <v>1195</v>
      </c>
      <c r="G56">
        <v>-20.53</v>
      </c>
      <c r="H56">
        <f t="shared" ref="H56" si="24">E56-F56</f>
        <v>698</v>
      </c>
    </row>
    <row r="57" spans="1:15">
      <c r="A57">
        <v>98798</v>
      </c>
      <c r="B57">
        <f>数据输入!A436</f>
        <v>20121018</v>
      </c>
      <c r="C57">
        <v>96101</v>
      </c>
      <c r="D57">
        <f t="shared" si="22"/>
        <v>6884</v>
      </c>
      <c r="E57">
        <v>3642</v>
      </c>
      <c r="F57">
        <v>4977</v>
      </c>
      <c r="G57">
        <v>-20.81</v>
      </c>
      <c r="H57">
        <f t="shared" ref="H57:H62" si="25">E57-F57</f>
        <v>-1335</v>
      </c>
    </row>
    <row r="58" spans="1:15">
      <c r="A58">
        <v>90318</v>
      </c>
      <c r="B58">
        <f>数据输入!A437</f>
        <v>20121019</v>
      </c>
      <c r="C58">
        <v>81447</v>
      </c>
      <c r="D58">
        <f t="shared" si="22"/>
        <v>-14654</v>
      </c>
      <c r="E58">
        <v>-297</v>
      </c>
      <c r="F58">
        <v>-2725</v>
      </c>
      <c r="G58">
        <v>-21.54</v>
      </c>
      <c r="H58">
        <f t="shared" si="25"/>
        <v>2428</v>
      </c>
    </row>
    <row r="59" spans="1:15">
      <c r="A59">
        <v>87515</v>
      </c>
      <c r="B59" s="116">
        <f>数据输入!A438</f>
        <v>41204</v>
      </c>
      <c r="C59">
        <v>85669</v>
      </c>
      <c r="D59">
        <f t="shared" si="22"/>
        <v>4222</v>
      </c>
      <c r="E59">
        <v>2529</v>
      </c>
      <c r="F59">
        <v>1213</v>
      </c>
      <c r="G59">
        <v>-20.79</v>
      </c>
      <c r="H59">
        <f t="shared" si="25"/>
        <v>1316</v>
      </c>
    </row>
    <row r="60" spans="1:15">
      <c r="A60">
        <v>94635</v>
      </c>
      <c r="B60" s="116">
        <f>数据输入!A439</f>
        <v>41205</v>
      </c>
      <c r="C60">
        <v>90910</v>
      </c>
      <c r="D60">
        <f t="shared" si="22"/>
        <v>5241</v>
      </c>
      <c r="E60">
        <v>-418</v>
      </c>
      <c r="F60">
        <v>4</v>
      </c>
      <c r="G60">
        <v>-20.18</v>
      </c>
      <c r="H60">
        <f t="shared" si="25"/>
        <v>-422</v>
      </c>
    </row>
    <row r="61" spans="1:15">
      <c r="A61">
        <v>93610</v>
      </c>
      <c r="B61" s="116">
        <f>数据输入!A440</f>
        <v>41206</v>
      </c>
      <c r="C61">
        <v>89803</v>
      </c>
      <c r="D61">
        <f t="shared" si="22"/>
        <v>-1107</v>
      </c>
      <c r="E61">
        <v>-187</v>
      </c>
      <c r="F61">
        <v>713</v>
      </c>
      <c r="G61">
        <v>-21.43</v>
      </c>
      <c r="H61">
        <f t="shared" si="25"/>
        <v>-900</v>
      </c>
    </row>
    <row r="62" spans="1:15">
      <c r="A62">
        <v>98869</v>
      </c>
      <c r="B62" s="116">
        <f>数据输入!A441</f>
        <v>41207</v>
      </c>
      <c r="C62">
        <v>95033</v>
      </c>
      <c r="D62">
        <f t="shared" si="22"/>
        <v>5230</v>
      </c>
      <c r="H62">
        <f t="shared" si="25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41"/>
  <sheetViews>
    <sheetView workbookViewId="0">
      <pane ySplit="900" topLeftCell="A421" activePane="bottomLeft"/>
      <selection activeCell="J1" sqref="J1:J1048576"/>
      <selection pane="bottomLeft" activeCell="H450" sqref="H450"/>
    </sheetView>
  </sheetViews>
  <sheetFormatPr defaultRowHeight="13.5"/>
  <cols>
    <col min="1" max="1" width="15.625" style="34" bestFit="1" customWidth="1"/>
    <col min="2" max="2" width="8.75" style="59" customWidth="1"/>
    <col min="3" max="3" width="9.125" style="21" bestFit="1" customWidth="1"/>
    <col min="4" max="6" width="9.125" style="21" customWidth="1"/>
    <col min="7" max="7" width="9.625" style="21" bestFit="1" customWidth="1"/>
    <col min="8" max="8" width="9.625" style="21" customWidth="1"/>
    <col min="9" max="9" width="9.625" style="22" customWidth="1"/>
    <col min="10" max="10" width="9.5" hidden="1" customWidth="1"/>
    <col min="11" max="11" width="9.5" style="18" bestFit="1" customWidth="1"/>
    <col min="12" max="12" width="9" style="21"/>
    <col min="13" max="13" width="9.5" style="21" hidden="1" customWidth="1"/>
    <col min="14" max="14" width="8" style="21" customWidth="1"/>
    <col min="15" max="15" width="9.625" style="21" customWidth="1"/>
    <col min="16" max="16" width="10" style="21" customWidth="1"/>
    <col min="17" max="17" width="9.875" style="21" customWidth="1"/>
    <col min="18" max="20" width="10" style="21" customWidth="1"/>
    <col min="21" max="21" width="8.875" style="21" customWidth="1"/>
    <col min="22" max="22" width="10.5" style="21" customWidth="1"/>
    <col min="23" max="23" width="9" style="21"/>
    <col min="26" max="26" width="11.375" customWidth="1"/>
    <col min="27" max="27" width="7.5" customWidth="1"/>
    <col min="28" max="28" width="7" customWidth="1"/>
  </cols>
  <sheetData>
    <row r="1" spans="1:29">
      <c r="A1" s="34" t="s">
        <v>20</v>
      </c>
      <c r="B1" s="42" t="s">
        <v>76</v>
      </c>
      <c r="C1" s="23" t="s">
        <v>29</v>
      </c>
      <c r="D1" s="23" t="s">
        <v>89</v>
      </c>
      <c r="E1" s="88" t="s">
        <v>103</v>
      </c>
      <c r="F1" s="88" t="s">
        <v>104</v>
      </c>
      <c r="G1" s="88" t="s">
        <v>106</v>
      </c>
      <c r="H1" s="88" t="s">
        <v>105</v>
      </c>
      <c r="I1" s="24" t="s">
        <v>21</v>
      </c>
      <c r="J1" s="34" t="s">
        <v>30</v>
      </c>
      <c r="K1" s="42" t="s">
        <v>49</v>
      </c>
      <c r="L1" s="23" t="s">
        <v>31</v>
      </c>
      <c r="M1" s="23"/>
      <c r="N1" s="23" t="s">
        <v>51</v>
      </c>
      <c r="O1" s="23" t="s">
        <v>50</v>
      </c>
      <c r="P1" s="23" t="s">
        <v>52</v>
      </c>
      <c r="Q1" s="23"/>
      <c r="R1" s="23"/>
      <c r="S1" s="23"/>
      <c r="T1" s="23"/>
      <c r="U1" s="40" t="s">
        <v>41</v>
      </c>
      <c r="V1" s="40" t="s">
        <v>39</v>
      </c>
      <c r="W1" s="40" t="s">
        <v>32</v>
      </c>
      <c r="X1" s="41" t="s">
        <v>33</v>
      </c>
      <c r="Y1" s="40" t="s">
        <v>34</v>
      </c>
      <c r="Z1" s="40" t="s">
        <v>35</v>
      </c>
      <c r="AA1" s="23" t="s">
        <v>43</v>
      </c>
      <c r="AB1" s="23" t="s">
        <v>44</v>
      </c>
      <c r="AC1" t="s">
        <v>47</v>
      </c>
    </row>
    <row r="2" spans="1:29">
      <c r="C2" s="21">
        <v>0</v>
      </c>
    </row>
    <row r="3" spans="1:29">
      <c r="C3" s="21">
        <v>0</v>
      </c>
      <c r="G3" s="21">
        <v>1</v>
      </c>
      <c r="I3" s="22">
        <v>0</v>
      </c>
      <c r="J3">
        <v>0</v>
      </c>
      <c r="K3" s="18">
        <v>0</v>
      </c>
    </row>
    <row r="4" spans="1:29">
      <c r="A4" s="34">
        <f>数据输入!A4</f>
        <v>20110104</v>
      </c>
      <c r="C4" s="21">
        <f>数据输入!B4</f>
        <v>56.71</v>
      </c>
      <c r="G4" s="21">
        <f>C3+C4</f>
        <v>56.71</v>
      </c>
      <c r="I4" s="22">
        <f>ABS(G4/G3*100)</f>
        <v>5671</v>
      </c>
      <c r="J4" s="18">
        <f>J3+C4</f>
        <v>56.71</v>
      </c>
      <c r="K4" s="18">
        <f>(J3+J4)/2</f>
        <v>28.355</v>
      </c>
      <c r="L4" s="21">
        <f>K4-K3</f>
        <v>28.355</v>
      </c>
    </row>
    <row r="5" spans="1:29">
      <c r="A5" s="34">
        <f>数据输入!A5</f>
        <v>20110105</v>
      </c>
      <c r="C5" s="21">
        <f>数据输入!B5</f>
        <v>34.869999999999997</v>
      </c>
      <c r="G5" s="21">
        <f>C4+C5</f>
        <v>91.58</v>
      </c>
      <c r="I5" s="22">
        <f t="shared" ref="I5:I21" si="0">G5/G4*100</f>
        <v>161.48827367307354</v>
      </c>
      <c r="J5" s="18">
        <f t="shared" ref="J5:J68" si="1">J4+C5</f>
        <v>91.58</v>
      </c>
      <c r="K5" s="18">
        <f t="shared" ref="K5:K68" si="2">(J4+J5)/2</f>
        <v>74.144999999999996</v>
      </c>
      <c r="L5" s="21">
        <f t="shared" ref="L5:L68" si="3">K5-K4</f>
        <v>45.789999999999992</v>
      </c>
    </row>
    <row r="6" spans="1:29">
      <c r="A6" s="34">
        <f>数据输入!A6</f>
        <v>20110106</v>
      </c>
      <c r="C6" s="21">
        <f>数据输入!B6</f>
        <v>-10.199999999999999</v>
      </c>
      <c r="G6" s="21">
        <f t="shared" ref="G6:G69" si="4">C5+C6</f>
        <v>24.669999999999998</v>
      </c>
      <c r="I6" s="22">
        <f t="shared" si="0"/>
        <v>26.938196112688356</v>
      </c>
      <c r="J6" s="18">
        <f t="shared" si="1"/>
        <v>81.38</v>
      </c>
      <c r="K6" s="18">
        <f t="shared" si="2"/>
        <v>86.47999999999999</v>
      </c>
      <c r="L6" s="21">
        <f t="shared" si="3"/>
        <v>12.334999999999994</v>
      </c>
    </row>
    <row r="7" spans="1:29">
      <c r="A7" s="34">
        <f>数据输入!A7</f>
        <v>20110107</v>
      </c>
      <c r="C7" s="21">
        <f>数据输入!B7</f>
        <v>10.38</v>
      </c>
      <c r="G7" s="21">
        <f t="shared" si="4"/>
        <v>0.18000000000000149</v>
      </c>
      <c r="I7" s="22">
        <f t="shared" si="0"/>
        <v>0.72963113092825904</v>
      </c>
      <c r="J7" s="18">
        <f t="shared" si="1"/>
        <v>91.759999999999991</v>
      </c>
      <c r="K7" s="18">
        <f t="shared" si="2"/>
        <v>86.57</v>
      </c>
      <c r="L7" s="21">
        <f t="shared" si="3"/>
        <v>9.0000000000003411E-2</v>
      </c>
    </row>
    <row r="8" spans="1:29">
      <c r="A8" s="34">
        <f>数据输入!A8</f>
        <v>20110110</v>
      </c>
      <c r="C8" s="21">
        <f>数据输入!B8</f>
        <v>-31.3</v>
      </c>
      <c r="G8" s="21">
        <f t="shared" si="4"/>
        <v>-20.92</v>
      </c>
      <c r="I8" s="22">
        <f>ABS(G8/G7*100)</f>
        <v>11622.222222222126</v>
      </c>
      <c r="J8" s="18">
        <f t="shared" si="1"/>
        <v>60.459999999999994</v>
      </c>
      <c r="K8" s="18">
        <f t="shared" si="2"/>
        <v>76.109999999999985</v>
      </c>
      <c r="L8" s="21">
        <f t="shared" si="3"/>
        <v>-10.460000000000008</v>
      </c>
    </row>
    <row r="9" spans="1:29">
      <c r="A9" s="34">
        <f>数据输入!A9</f>
        <v>20110111</v>
      </c>
      <c r="C9" s="21">
        <f>数据输入!B9</f>
        <v>-36.409999999999997</v>
      </c>
      <c r="G9" s="21">
        <f t="shared" si="4"/>
        <v>-67.709999999999994</v>
      </c>
      <c r="I9" s="22">
        <f t="shared" si="0"/>
        <v>323.66156787762901</v>
      </c>
      <c r="J9" s="18">
        <f t="shared" si="1"/>
        <v>24.049999999999997</v>
      </c>
      <c r="K9" s="18">
        <f t="shared" si="2"/>
        <v>42.254999999999995</v>
      </c>
      <c r="L9" s="21">
        <f t="shared" si="3"/>
        <v>-33.85499999999999</v>
      </c>
    </row>
    <row r="10" spans="1:29">
      <c r="A10" s="34">
        <f>数据输入!A10</f>
        <v>20110112</v>
      </c>
      <c r="C10" s="21">
        <f>数据输入!B10</f>
        <v>-19.190000000000001</v>
      </c>
      <c r="G10" s="21">
        <f t="shared" si="4"/>
        <v>-55.599999999999994</v>
      </c>
      <c r="I10" s="22">
        <f t="shared" si="0"/>
        <v>82.114901787032935</v>
      </c>
      <c r="J10" s="18">
        <f t="shared" si="1"/>
        <v>4.8599999999999959</v>
      </c>
      <c r="K10" s="18">
        <f t="shared" si="2"/>
        <v>14.454999999999997</v>
      </c>
      <c r="L10" s="21">
        <f t="shared" si="3"/>
        <v>-27.799999999999997</v>
      </c>
      <c r="Z10" s="18"/>
    </row>
    <row r="11" spans="1:29">
      <c r="A11" s="34">
        <f>数据输入!A11</f>
        <v>20110113</v>
      </c>
      <c r="C11" s="21">
        <f>数据输入!B11</f>
        <v>-10.67</v>
      </c>
      <c r="G11" s="21">
        <f t="shared" si="4"/>
        <v>-29.86</v>
      </c>
      <c r="I11" s="22">
        <f t="shared" si="0"/>
        <v>53.705035971223026</v>
      </c>
      <c r="J11" s="18">
        <f t="shared" si="1"/>
        <v>-5.8100000000000041</v>
      </c>
      <c r="K11" s="18">
        <f t="shared" si="2"/>
        <v>-0.47500000000000409</v>
      </c>
      <c r="L11" s="21">
        <f t="shared" si="3"/>
        <v>-14.93</v>
      </c>
      <c r="Z11" s="18"/>
    </row>
    <row r="12" spans="1:29">
      <c r="A12" s="34">
        <f>数据输入!A12</f>
        <v>20110114</v>
      </c>
      <c r="C12" s="21">
        <f>数据输入!B12</f>
        <v>-25.9</v>
      </c>
      <c r="G12" s="21">
        <f t="shared" si="4"/>
        <v>-36.57</v>
      </c>
      <c r="I12" s="22">
        <f t="shared" si="0"/>
        <v>122.47153382451441</v>
      </c>
      <c r="J12" s="18">
        <f t="shared" si="1"/>
        <v>-31.71</v>
      </c>
      <c r="K12" s="18">
        <f t="shared" si="2"/>
        <v>-18.760000000000002</v>
      </c>
      <c r="L12" s="21">
        <f t="shared" si="3"/>
        <v>-18.284999999999997</v>
      </c>
      <c r="Z12" s="18"/>
    </row>
    <row r="13" spans="1:29">
      <c r="A13" s="34">
        <f>数据输入!A13</f>
        <v>20110117</v>
      </c>
      <c r="C13" s="21">
        <f>数据输入!B13</f>
        <v>-73.540000000000006</v>
      </c>
      <c r="G13" s="21">
        <f t="shared" si="4"/>
        <v>-99.44</v>
      </c>
      <c r="I13" s="22">
        <f t="shared" si="0"/>
        <v>271.91687175280282</v>
      </c>
      <c r="J13" s="18">
        <f t="shared" si="1"/>
        <v>-105.25</v>
      </c>
      <c r="K13" s="18">
        <f t="shared" si="2"/>
        <v>-68.48</v>
      </c>
      <c r="L13" s="21">
        <f t="shared" si="3"/>
        <v>-49.72</v>
      </c>
      <c r="M13" s="21">
        <f>SUM(J4:J13)/10</f>
        <v>26.802999999999997</v>
      </c>
    </row>
    <row r="14" spans="1:29">
      <c r="A14" s="34">
        <f>数据输入!A14</f>
        <v>20110118</v>
      </c>
      <c r="C14" s="21">
        <f>数据输入!B14</f>
        <v>-40.78</v>
      </c>
      <c r="G14" s="21">
        <f t="shared" si="4"/>
        <v>-114.32000000000001</v>
      </c>
      <c r="I14" s="22">
        <f t="shared" si="0"/>
        <v>114.96379726468223</v>
      </c>
      <c r="J14" s="18">
        <f t="shared" si="1"/>
        <v>-146.03</v>
      </c>
      <c r="K14" s="18">
        <f t="shared" si="2"/>
        <v>-125.64</v>
      </c>
      <c r="L14" s="21">
        <f t="shared" si="3"/>
        <v>-57.16</v>
      </c>
      <c r="M14" s="21">
        <f t="shared" ref="M14:M77" si="5">SUM(J5:J14)/10</f>
        <v>6.528999999999999</v>
      </c>
      <c r="N14" s="21">
        <f>M14-M13</f>
        <v>-20.273999999999997</v>
      </c>
    </row>
    <row r="15" spans="1:29">
      <c r="A15" s="34">
        <f>数据输入!A15</f>
        <v>20110119</v>
      </c>
      <c r="C15" s="21">
        <f>数据输入!B15</f>
        <v>-13.06</v>
      </c>
      <c r="G15" s="21">
        <f t="shared" si="4"/>
        <v>-53.84</v>
      </c>
      <c r="I15" s="22">
        <f t="shared" si="0"/>
        <v>47.095871238628412</v>
      </c>
      <c r="J15" s="18">
        <f t="shared" si="1"/>
        <v>-159.09</v>
      </c>
      <c r="K15" s="18">
        <f t="shared" si="2"/>
        <v>-152.56</v>
      </c>
      <c r="L15" s="21">
        <f t="shared" si="3"/>
        <v>-26.92</v>
      </c>
      <c r="M15" s="21">
        <f t="shared" si="5"/>
        <v>-18.538000000000004</v>
      </c>
      <c r="N15" s="21">
        <f t="shared" ref="N15:N78" si="6">M15-M14</f>
        <v>-25.067000000000004</v>
      </c>
    </row>
    <row r="16" spans="1:29">
      <c r="A16" s="34">
        <f>数据输入!A16</f>
        <v>20110120</v>
      </c>
      <c r="C16" s="21">
        <f>数据输入!B16</f>
        <v>-40.159999999999997</v>
      </c>
      <c r="G16" s="21">
        <f t="shared" si="4"/>
        <v>-53.22</v>
      </c>
      <c r="I16" s="22">
        <f t="shared" si="0"/>
        <v>98.848439821693901</v>
      </c>
      <c r="J16" s="18">
        <f t="shared" si="1"/>
        <v>-199.25</v>
      </c>
      <c r="K16" s="18">
        <f t="shared" si="2"/>
        <v>-179.17000000000002</v>
      </c>
      <c r="L16" s="21">
        <f t="shared" si="3"/>
        <v>-26.610000000000014</v>
      </c>
      <c r="M16" s="21">
        <f t="shared" si="5"/>
        <v>-46.601000000000006</v>
      </c>
      <c r="N16" s="21">
        <f t="shared" si="6"/>
        <v>-28.063000000000002</v>
      </c>
    </row>
    <row r="17" spans="1:14">
      <c r="A17" s="34">
        <f>数据输入!A17</f>
        <v>20110121</v>
      </c>
      <c r="C17" s="21">
        <f>数据输入!B17</f>
        <v>1.42</v>
      </c>
      <c r="G17" s="21">
        <f t="shared" si="4"/>
        <v>-38.739999999999995</v>
      </c>
      <c r="I17" s="22">
        <f t="shared" si="0"/>
        <v>72.792183389703112</v>
      </c>
      <c r="J17" s="18">
        <f t="shared" si="1"/>
        <v>-197.83</v>
      </c>
      <c r="K17" s="18">
        <f t="shared" si="2"/>
        <v>-198.54000000000002</v>
      </c>
      <c r="L17" s="21">
        <f t="shared" si="3"/>
        <v>-19.370000000000005</v>
      </c>
      <c r="M17" s="21">
        <f t="shared" si="5"/>
        <v>-75.56</v>
      </c>
      <c r="N17" s="21">
        <f t="shared" si="6"/>
        <v>-28.958999999999996</v>
      </c>
    </row>
    <row r="18" spans="1:14">
      <c r="A18" s="34">
        <f>数据输入!A18</f>
        <v>20110124</v>
      </c>
      <c r="C18" s="21">
        <f>数据输入!B18</f>
        <v>-29.48</v>
      </c>
      <c r="G18" s="21">
        <f t="shared" si="4"/>
        <v>-28.060000000000002</v>
      </c>
      <c r="I18" s="22">
        <f t="shared" si="0"/>
        <v>72.431595250387218</v>
      </c>
      <c r="J18" s="18">
        <f t="shared" si="1"/>
        <v>-227.31</v>
      </c>
      <c r="K18" s="18">
        <f t="shared" si="2"/>
        <v>-212.57</v>
      </c>
      <c r="L18" s="21">
        <f t="shared" si="3"/>
        <v>-14.029999999999973</v>
      </c>
      <c r="M18" s="21">
        <f t="shared" si="5"/>
        <v>-104.33700000000002</v>
      </c>
      <c r="N18" s="21">
        <f t="shared" si="6"/>
        <v>-28.777000000000015</v>
      </c>
    </row>
    <row r="19" spans="1:14">
      <c r="A19" s="34">
        <f>数据输入!A19</f>
        <v>20110125</v>
      </c>
      <c r="C19" s="21">
        <f>数据输入!B19</f>
        <v>-22.08</v>
      </c>
      <c r="G19" s="21">
        <f t="shared" si="4"/>
        <v>-51.56</v>
      </c>
      <c r="I19" s="22">
        <f t="shared" si="0"/>
        <v>183.74910905203134</v>
      </c>
      <c r="J19" s="18">
        <f t="shared" si="1"/>
        <v>-249.39</v>
      </c>
      <c r="K19" s="18">
        <f t="shared" si="2"/>
        <v>-238.35</v>
      </c>
      <c r="L19" s="21">
        <f t="shared" si="3"/>
        <v>-25.78</v>
      </c>
      <c r="M19" s="21">
        <f t="shared" si="5"/>
        <v>-131.68099999999998</v>
      </c>
      <c r="N19" s="21">
        <f t="shared" si="6"/>
        <v>-27.343999999999966</v>
      </c>
    </row>
    <row r="20" spans="1:14">
      <c r="A20" s="34">
        <f>数据输入!A20</f>
        <v>20110126</v>
      </c>
      <c r="C20" s="21">
        <f>数据输入!B20</f>
        <v>4.3899999999999997</v>
      </c>
      <c r="G20" s="21">
        <f t="shared" si="4"/>
        <v>-17.689999999999998</v>
      </c>
      <c r="I20" s="22">
        <f t="shared" si="0"/>
        <v>34.309542280837853</v>
      </c>
      <c r="J20" s="18">
        <f t="shared" si="1"/>
        <v>-245</v>
      </c>
      <c r="K20" s="18">
        <f t="shared" si="2"/>
        <v>-247.19499999999999</v>
      </c>
      <c r="L20" s="21">
        <f t="shared" si="3"/>
        <v>-8.8449999999999989</v>
      </c>
      <c r="M20" s="21">
        <f t="shared" si="5"/>
        <v>-156.667</v>
      </c>
      <c r="N20" s="21">
        <f t="shared" si="6"/>
        <v>-24.986000000000018</v>
      </c>
    </row>
    <row r="21" spans="1:14">
      <c r="A21" s="34">
        <f>数据输入!A21</f>
        <v>20110127</v>
      </c>
      <c r="C21" s="21">
        <f>数据输入!B21</f>
        <v>60.54</v>
      </c>
      <c r="G21" s="21">
        <f t="shared" si="4"/>
        <v>64.929999999999993</v>
      </c>
      <c r="I21" s="22">
        <f t="shared" si="0"/>
        <v>-367.04352741661961</v>
      </c>
      <c r="J21" s="18">
        <f t="shared" si="1"/>
        <v>-184.46</v>
      </c>
      <c r="K21" s="18">
        <f t="shared" si="2"/>
        <v>-214.73000000000002</v>
      </c>
      <c r="L21" s="21">
        <f t="shared" si="3"/>
        <v>32.464999999999975</v>
      </c>
      <c r="M21" s="21">
        <f t="shared" si="5"/>
        <v>-174.53200000000001</v>
      </c>
      <c r="N21" s="21">
        <f t="shared" si="6"/>
        <v>-17.865000000000009</v>
      </c>
    </row>
    <row r="22" spans="1:14">
      <c r="A22" s="34">
        <f>数据输入!A22</f>
        <v>20110128</v>
      </c>
      <c r="C22" s="21">
        <f>数据输入!B22</f>
        <v>23.59</v>
      </c>
      <c r="G22" s="21">
        <f t="shared" si="4"/>
        <v>84.13</v>
      </c>
      <c r="I22" s="22">
        <f t="shared" ref="I22:I85" si="7">G22/G21*100</f>
        <v>129.57030648390574</v>
      </c>
      <c r="J22" s="18">
        <f t="shared" si="1"/>
        <v>-160.87</v>
      </c>
      <c r="K22" s="18">
        <f t="shared" si="2"/>
        <v>-172.66500000000002</v>
      </c>
      <c r="L22" s="21">
        <f t="shared" si="3"/>
        <v>42.064999999999998</v>
      </c>
      <c r="M22" s="21">
        <f t="shared" si="5"/>
        <v>-187.44800000000001</v>
      </c>
      <c r="N22" s="21">
        <f t="shared" si="6"/>
        <v>-12.915999999999997</v>
      </c>
    </row>
    <row r="23" spans="1:14">
      <c r="A23" s="34">
        <f>数据输入!A23</f>
        <v>20110131</v>
      </c>
      <c r="C23" s="21">
        <f>数据输入!B23</f>
        <v>36.21</v>
      </c>
      <c r="G23" s="21">
        <f t="shared" si="4"/>
        <v>59.8</v>
      </c>
      <c r="I23" s="22">
        <f t="shared" si="7"/>
        <v>71.080470700106986</v>
      </c>
      <c r="J23" s="18">
        <f t="shared" si="1"/>
        <v>-124.66</v>
      </c>
      <c r="K23" s="18">
        <f t="shared" si="2"/>
        <v>-142.76499999999999</v>
      </c>
      <c r="L23" s="21">
        <f t="shared" si="3"/>
        <v>29.900000000000034</v>
      </c>
      <c r="M23" s="21">
        <f t="shared" si="5"/>
        <v>-189.38900000000001</v>
      </c>
      <c r="N23" s="21">
        <f t="shared" si="6"/>
        <v>-1.9410000000000025</v>
      </c>
    </row>
    <row r="24" spans="1:14">
      <c r="A24" s="34">
        <f>数据输入!A24</f>
        <v>20110201</v>
      </c>
      <c r="C24" s="21">
        <f>数据输入!B24</f>
        <v>8.18</v>
      </c>
      <c r="G24" s="21">
        <f t="shared" si="4"/>
        <v>44.39</v>
      </c>
      <c r="I24" s="22">
        <f t="shared" si="7"/>
        <v>74.230769230769226</v>
      </c>
      <c r="J24" s="18">
        <f t="shared" si="1"/>
        <v>-116.47999999999999</v>
      </c>
      <c r="K24" s="18">
        <f t="shared" si="2"/>
        <v>-120.57</v>
      </c>
      <c r="L24" s="21">
        <f t="shared" si="3"/>
        <v>22.194999999999993</v>
      </c>
      <c r="M24" s="21">
        <f t="shared" si="5"/>
        <v>-186.434</v>
      </c>
      <c r="N24" s="21">
        <f t="shared" si="6"/>
        <v>2.9550000000000125</v>
      </c>
    </row>
    <row r="25" spans="1:14">
      <c r="A25" s="34">
        <f>数据输入!A25</f>
        <v>20110209</v>
      </c>
      <c r="C25" s="21">
        <f>数据输入!B25</f>
        <v>-21.37</v>
      </c>
      <c r="G25" s="21">
        <f t="shared" si="4"/>
        <v>-13.190000000000001</v>
      </c>
      <c r="I25" s="22">
        <f t="shared" si="7"/>
        <v>-29.713899526920478</v>
      </c>
      <c r="J25" s="18">
        <f t="shared" si="1"/>
        <v>-137.85</v>
      </c>
      <c r="K25" s="18">
        <f t="shared" si="2"/>
        <v>-127.16499999999999</v>
      </c>
      <c r="L25" s="21">
        <f t="shared" si="3"/>
        <v>-6.5949999999999989</v>
      </c>
      <c r="M25" s="21">
        <f t="shared" si="5"/>
        <v>-184.31</v>
      </c>
      <c r="N25" s="21">
        <f t="shared" si="6"/>
        <v>2.1239999999999952</v>
      </c>
    </row>
    <row r="26" spans="1:14">
      <c r="A26" s="34">
        <f>数据输入!A26</f>
        <v>20110210</v>
      </c>
      <c r="C26" s="21">
        <f>数据输入!B26</f>
        <v>4.9800000000000004</v>
      </c>
      <c r="G26" s="21">
        <f t="shared" si="4"/>
        <v>-16.39</v>
      </c>
      <c r="I26" s="22">
        <f t="shared" si="7"/>
        <v>124.26080363912052</v>
      </c>
      <c r="J26" s="18">
        <f t="shared" si="1"/>
        <v>-132.87</v>
      </c>
      <c r="K26" s="18">
        <f t="shared" si="2"/>
        <v>-135.36000000000001</v>
      </c>
      <c r="L26" s="21">
        <f t="shared" si="3"/>
        <v>-8.1950000000000216</v>
      </c>
      <c r="M26" s="21">
        <f t="shared" si="5"/>
        <v>-177.67200000000003</v>
      </c>
      <c r="N26" s="21">
        <f t="shared" si="6"/>
        <v>6.6379999999999768</v>
      </c>
    </row>
    <row r="27" spans="1:14">
      <c r="A27" s="34">
        <f>数据输入!A27</f>
        <v>20110211</v>
      </c>
      <c r="C27" s="21">
        <f>数据输入!B27</f>
        <v>22.97</v>
      </c>
      <c r="G27" s="21">
        <f t="shared" si="4"/>
        <v>27.95</v>
      </c>
      <c r="I27" s="22">
        <f t="shared" si="7"/>
        <v>-170.53081147040879</v>
      </c>
      <c r="J27" s="18">
        <f t="shared" si="1"/>
        <v>-109.9</v>
      </c>
      <c r="K27" s="18">
        <f t="shared" si="2"/>
        <v>-121.38500000000001</v>
      </c>
      <c r="L27" s="21">
        <f t="shared" si="3"/>
        <v>13.975000000000009</v>
      </c>
      <c r="M27" s="21">
        <f t="shared" si="5"/>
        <v>-168.87900000000005</v>
      </c>
      <c r="N27" s="21">
        <f t="shared" si="6"/>
        <v>8.7929999999999779</v>
      </c>
    </row>
    <row r="28" spans="1:14">
      <c r="A28" s="34">
        <f>数据输入!A28</f>
        <v>20110214</v>
      </c>
      <c r="C28" s="21">
        <f>数据输入!B28</f>
        <v>145.99</v>
      </c>
      <c r="G28" s="21">
        <f t="shared" si="4"/>
        <v>168.96</v>
      </c>
      <c r="I28" s="22">
        <f t="shared" si="7"/>
        <v>604.50805008944553</v>
      </c>
      <c r="J28" s="18">
        <f t="shared" si="1"/>
        <v>36.090000000000003</v>
      </c>
      <c r="K28" s="18">
        <f t="shared" si="2"/>
        <v>-36.905000000000001</v>
      </c>
      <c r="L28" s="21">
        <f t="shared" si="3"/>
        <v>84.48</v>
      </c>
      <c r="M28" s="21">
        <f t="shared" si="5"/>
        <v>-142.53900000000002</v>
      </c>
      <c r="N28" s="21">
        <f t="shared" si="6"/>
        <v>26.340000000000032</v>
      </c>
    </row>
    <row r="29" spans="1:14">
      <c r="A29" s="34">
        <f>数据输入!A29</f>
        <v>20110215</v>
      </c>
      <c r="C29" s="21">
        <f>数据输入!B29</f>
        <v>34.200000000000003</v>
      </c>
      <c r="G29" s="21">
        <f t="shared" si="4"/>
        <v>180.19</v>
      </c>
      <c r="I29" s="22">
        <f t="shared" si="7"/>
        <v>106.64654356060606</v>
      </c>
      <c r="J29" s="18">
        <f t="shared" si="1"/>
        <v>70.290000000000006</v>
      </c>
      <c r="K29" s="18">
        <f t="shared" si="2"/>
        <v>53.190000000000005</v>
      </c>
      <c r="L29" s="21">
        <f t="shared" si="3"/>
        <v>90.094999999999999</v>
      </c>
      <c r="M29" s="21">
        <f t="shared" si="5"/>
        <v>-110.57100000000003</v>
      </c>
      <c r="N29" s="21">
        <f t="shared" si="6"/>
        <v>31.967999999999989</v>
      </c>
    </row>
    <row r="30" spans="1:14">
      <c r="A30" s="34">
        <f>数据输入!A30</f>
        <v>20110216</v>
      </c>
      <c r="C30" s="21">
        <f>数据输入!B30</f>
        <v>11.17</v>
      </c>
      <c r="G30" s="21">
        <f t="shared" si="4"/>
        <v>45.370000000000005</v>
      </c>
      <c r="I30" s="22">
        <f t="shared" si="7"/>
        <v>25.17897774571286</v>
      </c>
      <c r="J30" s="18">
        <f t="shared" si="1"/>
        <v>81.460000000000008</v>
      </c>
      <c r="K30" s="18">
        <f t="shared" si="2"/>
        <v>75.875</v>
      </c>
      <c r="L30" s="21">
        <f t="shared" si="3"/>
        <v>22.684999999999995</v>
      </c>
      <c r="M30" s="21">
        <f t="shared" si="5"/>
        <v>-77.924999999999997</v>
      </c>
      <c r="N30" s="21">
        <f t="shared" si="6"/>
        <v>32.646000000000029</v>
      </c>
    </row>
    <row r="31" spans="1:14">
      <c r="A31" s="34">
        <f>数据输入!A31</f>
        <v>20110217</v>
      </c>
      <c r="C31" s="21">
        <f>数据输入!B31</f>
        <v>-4.04</v>
      </c>
      <c r="G31" s="21">
        <f t="shared" si="4"/>
        <v>7.13</v>
      </c>
      <c r="I31" s="22">
        <f t="shared" si="7"/>
        <v>15.715230328410842</v>
      </c>
      <c r="J31" s="18">
        <f t="shared" si="1"/>
        <v>77.42</v>
      </c>
      <c r="K31" s="18">
        <f t="shared" si="2"/>
        <v>79.44</v>
      </c>
      <c r="L31" s="21">
        <f t="shared" si="3"/>
        <v>3.5649999999999977</v>
      </c>
      <c r="M31" s="21">
        <f t="shared" si="5"/>
        <v>-51.737000000000002</v>
      </c>
      <c r="N31" s="21">
        <f t="shared" si="6"/>
        <v>26.187999999999995</v>
      </c>
    </row>
    <row r="32" spans="1:14">
      <c r="A32" s="34">
        <f>数据输入!A32</f>
        <v>20110218</v>
      </c>
      <c r="C32" s="21">
        <f>数据输入!B32</f>
        <v>-2.2599999999999998</v>
      </c>
      <c r="G32" s="21">
        <f t="shared" si="4"/>
        <v>-6.3</v>
      </c>
      <c r="I32" s="22">
        <f t="shared" si="7"/>
        <v>-88.359046283309965</v>
      </c>
      <c r="J32" s="18">
        <f t="shared" si="1"/>
        <v>75.16</v>
      </c>
      <c r="K32" s="18">
        <f t="shared" si="2"/>
        <v>76.289999999999992</v>
      </c>
      <c r="L32" s="21">
        <f t="shared" si="3"/>
        <v>-3.1500000000000057</v>
      </c>
      <c r="M32" s="21">
        <f t="shared" si="5"/>
        <v>-28.133999999999993</v>
      </c>
      <c r="N32" s="21">
        <f t="shared" si="6"/>
        <v>23.603000000000009</v>
      </c>
    </row>
    <row r="33" spans="1:14">
      <c r="A33" s="34">
        <f>数据输入!A33</f>
        <v>20110221</v>
      </c>
      <c r="C33" s="21">
        <f>数据输入!B33</f>
        <v>11.69</v>
      </c>
      <c r="G33" s="21">
        <f t="shared" si="4"/>
        <v>9.43</v>
      </c>
      <c r="I33" s="22">
        <f t="shared" si="7"/>
        <v>-149.6825396825397</v>
      </c>
      <c r="J33" s="18">
        <f t="shared" si="1"/>
        <v>86.85</v>
      </c>
      <c r="K33" s="18">
        <f t="shared" si="2"/>
        <v>81.004999999999995</v>
      </c>
      <c r="L33" s="21">
        <f t="shared" si="3"/>
        <v>4.7150000000000034</v>
      </c>
      <c r="M33" s="21">
        <f t="shared" si="5"/>
        <v>-6.9829999999999988</v>
      </c>
      <c r="N33" s="21">
        <f t="shared" si="6"/>
        <v>21.150999999999996</v>
      </c>
    </row>
    <row r="34" spans="1:14">
      <c r="A34" s="34">
        <f>数据输入!A34</f>
        <v>20110222</v>
      </c>
      <c r="C34" s="21">
        <f>数据输入!B34</f>
        <v>-66.150000000000006</v>
      </c>
      <c r="G34" s="21">
        <f t="shared" si="4"/>
        <v>-54.460000000000008</v>
      </c>
      <c r="I34" s="22">
        <f t="shared" si="7"/>
        <v>-577.51855779427365</v>
      </c>
      <c r="J34" s="18">
        <f t="shared" si="1"/>
        <v>20.699999999999989</v>
      </c>
      <c r="K34" s="18">
        <f t="shared" si="2"/>
        <v>53.774999999999991</v>
      </c>
      <c r="L34" s="21">
        <f t="shared" si="3"/>
        <v>-27.230000000000004</v>
      </c>
      <c r="M34" s="21">
        <f t="shared" si="5"/>
        <v>6.7350000000000039</v>
      </c>
      <c r="N34" s="21">
        <f t="shared" si="6"/>
        <v>13.718000000000004</v>
      </c>
    </row>
    <row r="35" spans="1:14">
      <c r="A35" s="34">
        <f>数据输入!A35</f>
        <v>20110223</v>
      </c>
      <c r="C35" s="21">
        <f>数据输入!B35</f>
        <v>-17.440000000000001</v>
      </c>
      <c r="G35" s="21">
        <f t="shared" si="4"/>
        <v>-83.59</v>
      </c>
      <c r="I35" s="22">
        <f t="shared" si="7"/>
        <v>153.48879911861914</v>
      </c>
      <c r="J35" s="18">
        <f t="shared" si="1"/>
        <v>3.2599999999999874</v>
      </c>
      <c r="K35" s="18">
        <f t="shared" si="2"/>
        <v>11.979999999999988</v>
      </c>
      <c r="L35" s="21">
        <f t="shared" si="3"/>
        <v>-41.795000000000002</v>
      </c>
      <c r="M35" s="21">
        <f t="shared" si="5"/>
        <v>20.845999999999997</v>
      </c>
      <c r="N35" s="21">
        <f t="shared" si="6"/>
        <v>14.110999999999994</v>
      </c>
    </row>
    <row r="36" spans="1:14">
      <c r="A36" s="34">
        <f>数据输入!A36</f>
        <v>20110224</v>
      </c>
      <c r="C36" s="21">
        <f>数据输入!B36</f>
        <v>-24.09</v>
      </c>
      <c r="G36" s="21">
        <f t="shared" si="4"/>
        <v>-41.53</v>
      </c>
      <c r="I36" s="22">
        <f t="shared" si="7"/>
        <v>49.68297643258763</v>
      </c>
      <c r="J36" s="18">
        <f t="shared" si="1"/>
        <v>-20.830000000000013</v>
      </c>
      <c r="K36" s="18">
        <f t="shared" si="2"/>
        <v>-8.7850000000000126</v>
      </c>
      <c r="L36" s="21">
        <f t="shared" si="3"/>
        <v>-20.765000000000001</v>
      </c>
      <c r="M36" s="21">
        <f t="shared" si="5"/>
        <v>32.049999999999997</v>
      </c>
      <c r="N36" s="21">
        <f t="shared" si="6"/>
        <v>11.204000000000001</v>
      </c>
    </row>
    <row r="37" spans="1:14">
      <c r="A37" s="34">
        <f>数据输入!A37</f>
        <v>20110225</v>
      </c>
      <c r="C37" s="21">
        <f>数据输入!B37</f>
        <v>-8.7100000000000009</v>
      </c>
      <c r="G37" s="21">
        <f t="shared" si="4"/>
        <v>-32.799999999999997</v>
      </c>
      <c r="I37" s="22">
        <f t="shared" si="7"/>
        <v>78.979051288225364</v>
      </c>
      <c r="J37" s="18">
        <f t="shared" si="1"/>
        <v>-29.540000000000013</v>
      </c>
      <c r="K37" s="18">
        <f t="shared" si="2"/>
        <v>-25.185000000000013</v>
      </c>
      <c r="L37" s="21">
        <f t="shared" si="3"/>
        <v>-16.399999999999999</v>
      </c>
      <c r="M37" s="21">
        <f t="shared" si="5"/>
        <v>40.086000000000006</v>
      </c>
      <c r="N37" s="21">
        <f t="shared" si="6"/>
        <v>8.0360000000000085</v>
      </c>
    </row>
    <row r="38" spans="1:14">
      <c r="A38" s="34">
        <f>数据输入!A38</f>
        <v>20110228</v>
      </c>
      <c r="C38" s="21">
        <f>数据输入!B38</f>
        <v>7.35</v>
      </c>
      <c r="G38" s="21">
        <f t="shared" si="4"/>
        <v>-1.3600000000000012</v>
      </c>
      <c r="I38" s="22">
        <f t="shared" si="7"/>
        <v>4.1463414634146387</v>
      </c>
      <c r="J38" s="18">
        <f t="shared" si="1"/>
        <v>-22.190000000000012</v>
      </c>
      <c r="K38" s="18">
        <f t="shared" si="2"/>
        <v>-25.865000000000013</v>
      </c>
      <c r="L38" s="21">
        <f t="shared" si="3"/>
        <v>-0.67999999999999972</v>
      </c>
      <c r="M38" s="21">
        <f t="shared" si="5"/>
        <v>34.258000000000003</v>
      </c>
      <c r="N38" s="21">
        <f t="shared" si="6"/>
        <v>-5.828000000000003</v>
      </c>
    </row>
    <row r="39" spans="1:14">
      <c r="A39" s="34">
        <f>数据输入!A39</f>
        <v>20110301</v>
      </c>
      <c r="C39" s="21">
        <f>数据输入!B39</f>
        <v>27.97</v>
      </c>
      <c r="G39" s="21">
        <f t="shared" si="4"/>
        <v>35.32</v>
      </c>
      <c r="I39" s="22">
        <f t="shared" si="7"/>
        <v>-2597.0588235294094</v>
      </c>
      <c r="J39" s="18">
        <f t="shared" si="1"/>
        <v>5.7799999999999869</v>
      </c>
      <c r="K39" s="18">
        <f t="shared" si="2"/>
        <v>-8.2050000000000125</v>
      </c>
      <c r="L39" s="21">
        <f t="shared" si="3"/>
        <v>17.66</v>
      </c>
      <c r="M39" s="21">
        <f t="shared" si="5"/>
        <v>27.806999999999995</v>
      </c>
      <c r="N39" s="21">
        <f t="shared" si="6"/>
        <v>-6.4510000000000076</v>
      </c>
    </row>
    <row r="40" spans="1:14">
      <c r="A40" s="34">
        <f>数据输入!A40</f>
        <v>20110302</v>
      </c>
      <c r="C40" s="21">
        <f>数据输入!B40</f>
        <v>-22.52</v>
      </c>
      <c r="G40" s="21">
        <f t="shared" si="4"/>
        <v>5.4499999999999993</v>
      </c>
      <c r="I40" s="22">
        <f t="shared" si="7"/>
        <v>15.430351075877688</v>
      </c>
      <c r="J40" s="18">
        <f t="shared" si="1"/>
        <v>-16.740000000000013</v>
      </c>
      <c r="K40" s="18">
        <f t="shared" si="2"/>
        <v>-5.4800000000000129</v>
      </c>
      <c r="L40" s="21">
        <f t="shared" si="3"/>
        <v>2.7249999999999996</v>
      </c>
      <c r="M40" s="21">
        <f t="shared" si="5"/>
        <v>17.986999999999988</v>
      </c>
      <c r="N40" s="21">
        <f t="shared" si="6"/>
        <v>-9.8200000000000074</v>
      </c>
    </row>
    <row r="41" spans="1:14">
      <c r="A41" s="34">
        <f>数据输入!A41</f>
        <v>20110303</v>
      </c>
      <c r="C41" s="21">
        <f>数据输入!B41</f>
        <v>17.05</v>
      </c>
      <c r="G41" s="21">
        <f t="shared" si="4"/>
        <v>-5.4699999999999989</v>
      </c>
      <c r="I41" s="22">
        <f t="shared" si="7"/>
        <v>-100.36697247706421</v>
      </c>
      <c r="J41" s="18">
        <f t="shared" si="1"/>
        <v>0.30999999999998806</v>
      </c>
      <c r="K41" s="18">
        <f t="shared" si="2"/>
        <v>-8.2150000000000123</v>
      </c>
      <c r="L41" s="21">
        <f t="shared" si="3"/>
        <v>-2.7349999999999994</v>
      </c>
      <c r="M41" s="21">
        <f t="shared" si="5"/>
        <v>10.275999999999989</v>
      </c>
      <c r="N41" s="21">
        <f t="shared" si="6"/>
        <v>-7.7109999999999985</v>
      </c>
    </row>
    <row r="42" spans="1:14">
      <c r="A42" s="34">
        <f>数据输入!A42</f>
        <v>20110304</v>
      </c>
      <c r="C42" s="21">
        <f>数据输入!B42</f>
        <v>48.25</v>
      </c>
      <c r="G42" s="21">
        <f t="shared" si="4"/>
        <v>65.3</v>
      </c>
      <c r="I42" s="22">
        <f t="shared" si="7"/>
        <v>-1193.784277879342</v>
      </c>
      <c r="J42" s="18">
        <f t="shared" si="1"/>
        <v>48.559999999999988</v>
      </c>
      <c r="K42" s="18">
        <f t="shared" si="2"/>
        <v>24.434999999999988</v>
      </c>
      <c r="L42" s="21">
        <f t="shared" si="3"/>
        <v>32.65</v>
      </c>
      <c r="M42" s="21">
        <f t="shared" si="5"/>
        <v>7.6159999999999881</v>
      </c>
      <c r="N42" s="21">
        <f t="shared" si="6"/>
        <v>-2.660000000000001</v>
      </c>
    </row>
    <row r="43" spans="1:14">
      <c r="A43" s="34">
        <f>数据输入!A43</f>
        <v>20110307</v>
      </c>
      <c r="C43" s="21">
        <f>数据输入!B43</f>
        <v>91.81</v>
      </c>
      <c r="G43" s="21">
        <f t="shared" si="4"/>
        <v>140.06</v>
      </c>
      <c r="I43" s="22">
        <f t="shared" si="7"/>
        <v>214.48698315467078</v>
      </c>
      <c r="J43" s="18">
        <f t="shared" si="1"/>
        <v>140.37</v>
      </c>
      <c r="K43" s="18">
        <f t="shared" si="2"/>
        <v>94.465000000000003</v>
      </c>
      <c r="L43" s="21">
        <f t="shared" si="3"/>
        <v>70.030000000000015</v>
      </c>
      <c r="M43" s="21">
        <f t="shared" si="5"/>
        <v>12.967999999999989</v>
      </c>
      <c r="N43" s="21">
        <f t="shared" si="6"/>
        <v>5.3520000000000012</v>
      </c>
    </row>
    <row r="44" spans="1:14">
      <c r="A44" s="34">
        <f>数据输入!A44</f>
        <v>20110308</v>
      </c>
      <c r="C44" s="21">
        <f>数据输入!B44</f>
        <v>2.08</v>
      </c>
      <c r="G44" s="21">
        <f t="shared" si="4"/>
        <v>93.89</v>
      </c>
      <c r="I44" s="22">
        <f t="shared" si="7"/>
        <v>67.03555619020419</v>
      </c>
      <c r="J44" s="18">
        <f t="shared" si="1"/>
        <v>142.45000000000002</v>
      </c>
      <c r="K44" s="18">
        <f t="shared" si="2"/>
        <v>141.41000000000003</v>
      </c>
      <c r="L44" s="21">
        <f t="shared" si="3"/>
        <v>46.945000000000022</v>
      </c>
      <c r="M44" s="21">
        <f t="shared" si="5"/>
        <v>25.142999999999994</v>
      </c>
      <c r="N44" s="21">
        <f t="shared" si="6"/>
        <v>12.175000000000004</v>
      </c>
    </row>
    <row r="45" spans="1:14">
      <c r="A45" s="34">
        <f>数据输入!A45</f>
        <v>20110309</v>
      </c>
      <c r="C45" s="21">
        <f>数据输入!B45</f>
        <v>38.86</v>
      </c>
      <c r="G45" s="21">
        <f t="shared" si="4"/>
        <v>40.94</v>
      </c>
      <c r="I45" s="22">
        <f t="shared" si="7"/>
        <v>43.604217701565659</v>
      </c>
      <c r="J45" s="18">
        <f t="shared" si="1"/>
        <v>181.31</v>
      </c>
      <c r="K45" s="18">
        <f t="shared" si="2"/>
        <v>161.88</v>
      </c>
      <c r="L45" s="21">
        <f t="shared" si="3"/>
        <v>20.46999999999997</v>
      </c>
      <c r="M45" s="21">
        <f t="shared" si="5"/>
        <v>42.947999999999993</v>
      </c>
      <c r="N45" s="21">
        <f t="shared" si="6"/>
        <v>17.805</v>
      </c>
    </row>
    <row r="46" spans="1:14">
      <c r="A46" s="34">
        <f>数据输入!A46</f>
        <v>20110310</v>
      </c>
      <c r="C46" s="21">
        <f>数据输入!B46</f>
        <v>-42.07</v>
      </c>
      <c r="G46" s="21">
        <f t="shared" si="4"/>
        <v>-3.2100000000000009</v>
      </c>
      <c r="I46" s="22">
        <f t="shared" si="7"/>
        <v>-7.8407425500732808</v>
      </c>
      <c r="J46" s="18">
        <f t="shared" si="1"/>
        <v>139.24</v>
      </c>
      <c r="K46" s="18">
        <f t="shared" si="2"/>
        <v>160.27500000000001</v>
      </c>
      <c r="L46" s="21">
        <f t="shared" si="3"/>
        <v>-1.6049999999999898</v>
      </c>
      <c r="M46" s="21">
        <f t="shared" si="5"/>
        <v>58.954999999999998</v>
      </c>
      <c r="N46" s="21">
        <f t="shared" si="6"/>
        <v>16.007000000000005</v>
      </c>
    </row>
    <row r="47" spans="1:14">
      <c r="A47" s="34">
        <f>数据输入!A47</f>
        <v>20110311</v>
      </c>
      <c r="C47" s="21">
        <f>数据输入!B47</f>
        <v>-17.190000000000001</v>
      </c>
      <c r="G47" s="21">
        <f t="shared" si="4"/>
        <v>-59.260000000000005</v>
      </c>
      <c r="I47" s="22">
        <f t="shared" si="7"/>
        <v>1846.1059190031151</v>
      </c>
      <c r="J47" s="18">
        <f t="shared" si="1"/>
        <v>122.05000000000001</v>
      </c>
      <c r="K47" s="18">
        <f t="shared" si="2"/>
        <v>130.64500000000001</v>
      </c>
      <c r="L47" s="21">
        <f t="shared" si="3"/>
        <v>-29.629999999999995</v>
      </c>
      <c r="M47" s="21">
        <f t="shared" si="5"/>
        <v>74.11399999999999</v>
      </c>
      <c r="N47" s="21">
        <f t="shared" si="6"/>
        <v>15.158999999999992</v>
      </c>
    </row>
    <row r="48" spans="1:14">
      <c r="A48" s="34">
        <f>数据输入!A48</f>
        <v>20110314</v>
      </c>
      <c r="C48" s="21">
        <f>数据输入!B48</f>
        <v>-45.28</v>
      </c>
      <c r="G48" s="21">
        <f t="shared" si="4"/>
        <v>-62.47</v>
      </c>
      <c r="I48" s="22">
        <f t="shared" si="7"/>
        <v>105.41680728990887</v>
      </c>
      <c r="J48" s="18">
        <f t="shared" si="1"/>
        <v>76.77000000000001</v>
      </c>
      <c r="K48" s="18">
        <f t="shared" si="2"/>
        <v>99.410000000000011</v>
      </c>
      <c r="L48" s="21">
        <f t="shared" si="3"/>
        <v>-31.234999999999999</v>
      </c>
      <c r="M48" s="21">
        <f t="shared" si="5"/>
        <v>84.009999999999991</v>
      </c>
      <c r="N48" s="21">
        <f t="shared" si="6"/>
        <v>9.8960000000000008</v>
      </c>
    </row>
    <row r="49" spans="1:14">
      <c r="A49" s="34">
        <f>数据输入!A49</f>
        <v>20110315</v>
      </c>
      <c r="C49" s="21">
        <f>数据输入!B49</f>
        <v>-68.180000000000007</v>
      </c>
      <c r="G49" s="21">
        <f t="shared" si="4"/>
        <v>-113.46000000000001</v>
      </c>
      <c r="I49" s="22">
        <f t="shared" si="7"/>
        <v>181.6231791259805</v>
      </c>
      <c r="J49" s="18">
        <f t="shared" si="1"/>
        <v>8.5900000000000034</v>
      </c>
      <c r="K49" s="18">
        <f t="shared" si="2"/>
        <v>42.680000000000007</v>
      </c>
      <c r="L49" s="21">
        <f t="shared" si="3"/>
        <v>-56.730000000000004</v>
      </c>
      <c r="M49" s="21">
        <f t="shared" si="5"/>
        <v>84.290999999999997</v>
      </c>
      <c r="N49" s="21">
        <f t="shared" si="6"/>
        <v>0.28100000000000591</v>
      </c>
    </row>
    <row r="50" spans="1:14">
      <c r="A50" s="34">
        <f>数据输入!A50</f>
        <v>20110316</v>
      </c>
      <c r="C50" s="21">
        <f>数据输入!B50</f>
        <v>21.54</v>
      </c>
      <c r="G50" s="21">
        <f t="shared" si="4"/>
        <v>-46.640000000000008</v>
      </c>
      <c r="I50" s="22">
        <f t="shared" si="7"/>
        <v>41.106998060990662</v>
      </c>
      <c r="J50" s="18">
        <f t="shared" si="1"/>
        <v>30.130000000000003</v>
      </c>
      <c r="K50" s="18">
        <f t="shared" si="2"/>
        <v>19.360000000000003</v>
      </c>
      <c r="L50" s="21">
        <f t="shared" si="3"/>
        <v>-23.320000000000004</v>
      </c>
      <c r="M50" s="21">
        <f t="shared" si="5"/>
        <v>88.977999999999994</v>
      </c>
      <c r="N50" s="21">
        <f t="shared" si="6"/>
        <v>4.6869999999999976</v>
      </c>
    </row>
    <row r="51" spans="1:14">
      <c r="A51" s="34">
        <f>数据输入!A51</f>
        <v>20110317</v>
      </c>
      <c r="C51" s="21">
        <f>数据输入!B51</f>
        <v>-57.11</v>
      </c>
      <c r="G51" s="21">
        <f t="shared" si="4"/>
        <v>-35.57</v>
      </c>
      <c r="I51" s="22">
        <f t="shared" si="7"/>
        <v>76.265008576329322</v>
      </c>
      <c r="J51" s="18">
        <f t="shared" si="1"/>
        <v>-26.979999999999997</v>
      </c>
      <c r="K51" s="18">
        <f t="shared" si="2"/>
        <v>1.5750000000000028</v>
      </c>
      <c r="L51" s="21">
        <f t="shared" si="3"/>
        <v>-17.785</v>
      </c>
      <c r="M51" s="21">
        <f t="shared" si="5"/>
        <v>86.248999999999995</v>
      </c>
      <c r="N51" s="21">
        <f t="shared" si="6"/>
        <v>-2.7289999999999992</v>
      </c>
    </row>
    <row r="52" spans="1:14">
      <c r="A52" s="34">
        <f>数据输入!A52</f>
        <v>20110318</v>
      </c>
      <c r="C52" s="21">
        <f>数据输入!B52</f>
        <v>-29.88</v>
      </c>
      <c r="G52" s="21">
        <f t="shared" si="4"/>
        <v>-86.99</v>
      </c>
      <c r="I52" s="22">
        <f t="shared" si="7"/>
        <v>244.56002249086305</v>
      </c>
      <c r="J52" s="18">
        <f t="shared" si="1"/>
        <v>-56.86</v>
      </c>
      <c r="K52" s="18">
        <f t="shared" si="2"/>
        <v>-41.92</v>
      </c>
      <c r="L52" s="21">
        <f t="shared" si="3"/>
        <v>-43.495000000000005</v>
      </c>
      <c r="M52" s="21">
        <f t="shared" si="5"/>
        <v>75.707000000000008</v>
      </c>
      <c r="N52" s="21">
        <f t="shared" si="6"/>
        <v>-10.541999999999987</v>
      </c>
    </row>
    <row r="53" spans="1:14">
      <c r="A53" s="34">
        <f>数据输入!A53</f>
        <v>20110321</v>
      </c>
      <c r="C53" s="21">
        <f>数据输入!B53</f>
        <v>-60.21</v>
      </c>
      <c r="G53" s="21">
        <f t="shared" si="4"/>
        <v>-90.09</v>
      </c>
      <c r="I53" s="22">
        <f t="shared" si="7"/>
        <v>103.56362800321877</v>
      </c>
      <c r="J53" s="18">
        <f t="shared" si="1"/>
        <v>-117.07</v>
      </c>
      <c r="K53" s="18">
        <f t="shared" si="2"/>
        <v>-86.965000000000003</v>
      </c>
      <c r="L53" s="21">
        <f t="shared" si="3"/>
        <v>-45.045000000000002</v>
      </c>
      <c r="M53" s="21">
        <f t="shared" si="5"/>
        <v>49.962999999999994</v>
      </c>
      <c r="N53" s="21">
        <f t="shared" si="6"/>
        <v>-25.744000000000014</v>
      </c>
    </row>
    <row r="54" spans="1:14">
      <c r="A54" s="34">
        <f>数据输入!A54</f>
        <v>20110322</v>
      </c>
      <c r="C54" s="21">
        <f>数据输入!B54</f>
        <v>-29.52</v>
      </c>
      <c r="G54" s="21">
        <f t="shared" si="4"/>
        <v>-89.73</v>
      </c>
      <c r="I54" s="22">
        <f t="shared" si="7"/>
        <v>99.600399600399598</v>
      </c>
      <c r="J54" s="18">
        <f t="shared" si="1"/>
        <v>-146.59</v>
      </c>
      <c r="K54" s="18">
        <f t="shared" si="2"/>
        <v>-131.82999999999998</v>
      </c>
      <c r="L54" s="21">
        <f t="shared" si="3"/>
        <v>-44.864999999999981</v>
      </c>
      <c r="M54" s="21">
        <f t="shared" si="5"/>
        <v>21.059000000000001</v>
      </c>
      <c r="N54" s="21">
        <f t="shared" si="6"/>
        <v>-28.903999999999993</v>
      </c>
    </row>
    <row r="55" spans="1:14">
      <c r="A55" s="34">
        <f>数据输入!A55</f>
        <v>20110323</v>
      </c>
      <c r="C55" s="21">
        <f>数据输入!B55</f>
        <v>39.81</v>
      </c>
      <c r="G55" s="21">
        <f t="shared" si="4"/>
        <v>10.290000000000003</v>
      </c>
      <c r="I55" s="22">
        <f t="shared" si="7"/>
        <v>-11.467736542962223</v>
      </c>
      <c r="J55" s="18">
        <f t="shared" si="1"/>
        <v>-106.78</v>
      </c>
      <c r="K55" s="18">
        <f t="shared" si="2"/>
        <v>-126.685</v>
      </c>
      <c r="L55" s="21">
        <f t="shared" si="3"/>
        <v>5.1449999999999818</v>
      </c>
      <c r="M55" s="21">
        <f t="shared" si="5"/>
        <v>-7.7499999999999947</v>
      </c>
      <c r="N55" s="21">
        <f t="shared" si="6"/>
        <v>-28.808999999999997</v>
      </c>
    </row>
    <row r="56" spans="1:14">
      <c r="A56" s="34">
        <f>数据输入!A56</f>
        <v>20110324</v>
      </c>
      <c r="C56" s="21">
        <f>数据输入!B56</f>
        <v>-2.14</v>
      </c>
      <c r="G56" s="21">
        <f t="shared" si="4"/>
        <v>37.67</v>
      </c>
      <c r="I56" s="22">
        <f t="shared" si="7"/>
        <v>366.08357628765782</v>
      </c>
      <c r="J56" s="18">
        <f t="shared" si="1"/>
        <v>-108.92</v>
      </c>
      <c r="K56" s="18">
        <f t="shared" si="2"/>
        <v>-107.85</v>
      </c>
      <c r="L56" s="21">
        <f t="shared" si="3"/>
        <v>18.835000000000008</v>
      </c>
      <c r="M56" s="21">
        <f t="shared" si="5"/>
        <v>-32.565999999999995</v>
      </c>
      <c r="N56" s="21">
        <f t="shared" si="6"/>
        <v>-24.816000000000003</v>
      </c>
    </row>
    <row r="57" spans="1:14">
      <c r="A57" s="34">
        <f>数据输入!A57</f>
        <v>20110325</v>
      </c>
      <c r="C57" s="21">
        <f>数据输入!B57</f>
        <v>88.5</v>
      </c>
      <c r="G57" s="21">
        <f t="shared" si="4"/>
        <v>86.36</v>
      </c>
      <c r="I57" s="22">
        <f t="shared" si="7"/>
        <v>229.25404831430845</v>
      </c>
      <c r="J57" s="18">
        <f t="shared" si="1"/>
        <v>-20.420000000000002</v>
      </c>
      <c r="K57" s="18">
        <f t="shared" si="2"/>
        <v>-64.67</v>
      </c>
      <c r="L57" s="21">
        <f t="shared" si="3"/>
        <v>43.179999999999993</v>
      </c>
      <c r="M57" s="21">
        <f t="shared" si="5"/>
        <v>-46.813000000000002</v>
      </c>
      <c r="N57" s="21">
        <f t="shared" si="6"/>
        <v>-14.247000000000007</v>
      </c>
    </row>
    <row r="58" spans="1:14">
      <c r="A58" s="34">
        <f>数据输入!A58</f>
        <v>20110328</v>
      </c>
      <c r="C58" s="21">
        <f>数据输入!B58</f>
        <v>-1.07</v>
      </c>
      <c r="G58" s="21">
        <f t="shared" si="4"/>
        <v>87.43</v>
      </c>
      <c r="I58" s="22">
        <f t="shared" si="7"/>
        <v>101.2389995368226</v>
      </c>
      <c r="J58" s="18">
        <f t="shared" si="1"/>
        <v>-21.490000000000002</v>
      </c>
      <c r="K58" s="18">
        <f t="shared" si="2"/>
        <v>-20.955000000000002</v>
      </c>
      <c r="L58" s="21">
        <f t="shared" si="3"/>
        <v>43.715000000000003</v>
      </c>
      <c r="M58" s="21">
        <f t="shared" si="5"/>
        <v>-56.638999999999989</v>
      </c>
      <c r="N58" s="21">
        <f t="shared" si="6"/>
        <v>-9.8259999999999863</v>
      </c>
    </row>
    <row r="59" spans="1:14">
      <c r="A59" s="34">
        <f>数据输入!A59</f>
        <v>20110329</v>
      </c>
      <c r="C59" s="21">
        <f>数据输入!B59</f>
        <v>-62.8</v>
      </c>
      <c r="G59" s="21">
        <f t="shared" si="4"/>
        <v>-63.87</v>
      </c>
      <c r="I59" s="22">
        <f t="shared" si="7"/>
        <v>-73.052727896602988</v>
      </c>
      <c r="J59" s="18">
        <f t="shared" si="1"/>
        <v>-84.289999999999992</v>
      </c>
      <c r="K59" s="18">
        <f t="shared" si="2"/>
        <v>-52.89</v>
      </c>
      <c r="L59" s="21">
        <f t="shared" si="3"/>
        <v>-31.934999999999999</v>
      </c>
      <c r="M59" s="21">
        <f t="shared" si="5"/>
        <v>-65.926999999999992</v>
      </c>
      <c r="N59" s="21">
        <f t="shared" si="6"/>
        <v>-9.2880000000000038</v>
      </c>
    </row>
    <row r="60" spans="1:14">
      <c r="A60" s="34">
        <f>数据输入!A60</f>
        <v>20110330</v>
      </c>
      <c r="C60" s="21">
        <f>数据输入!B60</f>
        <v>-21.87</v>
      </c>
      <c r="G60" s="21">
        <f t="shared" si="4"/>
        <v>-84.67</v>
      </c>
      <c r="I60" s="22">
        <f t="shared" si="7"/>
        <v>132.5661499921716</v>
      </c>
      <c r="J60" s="18">
        <f t="shared" si="1"/>
        <v>-106.16</v>
      </c>
      <c r="K60" s="18">
        <f t="shared" si="2"/>
        <v>-95.224999999999994</v>
      </c>
      <c r="L60" s="21">
        <f t="shared" si="3"/>
        <v>-42.334999999999994</v>
      </c>
      <c r="M60" s="21">
        <f t="shared" si="5"/>
        <v>-79.555999999999983</v>
      </c>
      <c r="N60" s="21">
        <f t="shared" si="6"/>
        <v>-13.628999999999991</v>
      </c>
    </row>
    <row r="61" spans="1:14">
      <c r="A61" s="34">
        <f>数据输入!A61</f>
        <v>20110331</v>
      </c>
      <c r="C61" s="21">
        <f>数据输入!B61</f>
        <v>-40.409999999999997</v>
      </c>
      <c r="G61" s="21">
        <f t="shared" si="4"/>
        <v>-62.28</v>
      </c>
      <c r="I61" s="22">
        <f t="shared" si="7"/>
        <v>73.556159206330463</v>
      </c>
      <c r="J61" s="18">
        <f t="shared" si="1"/>
        <v>-146.57</v>
      </c>
      <c r="K61" s="18">
        <f t="shared" si="2"/>
        <v>-126.36499999999999</v>
      </c>
      <c r="L61" s="21">
        <f t="shared" si="3"/>
        <v>-31.14</v>
      </c>
      <c r="M61" s="21">
        <f t="shared" si="5"/>
        <v>-91.514999999999986</v>
      </c>
      <c r="N61" s="21">
        <f t="shared" si="6"/>
        <v>-11.959000000000003</v>
      </c>
    </row>
    <row r="62" spans="1:14">
      <c r="A62" s="34">
        <f>数据输入!A62</f>
        <v>20110401</v>
      </c>
      <c r="C62" s="21">
        <f>数据输入!B62</f>
        <v>13.61</v>
      </c>
      <c r="G62" s="21">
        <f t="shared" si="4"/>
        <v>-26.799999999999997</v>
      </c>
      <c r="I62" s="22">
        <f t="shared" si="7"/>
        <v>43.03147077713551</v>
      </c>
      <c r="J62" s="18">
        <f t="shared" si="1"/>
        <v>-132.95999999999998</v>
      </c>
      <c r="K62" s="18">
        <f t="shared" si="2"/>
        <v>-139.76499999999999</v>
      </c>
      <c r="L62" s="21">
        <f t="shared" si="3"/>
        <v>-13.399999999999991</v>
      </c>
      <c r="M62" s="21">
        <f t="shared" si="5"/>
        <v>-99.125</v>
      </c>
      <c r="N62" s="21">
        <f t="shared" si="6"/>
        <v>-7.6100000000000136</v>
      </c>
    </row>
    <row r="63" spans="1:14">
      <c r="A63" s="34">
        <f>数据输入!A63</f>
        <v>20110406</v>
      </c>
      <c r="C63" s="21">
        <f>数据输入!B63</f>
        <v>45.84</v>
      </c>
      <c r="G63" s="21">
        <f t="shared" si="4"/>
        <v>59.45</v>
      </c>
      <c r="I63" s="22">
        <f t="shared" si="7"/>
        <v>-221.82835820895525</v>
      </c>
      <c r="J63" s="18">
        <f t="shared" si="1"/>
        <v>-87.119999999999976</v>
      </c>
      <c r="K63" s="18">
        <f t="shared" si="2"/>
        <v>-110.03999999999998</v>
      </c>
      <c r="L63" s="21">
        <f t="shared" si="3"/>
        <v>29.725000000000009</v>
      </c>
      <c r="M63" s="21">
        <f t="shared" si="5"/>
        <v>-96.13000000000001</v>
      </c>
      <c r="N63" s="21">
        <f t="shared" si="6"/>
        <v>2.9949999999999903</v>
      </c>
    </row>
    <row r="64" spans="1:14">
      <c r="A64" s="34">
        <f>数据输入!A64</f>
        <v>20110407</v>
      </c>
      <c r="C64" s="21">
        <f>数据输入!B64</f>
        <v>-2.31</v>
      </c>
      <c r="G64" s="21">
        <f t="shared" si="4"/>
        <v>43.53</v>
      </c>
      <c r="I64" s="22">
        <f t="shared" si="7"/>
        <v>73.221194280908321</v>
      </c>
      <c r="J64" s="18">
        <f t="shared" si="1"/>
        <v>-89.429999999999978</v>
      </c>
      <c r="K64" s="18">
        <f t="shared" si="2"/>
        <v>-88.274999999999977</v>
      </c>
      <c r="L64" s="21">
        <f t="shared" si="3"/>
        <v>21.765000000000001</v>
      </c>
      <c r="M64" s="21">
        <f t="shared" si="5"/>
        <v>-90.413999999999987</v>
      </c>
      <c r="N64" s="21">
        <f t="shared" si="6"/>
        <v>5.7160000000000224</v>
      </c>
    </row>
    <row r="65" spans="1:14">
      <c r="A65" s="34">
        <f>数据输入!A65</f>
        <v>20110408</v>
      </c>
      <c r="C65" s="21">
        <f>数据输入!B65</f>
        <v>57.13</v>
      </c>
      <c r="G65" s="21">
        <f t="shared" si="4"/>
        <v>54.82</v>
      </c>
      <c r="I65" s="22">
        <f t="shared" si="7"/>
        <v>125.93613599816219</v>
      </c>
      <c r="J65" s="18">
        <f t="shared" si="1"/>
        <v>-32.299999999999976</v>
      </c>
      <c r="K65" s="18">
        <f t="shared" si="2"/>
        <v>-60.864999999999981</v>
      </c>
      <c r="L65" s="21">
        <f t="shared" si="3"/>
        <v>27.409999999999997</v>
      </c>
      <c r="M65" s="21">
        <f t="shared" si="5"/>
        <v>-82.96599999999998</v>
      </c>
      <c r="N65" s="21">
        <f t="shared" si="6"/>
        <v>7.4480000000000075</v>
      </c>
    </row>
    <row r="66" spans="1:14">
      <c r="A66" s="34">
        <f>数据输入!A66</f>
        <v>20110411</v>
      </c>
      <c r="C66" s="21">
        <f>数据输入!B66</f>
        <v>20.28</v>
      </c>
      <c r="G66" s="21">
        <f t="shared" si="4"/>
        <v>77.41</v>
      </c>
      <c r="I66" s="22">
        <f t="shared" si="7"/>
        <v>141.20758847136082</v>
      </c>
      <c r="J66" s="18">
        <f t="shared" si="1"/>
        <v>-12.019999999999975</v>
      </c>
      <c r="K66" s="18">
        <f t="shared" si="2"/>
        <v>-22.159999999999975</v>
      </c>
      <c r="L66" s="21">
        <f t="shared" si="3"/>
        <v>38.705000000000005</v>
      </c>
      <c r="M66" s="21">
        <f t="shared" si="5"/>
        <v>-73.275999999999982</v>
      </c>
      <c r="N66" s="21">
        <f t="shared" si="6"/>
        <v>9.6899999999999977</v>
      </c>
    </row>
    <row r="67" spans="1:14">
      <c r="A67" s="34">
        <f>数据输入!A67</f>
        <v>20110412</v>
      </c>
      <c r="C67" s="21">
        <f>数据输入!B67</f>
        <v>-21.96</v>
      </c>
      <c r="G67" s="21">
        <f t="shared" si="4"/>
        <v>-1.6799999999999997</v>
      </c>
      <c r="I67" s="22">
        <f t="shared" si="7"/>
        <v>-2.1702622400206688</v>
      </c>
      <c r="J67" s="18">
        <f t="shared" si="1"/>
        <v>-33.979999999999976</v>
      </c>
      <c r="K67" s="18">
        <f t="shared" si="2"/>
        <v>-22.999999999999975</v>
      </c>
      <c r="L67" s="21">
        <f t="shared" si="3"/>
        <v>-0.83999999999999986</v>
      </c>
      <c r="M67" s="21">
        <f t="shared" si="5"/>
        <v>-74.631999999999977</v>
      </c>
      <c r="N67" s="21">
        <f t="shared" si="6"/>
        <v>-1.3559999999999945</v>
      </c>
    </row>
    <row r="68" spans="1:14">
      <c r="A68" s="34">
        <f>数据输入!A68</f>
        <v>20110413</v>
      </c>
      <c r="C68" s="21">
        <f>数据输入!B68</f>
        <v>-6.97</v>
      </c>
      <c r="G68" s="21">
        <f t="shared" si="4"/>
        <v>-28.93</v>
      </c>
      <c r="I68" s="22">
        <f t="shared" si="7"/>
        <v>1722.0238095238099</v>
      </c>
      <c r="J68" s="18">
        <f t="shared" si="1"/>
        <v>-40.949999999999974</v>
      </c>
      <c r="K68" s="18">
        <f t="shared" si="2"/>
        <v>-37.464999999999975</v>
      </c>
      <c r="L68" s="21">
        <f t="shared" si="3"/>
        <v>-14.465</v>
      </c>
      <c r="M68" s="21">
        <f t="shared" si="5"/>
        <v>-76.577999999999975</v>
      </c>
      <c r="N68" s="21">
        <f t="shared" si="6"/>
        <v>-1.945999999999998</v>
      </c>
    </row>
    <row r="69" spans="1:14">
      <c r="A69" s="34">
        <f>数据输入!A69</f>
        <v>20110414</v>
      </c>
      <c r="C69" s="21">
        <f>数据输入!B69</f>
        <v>33.049999999999997</v>
      </c>
      <c r="G69" s="21">
        <f t="shared" si="4"/>
        <v>26.08</v>
      </c>
      <c r="I69" s="22">
        <f t="shared" si="7"/>
        <v>-90.148634635326644</v>
      </c>
      <c r="J69" s="18">
        <f t="shared" ref="J69:J132" si="8">J68+C69</f>
        <v>-7.8999999999999773</v>
      </c>
      <c r="K69" s="18">
        <f t="shared" ref="K69:K132" si="9">(J68+J69)/2</f>
        <v>-24.424999999999976</v>
      </c>
      <c r="L69" s="21">
        <f t="shared" ref="L69:L132" si="10">K69-K68</f>
        <v>13.04</v>
      </c>
      <c r="M69" s="21">
        <f t="shared" si="5"/>
        <v>-68.938999999999979</v>
      </c>
      <c r="N69" s="21">
        <f t="shared" si="6"/>
        <v>7.6389999999999958</v>
      </c>
    </row>
    <row r="70" spans="1:14">
      <c r="A70" s="34">
        <f>数据输入!A70</f>
        <v>20110415</v>
      </c>
      <c r="C70" s="21">
        <f>数据输入!B70</f>
        <v>8.8699999999999992</v>
      </c>
      <c r="G70" s="21">
        <f t="shared" ref="G70:G133" si="11">C69+C70</f>
        <v>41.919999999999995</v>
      </c>
      <c r="I70" s="22">
        <f t="shared" si="7"/>
        <v>160.73619631901838</v>
      </c>
      <c r="J70" s="18">
        <f t="shared" si="8"/>
        <v>0.97000000000002196</v>
      </c>
      <c r="K70" s="18">
        <f t="shared" si="9"/>
        <v>-3.4649999999999777</v>
      </c>
      <c r="L70" s="21">
        <f t="shared" si="10"/>
        <v>20.959999999999997</v>
      </c>
      <c r="M70" s="21">
        <f t="shared" si="5"/>
        <v>-58.225999999999978</v>
      </c>
      <c r="N70" s="21">
        <f t="shared" si="6"/>
        <v>10.713000000000001</v>
      </c>
    </row>
    <row r="71" spans="1:14">
      <c r="A71" s="34">
        <f>数据输入!A71</f>
        <v>20110418</v>
      </c>
      <c r="C71" s="21">
        <f>数据输入!B71</f>
        <v>12.9</v>
      </c>
      <c r="G71" s="21">
        <f t="shared" si="11"/>
        <v>21.77</v>
      </c>
      <c r="I71" s="22">
        <f t="shared" si="7"/>
        <v>51.932251908396957</v>
      </c>
      <c r="J71" s="18">
        <f t="shared" si="8"/>
        <v>13.870000000000022</v>
      </c>
      <c r="K71" s="43">
        <f t="shared" si="9"/>
        <v>7.4200000000000221</v>
      </c>
      <c r="L71" s="21">
        <f t="shared" si="10"/>
        <v>10.885</v>
      </c>
      <c r="M71" s="21">
        <f t="shared" si="5"/>
        <v>-42.181999999999974</v>
      </c>
      <c r="N71" s="21">
        <f t="shared" si="6"/>
        <v>16.044000000000004</v>
      </c>
    </row>
    <row r="72" spans="1:14">
      <c r="A72" s="34">
        <f>数据输入!A72</f>
        <v>20110419</v>
      </c>
      <c r="C72" s="21">
        <f>数据输入!B72</f>
        <v>-27.44</v>
      </c>
      <c r="G72" s="21">
        <f t="shared" si="11"/>
        <v>-14.540000000000001</v>
      </c>
      <c r="I72" s="22">
        <f t="shared" si="7"/>
        <v>-66.789159393660995</v>
      </c>
      <c r="J72" s="18">
        <f t="shared" si="8"/>
        <v>-13.569999999999979</v>
      </c>
      <c r="K72" s="45">
        <f t="shared" si="9"/>
        <v>0.15000000000002167</v>
      </c>
      <c r="L72" s="21">
        <f t="shared" si="10"/>
        <v>-7.2700000000000005</v>
      </c>
      <c r="M72" s="21">
        <f t="shared" si="5"/>
        <v>-30.242999999999984</v>
      </c>
      <c r="N72" s="21">
        <f t="shared" si="6"/>
        <v>11.938999999999989</v>
      </c>
    </row>
    <row r="73" spans="1:14">
      <c r="A73" s="34">
        <f>数据输入!A73</f>
        <v>20110420</v>
      </c>
      <c r="C73" s="21">
        <f>数据输入!B73</f>
        <v>-25.55</v>
      </c>
      <c r="G73" s="21">
        <f t="shared" si="11"/>
        <v>-52.99</v>
      </c>
      <c r="I73" s="22">
        <f t="shared" si="7"/>
        <v>364.44291609353508</v>
      </c>
      <c r="J73" s="18">
        <f t="shared" si="8"/>
        <v>-39.119999999999976</v>
      </c>
      <c r="K73" s="45">
        <f t="shared" si="9"/>
        <v>-26.344999999999978</v>
      </c>
      <c r="L73" s="21">
        <f t="shared" si="10"/>
        <v>-26.494999999999997</v>
      </c>
      <c r="M73" s="21">
        <f t="shared" si="5"/>
        <v>-25.442999999999977</v>
      </c>
      <c r="N73" s="21">
        <f t="shared" si="6"/>
        <v>4.8000000000000078</v>
      </c>
    </row>
    <row r="74" spans="1:14">
      <c r="A74" s="34">
        <f>数据输入!A74</f>
        <v>20110421</v>
      </c>
      <c r="C74" s="21">
        <f>数据输入!B74</f>
        <v>-14.26</v>
      </c>
      <c r="G74" s="21">
        <f t="shared" si="11"/>
        <v>-39.81</v>
      </c>
      <c r="I74" s="22">
        <f t="shared" si="7"/>
        <v>75.12738252500472</v>
      </c>
      <c r="J74" s="18">
        <f t="shared" si="8"/>
        <v>-53.379999999999974</v>
      </c>
      <c r="K74" s="45">
        <f t="shared" si="9"/>
        <v>-46.249999999999972</v>
      </c>
      <c r="L74" s="21">
        <f t="shared" si="10"/>
        <v>-19.904999999999994</v>
      </c>
      <c r="M74" s="21">
        <f t="shared" si="5"/>
        <v>-21.837999999999973</v>
      </c>
      <c r="N74" s="21">
        <f t="shared" si="6"/>
        <v>3.605000000000004</v>
      </c>
    </row>
    <row r="75" spans="1:14">
      <c r="A75" s="34">
        <f>数据输入!A75</f>
        <v>20110422</v>
      </c>
      <c r="C75" s="21">
        <f>数据输入!B75</f>
        <v>-21.63</v>
      </c>
      <c r="G75" s="21">
        <f t="shared" si="11"/>
        <v>-35.89</v>
      </c>
      <c r="I75" s="22">
        <f t="shared" si="7"/>
        <v>90.153227832202958</v>
      </c>
      <c r="J75" s="18">
        <f t="shared" si="8"/>
        <v>-75.009999999999977</v>
      </c>
      <c r="K75" s="45">
        <f t="shared" si="9"/>
        <v>-64.194999999999979</v>
      </c>
      <c r="L75" s="21">
        <f t="shared" si="10"/>
        <v>-17.945000000000007</v>
      </c>
      <c r="M75" s="21">
        <f t="shared" si="5"/>
        <v>-26.108999999999973</v>
      </c>
      <c r="N75" s="21">
        <f t="shared" si="6"/>
        <v>-4.2710000000000008</v>
      </c>
    </row>
    <row r="76" spans="1:14">
      <c r="A76" s="34">
        <f>数据输入!A76</f>
        <v>20110425</v>
      </c>
      <c r="C76" s="21">
        <f>数据输入!B76</f>
        <v>-65.56</v>
      </c>
      <c r="G76" s="21">
        <f t="shared" si="11"/>
        <v>-87.19</v>
      </c>
      <c r="I76" s="22">
        <f t="shared" si="7"/>
        <v>242.93675118417383</v>
      </c>
      <c r="J76" s="18">
        <f t="shared" si="8"/>
        <v>-140.57</v>
      </c>
      <c r="K76" s="45">
        <f t="shared" si="9"/>
        <v>-107.78999999999999</v>
      </c>
      <c r="L76" s="21">
        <f t="shared" si="10"/>
        <v>-43.595000000000013</v>
      </c>
      <c r="M76" s="21">
        <f t="shared" si="5"/>
        <v>-38.963999999999977</v>
      </c>
      <c r="N76" s="21">
        <f t="shared" si="6"/>
        <v>-12.855000000000004</v>
      </c>
    </row>
    <row r="77" spans="1:14">
      <c r="A77" s="34">
        <f>数据输入!A77</f>
        <v>20110426</v>
      </c>
      <c r="C77" s="21">
        <f>数据输入!B77</f>
        <v>-34.06</v>
      </c>
      <c r="G77" s="21">
        <f t="shared" si="11"/>
        <v>-99.62</v>
      </c>
      <c r="I77" s="22">
        <f t="shared" si="7"/>
        <v>114.25622204381236</v>
      </c>
      <c r="J77" s="18">
        <f t="shared" si="8"/>
        <v>-174.63</v>
      </c>
      <c r="K77" s="45">
        <f t="shared" si="9"/>
        <v>-157.6</v>
      </c>
      <c r="L77" s="21">
        <f t="shared" si="10"/>
        <v>-49.81</v>
      </c>
      <c r="M77" s="21">
        <f t="shared" si="5"/>
        <v>-53.028999999999975</v>
      </c>
      <c r="N77" s="21">
        <f t="shared" si="6"/>
        <v>-14.064999999999998</v>
      </c>
    </row>
    <row r="78" spans="1:14">
      <c r="A78" s="34">
        <f>数据输入!A78</f>
        <v>20110427</v>
      </c>
      <c r="C78" s="21">
        <f>数据输入!B78</f>
        <v>-1.68</v>
      </c>
      <c r="G78" s="21">
        <f t="shared" si="11"/>
        <v>-35.74</v>
      </c>
      <c r="I78" s="22">
        <f t="shared" si="7"/>
        <v>35.876330054205987</v>
      </c>
      <c r="J78" s="18">
        <f t="shared" si="8"/>
        <v>-176.31</v>
      </c>
      <c r="K78" s="45">
        <f t="shared" si="9"/>
        <v>-175.47</v>
      </c>
      <c r="L78" s="21">
        <f t="shared" si="10"/>
        <v>-17.870000000000005</v>
      </c>
      <c r="M78" s="21">
        <f t="shared" ref="M78:M141" si="12">SUM(J69:J78)/10</f>
        <v>-66.564999999999984</v>
      </c>
      <c r="N78" s="21">
        <f t="shared" si="6"/>
        <v>-13.536000000000008</v>
      </c>
    </row>
    <row r="79" spans="1:14">
      <c r="A79" s="34">
        <f>数据输入!A79</f>
        <v>20110428</v>
      </c>
      <c r="C79" s="21">
        <f>数据输入!B79</f>
        <v>-25.91</v>
      </c>
      <c r="G79" s="21">
        <f t="shared" si="11"/>
        <v>-27.59</v>
      </c>
      <c r="I79" s="22">
        <f t="shared" si="7"/>
        <v>77.19641857862338</v>
      </c>
      <c r="J79" s="18">
        <f t="shared" si="8"/>
        <v>-202.22</v>
      </c>
      <c r="K79" s="45">
        <f t="shared" si="9"/>
        <v>-189.26499999999999</v>
      </c>
      <c r="L79" s="21">
        <f t="shared" si="10"/>
        <v>-13.794999999999987</v>
      </c>
      <c r="M79" s="21">
        <f t="shared" si="12"/>
        <v>-85.996999999999986</v>
      </c>
      <c r="N79" s="21">
        <f t="shared" ref="N79:N142" si="13">M79-M78</f>
        <v>-19.432000000000002</v>
      </c>
    </row>
    <row r="80" spans="1:14">
      <c r="A80" s="34">
        <f>数据输入!A80</f>
        <v>20110429</v>
      </c>
      <c r="C80" s="21">
        <f>数据输入!B80</f>
        <v>-9.61</v>
      </c>
      <c r="G80" s="21">
        <f t="shared" si="11"/>
        <v>-35.519999999999996</v>
      </c>
      <c r="I80" s="22">
        <f t="shared" si="7"/>
        <v>128.74229793403407</v>
      </c>
      <c r="J80" s="18">
        <f t="shared" si="8"/>
        <v>-211.82999999999998</v>
      </c>
      <c r="K80" s="45">
        <f t="shared" si="9"/>
        <v>-207.02499999999998</v>
      </c>
      <c r="L80" s="21">
        <f t="shared" si="10"/>
        <v>-17.759999999999991</v>
      </c>
      <c r="M80" s="21">
        <f t="shared" si="12"/>
        <v>-107.27699999999997</v>
      </c>
      <c r="N80" s="21">
        <f t="shared" si="13"/>
        <v>-21.279999999999987</v>
      </c>
    </row>
    <row r="81" spans="1:14">
      <c r="A81" s="34">
        <f>数据输入!A81</f>
        <v>20110503</v>
      </c>
      <c r="C81" s="21">
        <f>数据输入!B81</f>
        <v>-26.8</v>
      </c>
      <c r="G81" s="21">
        <f t="shared" si="11"/>
        <v>-36.409999999999997</v>
      </c>
      <c r="I81" s="22">
        <f t="shared" si="7"/>
        <v>102.50563063063063</v>
      </c>
      <c r="J81" s="18">
        <f t="shared" si="8"/>
        <v>-238.63</v>
      </c>
      <c r="K81" s="45">
        <f t="shared" si="9"/>
        <v>-225.23</v>
      </c>
      <c r="L81" s="21">
        <f t="shared" si="10"/>
        <v>-18.205000000000013</v>
      </c>
      <c r="M81" s="21">
        <f t="shared" si="12"/>
        <v>-132.52699999999999</v>
      </c>
      <c r="N81" s="21">
        <f t="shared" si="13"/>
        <v>-25.250000000000014</v>
      </c>
    </row>
    <row r="82" spans="1:14">
      <c r="A82" s="34">
        <f>数据输入!A82</f>
        <v>20110504</v>
      </c>
      <c r="C82" s="21">
        <f>数据输入!B82</f>
        <v>-19.440000000000001</v>
      </c>
      <c r="G82" s="21">
        <f t="shared" si="11"/>
        <v>-46.24</v>
      </c>
      <c r="I82" s="22">
        <f t="shared" si="7"/>
        <v>126.99807745124967</v>
      </c>
      <c r="J82" s="18">
        <f t="shared" si="8"/>
        <v>-258.07</v>
      </c>
      <c r="K82" s="45">
        <f t="shared" si="9"/>
        <v>-248.35</v>
      </c>
      <c r="L82" s="21">
        <f t="shared" si="10"/>
        <v>-23.120000000000005</v>
      </c>
      <c r="M82" s="21">
        <f t="shared" si="12"/>
        <v>-156.97699999999998</v>
      </c>
      <c r="N82" s="21">
        <f t="shared" si="13"/>
        <v>-24.449999999999989</v>
      </c>
    </row>
    <row r="83" spans="1:14">
      <c r="A83" s="34">
        <f>数据输入!A83</f>
        <v>20110505</v>
      </c>
      <c r="C83" s="21">
        <f>数据输入!B83</f>
        <v>-28.78</v>
      </c>
      <c r="G83" s="21">
        <f t="shared" si="11"/>
        <v>-48.22</v>
      </c>
      <c r="I83" s="22">
        <f t="shared" si="7"/>
        <v>104.28200692041523</v>
      </c>
      <c r="J83" s="18">
        <f t="shared" si="8"/>
        <v>-286.85000000000002</v>
      </c>
      <c r="K83" s="45">
        <f t="shared" si="9"/>
        <v>-272.46000000000004</v>
      </c>
      <c r="L83" s="21">
        <f t="shared" si="10"/>
        <v>-24.110000000000042</v>
      </c>
      <c r="M83" s="21">
        <f t="shared" si="12"/>
        <v>-181.75</v>
      </c>
      <c r="N83" s="21">
        <f t="shared" si="13"/>
        <v>-24.773000000000025</v>
      </c>
    </row>
    <row r="84" spans="1:14">
      <c r="A84" s="34">
        <f>数据输入!A84</f>
        <v>20110506</v>
      </c>
      <c r="C84" s="21">
        <f>数据输入!B84</f>
        <v>11.78</v>
      </c>
      <c r="G84" s="21">
        <f t="shared" si="11"/>
        <v>-17</v>
      </c>
      <c r="I84" s="22">
        <f t="shared" si="7"/>
        <v>35.255080879303193</v>
      </c>
      <c r="J84" s="18">
        <f t="shared" si="8"/>
        <v>-275.07000000000005</v>
      </c>
      <c r="K84" s="45">
        <f t="shared" si="9"/>
        <v>-280.96000000000004</v>
      </c>
      <c r="L84" s="21">
        <f t="shared" si="10"/>
        <v>-8.5</v>
      </c>
      <c r="M84" s="21">
        <f t="shared" si="12"/>
        <v>-203.91900000000001</v>
      </c>
      <c r="N84" s="21">
        <f t="shared" si="13"/>
        <v>-22.169000000000011</v>
      </c>
    </row>
    <row r="85" spans="1:14">
      <c r="A85" s="34">
        <f>数据输入!A85</f>
        <v>20110509</v>
      </c>
      <c r="C85" s="21">
        <f>数据输入!B85</f>
        <v>-30.1</v>
      </c>
      <c r="G85" s="21">
        <f t="shared" si="11"/>
        <v>-18.32</v>
      </c>
      <c r="I85" s="22">
        <f t="shared" si="7"/>
        <v>107.76470588235294</v>
      </c>
      <c r="J85" s="18">
        <f t="shared" si="8"/>
        <v>-305.17000000000007</v>
      </c>
      <c r="K85" s="45">
        <f t="shared" si="9"/>
        <v>-290.12000000000006</v>
      </c>
      <c r="L85" s="21">
        <f t="shared" si="10"/>
        <v>-9.160000000000025</v>
      </c>
      <c r="M85" s="21">
        <f t="shared" si="12"/>
        <v>-226.93500000000003</v>
      </c>
      <c r="N85" s="21">
        <f t="shared" si="13"/>
        <v>-23.01600000000002</v>
      </c>
    </row>
    <row r="86" spans="1:14">
      <c r="A86" s="34">
        <f>数据输入!A86</f>
        <v>20110510</v>
      </c>
      <c r="C86" s="21">
        <f>数据输入!B86</f>
        <v>-10.78</v>
      </c>
      <c r="G86" s="21">
        <f t="shared" si="11"/>
        <v>-40.880000000000003</v>
      </c>
      <c r="I86" s="22">
        <f t="shared" ref="I86:I149" si="14">G86/G85*100</f>
        <v>223.14410480349346</v>
      </c>
      <c r="J86" s="18">
        <f t="shared" si="8"/>
        <v>-315.95000000000005</v>
      </c>
      <c r="K86" s="45">
        <f t="shared" si="9"/>
        <v>-310.56000000000006</v>
      </c>
      <c r="L86" s="21">
        <f t="shared" si="10"/>
        <v>-20.439999999999998</v>
      </c>
      <c r="M86" s="21">
        <f t="shared" si="12"/>
        <v>-244.47300000000004</v>
      </c>
      <c r="N86" s="21">
        <f t="shared" si="13"/>
        <v>-17.538000000000011</v>
      </c>
    </row>
    <row r="87" spans="1:14">
      <c r="A87" s="34">
        <f>数据输入!A87</f>
        <v>20110511</v>
      </c>
      <c r="C87" s="21">
        <f>数据输入!B87</f>
        <v>-6.34</v>
      </c>
      <c r="G87" s="21">
        <f t="shared" si="11"/>
        <v>-17.119999999999997</v>
      </c>
      <c r="I87" s="22">
        <f t="shared" si="14"/>
        <v>41.878669275929539</v>
      </c>
      <c r="J87" s="18">
        <f t="shared" si="8"/>
        <v>-322.29000000000002</v>
      </c>
      <c r="K87" s="45">
        <f t="shared" si="9"/>
        <v>-319.12</v>
      </c>
      <c r="L87" s="21">
        <f t="shared" si="10"/>
        <v>-8.5599999999999454</v>
      </c>
      <c r="M87" s="21">
        <f t="shared" si="12"/>
        <v>-259.23900000000003</v>
      </c>
      <c r="N87" s="21">
        <f t="shared" si="13"/>
        <v>-14.765999999999991</v>
      </c>
    </row>
    <row r="88" spans="1:14">
      <c r="A88" s="34">
        <f>数据输入!A88</f>
        <v>20110512</v>
      </c>
      <c r="C88" s="21">
        <f>数据输入!B88</f>
        <v>-5.35</v>
      </c>
      <c r="G88" s="21">
        <f t="shared" si="11"/>
        <v>-11.69</v>
      </c>
      <c r="I88" s="22">
        <f t="shared" si="14"/>
        <v>68.282710280373834</v>
      </c>
      <c r="J88" s="18">
        <f t="shared" si="8"/>
        <v>-327.64000000000004</v>
      </c>
      <c r="K88" s="45">
        <f t="shared" si="9"/>
        <v>-324.96500000000003</v>
      </c>
      <c r="L88" s="21">
        <f t="shared" si="10"/>
        <v>-5.8450000000000273</v>
      </c>
      <c r="M88" s="21">
        <f t="shared" si="12"/>
        <v>-274.37199999999996</v>
      </c>
      <c r="N88" s="21">
        <f t="shared" si="13"/>
        <v>-15.132999999999925</v>
      </c>
    </row>
    <row r="89" spans="1:14">
      <c r="A89" s="34">
        <f>数据输入!A89</f>
        <v>20110513</v>
      </c>
      <c r="C89" s="21">
        <f>数据输入!B89</f>
        <v>-20.65</v>
      </c>
      <c r="G89" s="21">
        <f t="shared" si="11"/>
        <v>-26</v>
      </c>
      <c r="I89" s="22">
        <f t="shared" si="14"/>
        <v>222.41231822070145</v>
      </c>
      <c r="J89" s="18">
        <f t="shared" si="8"/>
        <v>-348.29</v>
      </c>
      <c r="K89" s="45">
        <f t="shared" si="9"/>
        <v>-337.96500000000003</v>
      </c>
      <c r="L89" s="21">
        <f t="shared" si="10"/>
        <v>-13</v>
      </c>
      <c r="M89" s="21">
        <f t="shared" si="12"/>
        <v>-288.97899999999998</v>
      </c>
      <c r="N89" s="21">
        <f t="shared" si="13"/>
        <v>-14.607000000000028</v>
      </c>
    </row>
    <row r="90" spans="1:14">
      <c r="A90" s="34">
        <f>数据输入!A90</f>
        <v>20110516</v>
      </c>
      <c r="C90" s="21">
        <f>数据输入!B90</f>
        <v>-34.29</v>
      </c>
      <c r="G90" s="21">
        <f t="shared" si="11"/>
        <v>-54.94</v>
      </c>
      <c r="I90" s="22">
        <f t="shared" si="14"/>
        <v>211.30769230769229</v>
      </c>
      <c r="J90" s="18">
        <f t="shared" si="8"/>
        <v>-382.58000000000004</v>
      </c>
      <c r="K90" s="45">
        <f t="shared" si="9"/>
        <v>-365.43500000000006</v>
      </c>
      <c r="L90" s="21">
        <f t="shared" si="10"/>
        <v>-27.470000000000027</v>
      </c>
      <c r="M90" s="21">
        <f t="shared" si="12"/>
        <v>-306.05399999999997</v>
      </c>
      <c r="N90" s="21">
        <f t="shared" si="13"/>
        <v>-17.074999999999989</v>
      </c>
    </row>
    <row r="91" spans="1:14">
      <c r="A91" s="34">
        <f>数据输入!A91</f>
        <v>20110517</v>
      </c>
      <c r="C91" s="21">
        <f>数据输入!B91</f>
        <v>-20.73</v>
      </c>
      <c r="G91" s="21">
        <f t="shared" si="11"/>
        <v>-55.019999999999996</v>
      </c>
      <c r="I91" s="22">
        <f t="shared" si="14"/>
        <v>100.14561339643247</v>
      </c>
      <c r="J91" s="18">
        <f t="shared" si="8"/>
        <v>-403.31000000000006</v>
      </c>
      <c r="K91" s="45">
        <f t="shared" si="9"/>
        <v>-392.94500000000005</v>
      </c>
      <c r="L91" s="21">
        <f t="shared" si="10"/>
        <v>-27.509999999999991</v>
      </c>
      <c r="M91" s="21">
        <f t="shared" si="12"/>
        <v>-322.52200000000005</v>
      </c>
      <c r="N91" s="21">
        <f t="shared" si="13"/>
        <v>-16.468000000000075</v>
      </c>
    </row>
    <row r="92" spans="1:14">
      <c r="A92" s="34">
        <f>数据输入!A92</f>
        <v>20110518</v>
      </c>
      <c r="C92" s="21">
        <f>数据输入!B92</f>
        <v>-3.7</v>
      </c>
      <c r="G92" s="21">
        <f t="shared" si="11"/>
        <v>-24.43</v>
      </c>
      <c r="I92" s="22">
        <f t="shared" si="14"/>
        <v>44.402035623409667</v>
      </c>
      <c r="J92" s="18">
        <f t="shared" si="8"/>
        <v>-407.01000000000005</v>
      </c>
      <c r="K92" s="45">
        <f t="shared" si="9"/>
        <v>-405.16000000000008</v>
      </c>
      <c r="L92" s="21">
        <f t="shared" si="10"/>
        <v>-12.215000000000032</v>
      </c>
      <c r="M92" s="21">
        <f t="shared" si="12"/>
        <v>-337.41600000000005</v>
      </c>
      <c r="N92" s="21">
        <f t="shared" si="13"/>
        <v>-14.894000000000005</v>
      </c>
    </row>
    <row r="93" spans="1:14">
      <c r="A93" s="34">
        <f>数据输入!A93</f>
        <v>20110519</v>
      </c>
      <c r="C93" s="21">
        <f>数据输入!B93</f>
        <v>-20.86</v>
      </c>
      <c r="G93" s="21">
        <f t="shared" si="11"/>
        <v>-24.56</v>
      </c>
      <c r="I93" s="22">
        <f t="shared" si="14"/>
        <v>100.53213262382317</v>
      </c>
      <c r="J93" s="18">
        <f t="shared" si="8"/>
        <v>-427.87000000000006</v>
      </c>
      <c r="K93" s="45">
        <f t="shared" si="9"/>
        <v>-417.44000000000005</v>
      </c>
      <c r="L93" s="21">
        <f t="shared" si="10"/>
        <v>-12.279999999999973</v>
      </c>
      <c r="M93" s="21">
        <f t="shared" si="12"/>
        <v>-351.51800000000003</v>
      </c>
      <c r="N93" s="21">
        <f t="shared" si="13"/>
        <v>-14.101999999999975</v>
      </c>
    </row>
    <row r="94" spans="1:14">
      <c r="A94" s="34">
        <f>数据输入!A94</f>
        <v>20110520</v>
      </c>
      <c r="C94" s="21">
        <f>数据输入!B94</f>
        <v>-3.91</v>
      </c>
      <c r="G94" s="21">
        <f t="shared" si="11"/>
        <v>-24.77</v>
      </c>
      <c r="I94" s="22">
        <f t="shared" si="14"/>
        <v>100.85504885993485</v>
      </c>
      <c r="J94" s="18">
        <f t="shared" si="8"/>
        <v>-431.78000000000009</v>
      </c>
      <c r="K94" s="45">
        <f t="shared" si="9"/>
        <v>-429.82500000000005</v>
      </c>
      <c r="L94" s="21">
        <f t="shared" si="10"/>
        <v>-12.384999999999991</v>
      </c>
      <c r="M94" s="21">
        <f t="shared" si="12"/>
        <v>-367.18900000000002</v>
      </c>
      <c r="N94" s="21">
        <f t="shared" si="13"/>
        <v>-15.670999999999992</v>
      </c>
    </row>
    <row r="95" spans="1:14">
      <c r="A95" s="34">
        <f>数据输入!A95</f>
        <v>20110523</v>
      </c>
      <c r="C95" s="21">
        <f>数据输入!B95</f>
        <v>-41.26</v>
      </c>
      <c r="G95" s="21">
        <f t="shared" si="11"/>
        <v>-45.17</v>
      </c>
      <c r="I95" s="22">
        <f t="shared" si="14"/>
        <v>182.35769075494551</v>
      </c>
      <c r="J95" s="18">
        <f t="shared" si="8"/>
        <v>-473.04000000000008</v>
      </c>
      <c r="K95" s="45">
        <f t="shared" si="9"/>
        <v>-452.41000000000008</v>
      </c>
      <c r="L95" s="21">
        <f t="shared" si="10"/>
        <v>-22.585000000000036</v>
      </c>
      <c r="M95" s="21">
        <f t="shared" si="12"/>
        <v>-383.976</v>
      </c>
      <c r="N95" s="21">
        <f t="shared" si="13"/>
        <v>-16.786999999999978</v>
      </c>
    </row>
    <row r="96" spans="1:14">
      <c r="A96" s="34">
        <f>数据输入!A96</f>
        <v>20110524</v>
      </c>
      <c r="C96" s="21">
        <f>数据输入!B96</f>
        <v>-13.62</v>
      </c>
      <c r="G96" s="21">
        <f t="shared" si="11"/>
        <v>-54.879999999999995</v>
      </c>
      <c r="I96" s="22">
        <f t="shared" si="14"/>
        <v>121.49656851892847</v>
      </c>
      <c r="J96" s="18">
        <f t="shared" si="8"/>
        <v>-486.66000000000008</v>
      </c>
      <c r="K96" s="45">
        <f t="shared" si="9"/>
        <v>-479.85000000000008</v>
      </c>
      <c r="L96" s="21">
        <f t="shared" si="10"/>
        <v>-27.439999999999998</v>
      </c>
      <c r="M96" s="21">
        <f t="shared" si="12"/>
        <v>-401.04700000000003</v>
      </c>
      <c r="N96" s="21">
        <f t="shared" si="13"/>
        <v>-17.071000000000026</v>
      </c>
    </row>
    <row r="97" spans="1:14">
      <c r="A97" s="34">
        <f>数据输入!A97</f>
        <v>20110525</v>
      </c>
      <c r="C97" s="21">
        <f>数据输入!B97</f>
        <v>-12.57</v>
      </c>
      <c r="G97" s="21">
        <f t="shared" si="11"/>
        <v>-26.189999999999998</v>
      </c>
      <c r="I97" s="22">
        <f t="shared" si="14"/>
        <v>47.722303206997083</v>
      </c>
      <c r="J97" s="18">
        <f t="shared" si="8"/>
        <v>-499.23000000000008</v>
      </c>
      <c r="K97" s="45">
        <f t="shared" si="9"/>
        <v>-492.94500000000005</v>
      </c>
      <c r="L97" s="21">
        <f t="shared" si="10"/>
        <v>-13.09499999999997</v>
      </c>
      <c r="M97" s="21">
        <f t="shared" si="12"/>
        <v>-418.7410000000001</v>
      </c>
      <c r="N97" s="21">
        <f t="shared" si="13"/>
        <v>-17.694000000000074</v>
      </c>
    </row>
    <row r="98" spans="1:14">
      <c r="A98" s="34">
        <f>数据输入!A98</f>
        <v>20110526</v>
      </c>
      <c r="C98" s="21">
        <f>数据输入!B98</f>
        <v>-25.84</v>
      </c>
      <c r="G98" s="21">
        <f t="shared" si="11"/>
        <v>-38.409999999999997</v>
      </c>
      <c r="I98" s="22">
        <f t="shared" si="14"/>
        <v>146.6590301641848</v>
      </c>
      <c r="J98" s="18">
        <f t="shared" si="8"/>
        <v>-525.07000000000005</v>
      </c>
      <c r="K98" s="45">
        <f t="shared" si="9"/>
        <v>-512.15000000000009</v>
      </c>
      <c r="L98" s="21">
        <f t="shared" si="10"/>
        <v>-19.205000000000041</v>
      </c>
      <c r="M98" s="21">
        <f t="shared" si="12"/>
        <v>-438.48400000000009</v>
      </c>
      <c r="N98" s="21">
        <f t="shared" si="13"/>
        <v>-19.742999999999995</v>
      </c>
    </row>
    <row r="99" spans="1:14">
      <c r="A99" s="34">
        <f>数据输入!A99</f>
        <v>20110527</v>
      </c>
      <c r="C99" s="21">
        <f>数据输入!B99</f>
        <v>7.47</v>
      </c>
      <c r="G99" s="21">
        <f t="shared" si="11"/>
        <v>-18.37</v>
      </c>
      <c r="I99" s="22">
        <f t="shared" si="14"/>
        <v>47.826086956521749</v>
      </c>
      <c r="J99" s="18">
        <f t="shared" si="8"/>
        <v>-517.6</v>
      </c>
      <c r="K99" s="45">
        <f t="shared" si="9"/>
        <v>-521.33500000000004</v>
      </c>
      <c r="L99" s="21">
        <f t="shared" si="10"/>
        <v>-9.1849999999999454</v>
      </c>
      <c r="M99" s="21">
        <f t="shared" si="12"/>
        <v>-455.41500000000008</v>
      </c>
      <c r="N99" s="21">
        <f t="shared" si="13"/>
        <v>-16.930999999999983</v>
      </c>
    </row>
    <row r="100" spans="1:14">
      <c r="A100" s="34">
        <f>数据输入!A100</f>
        <v>20110530</v>
      </c>
      <c r="C100" s="21">
        <f>数据输入!B100</f>
        <v>0.76</v>
      </c>
      <c r="G100" s="21">
        <f t="shared" si="11"/>
        <v>8.23</v>
      </c>
      <c r="I100" s="22">
        <f t="shared" si="14"/>
        <v>-44.801306477953183</v>
      </c>
      <c r="J100" s="18">
        <f t="shared" si="8"/>
        <v>-516.84</v>
      </c>
      <c r="K100" s="45">
        <f t="shared" si="9"/>
        <v>-517.22</v>
      </c>
      <c r="L100" s="21">
        <f t="shared" si="10"/>
        <v>4.1150000000000091</v>
      </c>
      <c r="M100" s="21">
        <f t="shared" si="12"/>
        <v>-468.84100000000007</v>
      </c>
      <c r="N100" s="21">
        <f t="shared" si="13"/>
        <v>-13.425999999999988</v>
      </c>
    </row>
    <row r="101" spans="1:14">
      <c r="A101" s="34">
        <f>数据输入!A101</f>
        <v>20110531</v>
      </c>
      <c r="C101" s="21">
        <f>数据输入!B101</f>
        <v>-28.2</v>
      </c>
      <c r="G101" s="21">
        <f t="shared" si="11"/>
        <v>-27.439999999999998</v>
      </c>
      <c r="I101" s="22">
        <f t="shared" si="14"/>
        <v>-333.41433778857834</v>
      </c>
      <c r="J101" s="18">
        <f t="shared" si="8"/>
        <v>-545.04000000000008</v>
      </c>
      <c r="K101" s="45">
        <f t="shared" si="9"/>
        <v>-530.94000000000005</v>
      </c>
      <c r="L101" s="21">
        <f t="shared" si="10"/>
        <v>-13.720000000000027</v>
      </c>
      <c r="M101" s="21">
        <f t="shared" si="12"/>
        <v>-483.01400000000001</v>
      </c>
      <c r="N101" s="21">
        <f t="shared" si="13"/>
        <v>-14.172999999999945</v>
      </c>
    </row>
    <row r="102" spans="1:14">
      <c r="A102" s="34">
        <f>数据输入!A102</f>
        <v>20110601</v>
      </c>
      <c r="C102" s="21">
        <f>数据输入!B102</f>
        <v>-6.25</v>
      </c>
      <c r="G102" s="21">
        <f t="shared" si="11"/>
        <v>-34.450000000000003</v>
      </c>
      <c r="I102" s="22">
        <f t="shared" si="14"/>
        <v>125.54664723032072</v>
      </c>
      <c r="J102" s="18">
        <f t="shared" si="8"/>
        <v>-551.29000000000008</v>
      </c>
      <c r="K102" s="45">
        <f t="shared" si="9"/>
        <v>-548.16500000000008</v>
      </c>
      <c r="L102" s="21">
        <f t="shared" si="10"/>
        <v>-17.225000000000023</v>
      </c>
      <c r="M102" s="21">
        <f t="shared" si="12"/>
        <v>-497.44200000000012</v>
      </c>
      <c r="N102" s="21">
        <f t="shared" si="13"/>
        <v>-14.428000000000111</v>
      </c>
    </row>
    <row r="103" spans="1:14">
      <c r="A103" s="34">
        <f>数据输入!A103</f>
        <v>20110602</v>
      </c>
      <c r="C103" s="21">
        <f>数据输入!B103</f>
        <v>19.13</v>
      </c>
      <c r="G103" s="21">
        <f t="shared" si="11"/>
        <v>12.879999999999999</v>
      </c>
      <c r="I103" s="22">
        <f t="shared" si="14"/>
        <v>-37.387518142235116</v>
      </c>
      <c r="J103" s="18">
        <f t="shared" si="8"/>
        <v>-532.16000000000008</v>
      </c>
      <c r="K103" s="45">
        <f t="shared" si="9"/>
        <v>-541.72500000000014</v>
      </c>
      <c r="L103" s="21">
        <f t="shared" si="10"/>
        <v>6.4399999999999409</v>
      </c>
      <c r="M103" s="21">
        <f t="shared" si="12"/>
        <v>-507.87099999999998</v>
      </c>
      <c r="N103" s="21">
        <f t="shared" si="13"/>
        <v>-10.42899999999986</v>
      </c>
    </row>
    <row r="104" spans="1:14">
      <c r="A104" s="34">
        <f>数据输入!A104</f>
        <v>20110603</v>
      </c>
      <c r="C104" s="21">
        <f>数据输入!B104</f>
        <v>16.28</v>
      </c>
      <c r="G104" s="21">
        <f t="shared" si="11"/>
        <v>35.409999999999997</v>
      </c>
      <c r="I104" s="22">
        <f t="shared" si="14"/>
        <v>274.92236024844721</v>
      </c>
      <c r="J104" s="18">
        <f t="shared" si="8"/>
        <v>-515.88000000000011</v>
      </c>
      <c r="K104" s="45">
        <f t="shared" si="9"/>
        <v>-524.0200000000001</v>
      </c>
      <c r="L104" s="21">
        <f t="shared" si="10"/>
        <v>17.705000000000041</v>
      </c>
      <c r="M104" s="21">
        <f t="shared" si="12"/>
        <v>-516.28100000000006</v>
      </c>
      <c r="N104" s="21">
        <f t="shared" si="13"/>
        <v>-8.4100000000000819</v>
      </c>
    </row>
    <row r="105" spans="1:14">
      <c r="A105" s="34">
        <f>数据输入!A105</f>
        <v>20110607</v>
      </c>
      <c r="C105" s="21">
        <f>数据输入!B105</f>
        <v>-3.31</v>
      </c>
      <c r="G105" s="21">
        <f t="shared" si="11"/>
        <v>12.97</v>
      </c>
      <c r="I105" s="22">
        <f t="shared" si="14"/>
        <v>36.6280711663372</v>
      </c>
      <c r="J105" s="18">
        <f t="shared" si="8"/>
        <v>-519.19000000000005</v>
      </c>
      <c r="K105" s="45">
        <f t="shared" si="9"/>
        <v>-517.53500000000008</v>
      </c>
      <c r="L105" s="21">
        <f t="shared" si="10"/>
        <v>6.4850000000000136</v>
      </c>
      <c r="M105" s="21">
        <f t="shared" si="12"/>
        <v>-520.89600000000007</v>
      </c>
      <c r="N105" s="21">
        <f t="shared" si="13"/>
        <v>-4.6150000000000091</v>
      </c>
    </row>
    <row r="106" spans="1:14">
      <c r="A106" s="34">
        <f>数据输入!A106</f>
        <v>20110608</v>
      </c>
      <c r="C106" s="21">
        <f>数据输入!B106</f>
        <v>-0.98</v>
      </c>
      <c r="G106" s="21">
        <f t="shared" si="11"/>
        <v>-4.29</v>
      </c>
      <c r="I106" s="22">
        <f t="shared" si="14"/>
        <v>-33.076329992289899</v>
      </c>
      <c r="J106" s="18">
        <f t="shared" si="8"/>
        <v>-520.17000000000007</v>
      </c>
      <c r="K106" s="45">
        <f t="shared" si="9"/>
        <v>-519.68000000000006</v>
      </c>
      <c r="L106" s="21">
        <f t="shared" si="10"/>
        <v>-2.1449999999999818</v>
      </c>
      <c r="M106" s="21">
        <f t="shared" si="12"/>
        <v>-524.24700000000007</v>
      </c>
      <c r="N106" s="21">
        <f t="shared" si="13"/>
        <v>-3.3509999999999991</v>
      </c>
    </row>
    <row r="107" spans="1:14">
      <c r="A107" s="34">
        <f>数据输入!A107</f>
        <v>20110609</v>
      </c>
      <c r="C107" s="21">
        <f>数据输入!B107</f>
        <v>-6.64</v>
      </c>
      <c r="G107" s="21">
        <f t="shared" si="11"/>
        <v>-7.6199999999999992</v>
      </c>
      <c r="I107" s="22">
        <f t="shared" si="14"/>
        <v>177.6223776223776</v>
      </c>
      <c r="J107" s="18">
        <f t="shared" si="8"/>
        <v>-526.81000000000006</v>
      </c>
      <c r="K107" s="45">
        <f t="shared" si="9"/>
        <v>-523.49</v>
      </c>
      <c r="L107" s="21">
        <f t="shared" si="10"/>
        <v>-3.8099999999999454</v>
      </c>
      <c r="M107" s="21">
        <f t="shared" si="12"/>
        <v>-527.005</v>
      </c>
      <c r="N107" s="21">
        <f t="shared" si="13"/>
        <v>-2.7579999999999245</v>
      </c>
    </row>
    <row r="108" spans="1:14">
      <c r="A108" s="34">
        <f>数据输入!A108</f>
        <v>20110610</v>
      </c>
      <c r="C108" s="21">
        <f>数据输入!B108</f>
        <v>-7.53</v>
      </c>
      <c r="G108" s="21">
        <f t="shared" si="11"/>
        <v>-14.17</v>
      </c>
      <c r="I108" s="22">
        <f t="shared" si="14"/>
        <v>185.95800524934384</v>
      </c>
      <c r="J108" s="18">
        <f t="shared" si="8"/>
        <v>-534.34</v>
      </c>
      <c r="K108" s="45">
        <f t="shared" si="9"/>
        <v>-530.57500000000005</v>
      </c>
      <c r="L108" s="21">
        <f t="shared" si="10"/>
        <v>-7.0850000000000364</v>
      </c>
      <c r="M108" s="21">
        <f t="shared" si="12"/>
        <v>-527.93200000000002</v>
      </c>
      <c r="N108" s="21">
        <f t="shared" si="13"/>
        <v>-0.92700000000002092</v>
      </c>
    </row>
    <row r="109" spans="1:14">
      <c r="A109" s="34">
        <f>数据输入!A109</f>
        <v>20110613</v>
      </c>
      <c r="C109" s="21">
        <f>数据输入!B109</f>
        <v>-11.39</v>
      </c>
      <c r="G109" s="21">
        <f t="shared" si="11"/>
        <v>-18.920000000000002</v>
      </c>
      <c r="I109" s="22">
        <f t="shared" si="14"/>
        <v>133.52152434721242</v>
      </c>
      <c r="J109" s="18">
        <f t="shared" si="8"/>
        <v>-545.73</v>
      </c>
      <c r="K109" s="45">
        <f t="shared" si="9"/>
        <v>-540.03500000000008</v>
      </c>
      <c r="L109" s="21">
        <f t="shared" si="10"/>
        <v>-9.4600000000000364</v>
      </c>
      <c r="M109" s="21">
        <f t="shared" si="12"/>
        <v>-530.74500000000012</v>
      </c>
      <c r="N109" s="21">
        <f t="shared" si="13"/>
        <v>-2.8130000000001019</v>
      </c>
    </row>
    <row r="110" spans="1:14">
      <c r="A110" s="34">
        <f>数据输入!A110</f>
        <v>20110614</v>
      </c>
      <c r="C110" s="21">
        <f>数据输入!B110</f>
        <v>-13.52</v>
      </c>
      <c r="G110" s="21">
        <f t="shared" si="11"/>
        <v>-24.91</v>
      </c>
      <c r="I110" s="22">
        <f t="shared" si="14"/>
        <v>131.65961945031711</v>
      </c>
      <c r="J110" s="18">
        <f t="shared" si="8"/>
        <v>-559.25</v>
      </c>
      <c r="K110" s="45">
        <f t="shared" si="9"/>
        <v>-552.49</v>
      </c>
      <c r="L110" s="21">
        <f t="shared" si="10"/>
        <v>-12.454999999999927</v>
      </c>
      <c r="M110" s="21">
        <f t="shared" si="12"/>
        <v>-534.9860000000001</v>
      </c>
      <c r="N110" s="21">
        <f t="shared" si="13"/>
        <v>-4.2409999999999854</v>
      </c>
    </row>
    <row r="111" spans="1:14">
      <c r="A111" s="34">
        <f>数据输入!A111</f>
        <v>20110615</v>
      </c>
      <c r="C111" s="21">
        <f>数据输入!B111</f>
        <v>5.37</v>
      </c>
      <c r="G111" s="21">
        <f t="shared" si="11"/>
        <v>-8.1499999999999986</v>
      </c>
      <c r="I111" s="22">
        <f t="shared" si="14"/>
        <v>32.717784022480927</v>
      </c>
      <c r="J111" s="18">
        <f t="shared" si="8"/>
        <v>-553.88</v>
      </c>
      <c r="K111" s="45">
        <f t="shared" si="9"/>
        <v>-556.56500000000005</v>
      </c>
      <c r="L111" s="21">
        <f t="shared" si="10"/>
        <v>-4.0750000000000455</v>
      </c>
      <c r="M111" s="21">
        <f t="shared" si="12"/>
        <v>-535.87000000000012</v>
      </c>
      <c r="N111" s="21">
        <f t="shared" si="13"/>
        <v>-0.88400000000001455</v>
      </c>
    </row>
    <row r="112" spans="1:14">
      <c r="A112" s="34">
        <f>数据输入!A112</f>
        <v>20110616</v>
      </c>
      <c r="C112" s="21">
        <f>数据输入!B112</f>
        <v>-2.37</v>
      </c>
      <c r="G112" s="21">
        <f t="shared" si="11"/>
        <v>3</v>
      </c>
      <c r="I112" s="22">
        <f t="shared" si="14"/>
        <v>-36.809815950920246</v>
      </c>
      <c r="J112" s="18">
        <f t="shared" si="8"/>
        <v>-556.25</v>
      </c>
      <c r="K112" s="45">
        <f t="shared" si="9"/>
        <v>-555.06500000000005</v>
      </c>
      <c r="L112" s="21">
        <f t="shared" si="10"/>
        <v>1.5</v>
      </c>
      <c r="M112" s="21">
        <f t="shared" si="12"/>
        <v>-536.3660000000001</v>
      </c>
      <c r="N112" s="21">
        <f t="shared" si="13"/>
        <v>-0.4959999999999809</v>
      </c>
    </row>
    <row r="113" spans="1:16">
      <c r="A113" s="34">
        <f>数据输入!A113</f>
        <v>20110617</v>
      </c>
      <c r="C113" s="21">
        <f>数据输入!B113</f>
        <v>-27.3</v>
      </c>
      <c r="G113" s="21">
        <f t="shared" si="11"/>
        <v>-29.67</v>
      </c>
      <c r="I113" s="22">
        <f t="shared" si="14"/>
        <v>-989</v>
      </c>
      <c r="J113" s="18">
        <f t="shared" si="8"/>
        <v>-583.54999999999995</v>
      </c>
      <c r="K113" s="45">
        <f t="shared" si="9"/>
        <v>-569.9</v>
      </c>
      <c r="L113" s="21">
        <f t="shared" si="10"/>
        <v>-14.834999999999923</v>
      </c>
      <c r="M113" s="21">
        <f t="shared" si="12"/>
        <v>-541.505</v>
      </c>
      <c r="N113" s="21">
        <f t="shared" si="13"/>
        <v>-5.1389999999998963</v>
      </c>
    </row>
    <row r="114" spans="1:16">
      <c r="A114" s="34">
        <f>数据输入!A114</f>
        <v>20110620</v>
      </c>
      <c r="C114" s="21">
        <f>数据输入!B114</f>
        <v>-4.84</v>
      </c>
      <c r="G114" s="21">
        <f t="shared" si="11"/>
        <v>-32.14</v>
      </c>
      <c r="I114" s="22">
        <f t="shared" si="14"/>
        <v>108.32490731378496</v>
      </c>
      <c r="J114" s="18">
        <f t="shared" si="8"/>
        <v>-588.39</v>
      </c>
      <c r="K114" s="45">
        <f t="shared" si="9"/>
        <v>-585.97</v>
      </c>
      <c r="L114" s="21">
        <f t="shared" si="10"/>
        <v>-16.07000000000005</v>
      </c>
      <c r="M114" s="21">
        <f t="shared" si="12"/>
        <v>-548.75600000000009</v>
      </c>
      <c r="N114" s="21">
        <f t="shared" si="13"/>
        <v>-7.25100000000009</v>
      </c>
    </row>
    <row r="115" spans="1:16">
      <c r="A115" s="34">
        <f>数据输入!A115</f>
        <v>20110621</v>
      </c>
      <c r="C115" s="21">
        <f>数据输入!B115</f>
        <v>-17.18</v>
      </c>
      <c r="G115" s="21">
        <f t="shared" si="11"/>
        <v>-22.02</v>
      </c>
      <c r="I115" s="22">
        <f t="shared" si="14"/>
        <v>68.51275668948351</v>
      </c>
      <c r="J115" s="18">
        <f t="shared" si="8"/>
        <v>-605.56999999999994</v>
      </c>
      <c r="K115" s="45">
        <f t="shared" si="9"/>
        <v>-596.98</v>
      </c>
      <c r="L115" s="21">
        <f t="shared" si="10"/>
        <v>-11.009999999999991</v>
      </c>
      <c r="M115" s="21">
        <f t="shared" si="12"/>
        <v>-557.39400000000001</v>
      </c>
      <c r="N115" s="21">
        <f t="shared" si="13"/>
        <v>-8.63799999999992</v>
      </c>
    </row>
    <row r="116" spans="1:16">
      <c r="A116" s="34">
        <f>数据输入!A116</f>
        <v>20110622</v>
      </c>
      <c r="C116" s="21">
        <f>数据输入!B116</f>
        <v>14.39</v>
      </c>
      <c r="G116" s="21">
        <f t="shared" si="11"/>
        <v>-2.7899999999999991</v>
      </c>
      <c r="I116" s="22">
        <f t="shared" si="14"/>
        <v>12.670299727520431</v>
      </c>
      <c r="J116" s="18">
        <f t="shared" si="8"/>
        <v>-591.17999999999995</v>
      </c>
      <c r="K116" s="43">
        <f t="shared" si="9"/>
        <v>-598.375</v>
      </c>
      <c r="L116" s="21">
        <f t="shared" si="10"/>
        <v>-1.3949999999999818</v>
      </c>
      <c r="M116" s="21">
        <f t="shared" si="12"/>
        <v>-564.49500000000012</v>
      </c>
      <c r="N116" s="21">
        <f t="shared" si="13"/>
        <v>-7.1010000000001128</v>
      </c>
      <c r="P116" s="21">
        <f>K116-K71</f>
        <v>-605.79500000000007</v>
      </c>
    </row>
    <row r="117" spans="1:16">
      <c r="A117" s="34">
        <f>数据输入!A117</f>
        <v>20110623</v>
      </c>
      <c r="C117" s="21">
        <f>数据输入!B117</f>
        <v>48.94</v>
      </c>
      <c r="G117" s="21">
        <f t="shared" si="11"/>
        <v>63.33</v>
      </c>
      <c r="I117" s="22">
        <f t="shared" si="14"/>
        <v>-2269.8924731182801</v>
      </c>
      <c r="J117" s="18">
        <f t="shared" si="8"/>
        <v>-542.24</v>
      </c>
      <c r="K117" s="44">
        <f t="shared" si="9"/>
        <v>-566.71</v>
      </c>
      <c r="L117" s="21">
        <f t="shared" si="10"/>
        <v>31.664999999999964</v>
      </c>
      <c r="M117" s="21">
        <f t="shared" si="12"/>
        <v>-566.03800000000001</v>
      </c>
      <c r="N117" s="21">
        <f t="shared" si="13"/>
        <v>-1.5429999999998927</v>
      </c>
    </row>
    <row r="118" spans="1:16">
      <c r="A118" s="34">
        <f>数据输入!A118</f>
        <v>20110624</v>
      </c>
      <c r="C118" s="21">
        <f>数据输入!B118</f>
        <v>102.67</v>
      </c>
      <c r="G118" s="21">
        <f t="shared" si="11"/>
        <v>151.61000000000001</v>
      </c>
      <c r="I118" s="22">
        <f t="shared" si="14"/>
        <v>239.39681035843995</v>
      </c>
      <c r="J118" s="18">
        <f t="shared" si="8"/>
        <v>-439.57</v>
      </c>
      <c r="K118" s="44">
        <f t="shared" si="9"/>
        <v>-490.90499999999997</v>
      </c>
      <c r="L118" s="21">
        <f t="shared" si="10"/>
        <v>75.805000000000064</v>
      </c>
      <c r="M118" s="21">
        <f t="shared" si="12"/>
        <v>-556.56099999999992</v>
      </c>
      <c r="N118" s="21">
        <f t="shared" si="13"/>
        <v>9.4770000000000891</v>
      </c>
    </row>
    <row r="119" spans="1:16">
      <c r="A119" s="34">
        <f>数据输入!A119</f>
        <v>20110627</v>
      </c>
      <c r="C119" s="21">
        <f>数据输入!B119</f>
        <v>4.9000000000000004</v>
      </c>
      <c r="G119" s="21">
        <f t="shared" si="11"/>
        <v>107.57000000000001</v>
      </c>
      <c r="I119" s="22">
        <f t="shared" si="14"/>
        <v>70.951784183101381</v>
      </c>
      <c r="J119" s="18">
        <f t="shared" si="8"/>
        <v>-434.67</v>
      </c>
      <c r="K119" s="44">
        <f t="shared" si="9"/>
        <v>-437.12</v>
      </c>
      <c r="L119" s="21">
        <f t="shared" si="10"/>
        <v>53.784999999999968</v>
      </c>
      <c r="M119" s="21">
        <f t="shared" si="12"/>
        <v>-545.45500000000004</v>
      </c>
      <c r="N119" s="21">
        <f t="shared" si="13"/>
        <v>11.105999999999881</v>
      </c>
    </row>
    <row r="120" spans="1:16">
      <c r="A120" s="34">
        <f>数据输入!A120</f>
        <v>20110628</v>
      </c>
      <c r="C120" s="21">
        <f>数据输入!B120</f>
        <v>-15.57</v>
      </c>
      <c r="G120" s="21">
        <f t="shared" si="11"/>
        <v>-10.67</v>
      </c>
      <c r="I120" s="22">
        <f t="shared" si="14"/>
        <v>-9.9191224319048068</v>
      </c>
      <c r="J120" s="18">
        <f t="shared" si="8"/>
        <v>-450.24</v>
      </c>
      <c r="K120" s="44">
        <f t="shared" si="9"/>
        <v>-442.45500000000004</v>
      </c>
      <c r="L120" s="21">
        <f t="shared" si="10"/>
        <v>-5.3350000000000364</v>
      </c>
      <c r="M120" s="21">
        <f t="shared" si="12"/>
        <v>-534.55399999999997</v>
      </c>
      <c r="N120" s="21">
        <f t="shared" si="13"/>
        <v>10.901000000000067</v>
      </c>
    </row>
    <row r="121" spans="1:16">
      <c r="A121" s="34">
        <f>数据输入!A121</f>
        <v>20110629</v>
      </c>
      <c r="C121" s="21">
        <f>数据输入!B121</f>
        <v>-9.64</v>
      </c>
      <c r="G121" s="21">
        <f t="shared" si="11"/>
        <v>-25.21</v>
      </c>
      <c r="I121" s="22">
        <f t="shared" si="14"/>
        <v>236.26991565135899</v>
      </c>
      <c r="J121" s="18">
        <f t="shared" si="8"/>
        <v>-459.88</v>
      </c>
      <c r="K121" s="44">
        <f t="shared" si="9"/>
        <v>-455.06</v>
      </c>
      <c r="L121" s="21">
        <f t="shared" si="10"/>
        <v>-12.604999999999961</v>
      </c>
      <c r="M121" s="21">
        <f t="shared" si="12"/>
        <v>-525.154</v>
      </c>
      <c r="N121" s="21">
        <f t="shared" si="13"/>
        <v>9.3999999999999773</v>
      </c>
    </row>
    <row r="122" spans="1:16">
      <c r="A122" s="34">
        <f>数据输入!A122</f>
        <v>20110630</v>
      </c>
      <c r="C122" s="21">
        <f>数据输入!B122</f>
        <v>34.93</v>
      </c>
      <c r="G122" s="21">
        <f t="shared" si="11"/>
        <v>25.29</v>
      </c>
      <c r="I122" s="22">
        <f t="shared" si="14"/>
        <v>-100.31733439111463</v>
      </c>
      <c r="J122" s="18">
        <f t="shared" si="8"/>
        <v>-424.95</v>
      </c>
      <c r="K122" s="44">
        <f t="shared" si="9"/>
        <v>-442.41499999999996</v>
      </c>
      <c r="L122" s="21">
        <f t="shared" si="10"/>
        <v>12.645000000000039</v>
      </c>
      <c r="M122" s="21">
        <f t="shared" si="12"/>
        <v>-512.02400000000011</v>
      </c>
      <c r="N122" s="21">
        <f t="shared" si="13"/>
        <v>13.129999999999882</v>
      </c>
    </row>
    <row r="123" spans="1:16">
      <c r="A123" s="34">
        <f>数据输入!A123</f>
        <v>20110701</v>
      </c>
      <c r="C123" s="21">
        <f>数据输入!B123</f>
        <v>50</v>
      </c>
      <c r="G123" s="21">
        <f t="shared" si="11"/>
        <v>84.93</v>
      </c>
      <c r="I123" s="22">
        <f t="shared" si="14"/>
        <v>335.82443653618037</v>
      </c>
      <c r="J123" s="18">
        <f t="shared" si="8"/>
        <v>-374.95</v>
      </c>
      <c r="K123" s="44">
        <f t="shared" si="9"/>
        <v>-399.95</v>
      </c>
      <c r="L123" s="21">
        <f t="shared" si="10"/>
        <v>42.464999999999975</v>
      </c>
      <c r="M123" s="21">
        <f t="shared" si="12"/>
        <v>-491.16400000000004</v>
      </c>
      <c r="N123" s="21">
        <f t="shared" si="13"/>
        <v>20.86000000000007</v>
      </c>
    </row>
    <row r="124" spans="1:16">
      <c r="A124" s="34">
        <f>数据输入!A124</f>
        <v>20110704</v>
      </c>
      <c r="C124" s="21">
        <f>数据输入!B124</f>
        <v>76.069999999999993</v>
      </c>
      <c r="G124" s="21">
        <f t="shared" si="11"/>
        <v>126.07</v>
      </c>
      <c r="I124" s="22">
        <f t="shared" si="14"/>
        <v>148.43989167549745</v>
      </c>
      <c r="J124" s="18">
        <f t="shared" si="8"/>
        <v>-298.88</v>
      </c>
      <c r="K124" s="44">
        <f t="shared" si="9"/>
        <v>-336.91499999999996</v>
      </c>
      <c r="L124" s="21">
        <f t="shared" si="10"/>
        <v>63.035000000000025</v>
      </c>
      <c r="M124" s="21">
        <f t="shared" si="12"/>
        <v>-462.21300000000002</v>
      </c>
      <c r="N124" s="21">
        <f t="shared" si="13"/>
        <v>28.951000000000022</v>
      </c>
    </row>
    <row r="125" spans="1:16">
      <c r="A125" s="34">
        <f>数据输入!A125</f>
        <v>20110705</v>
      </c>
      <c r="C125" s="21">
        <f>数据输入!B125</f>
        <v>33.83</v>
      </c>
      <c r="G125" s="21">
        <f t="shared" si="11"/>
        <v>109.89999999999999</v>
      </c>
      <c r="I125" s="22">
        <f t="shared" si="14"/>
        <v>87.173792337590228</v>
      </c>
      <c r="J125" s="18">
        <f t="shared" si="8"/>
        <v>-265.05</v>
      </c>
      <c r="K125" s="44">
        <f t="shared" si="9"/>
        <v>-281.96500000000003</v>
      </c>
      <c r="L125" s="21">
        <f t="shared" si="10"/>
        <v>54.949999999999932</v>
      </c>
      <c r="M125" s="21">
        <f t="shared" si="12"/>
        <v>-428.16099999999994</v>
      </c>
      <c r="N125" s="21">
        <f t="shared" si="13"/>
        <v>34.052000000000078</v>
      </c>
    </row>
    <row r="126" spans="1:16">
      <c r="A126" s="34">
        <f>数据输入!A126</f>
        <v>20110706</v>
      </c>
      <c r="C126" s="21">
        <f>数据输入!B126</f>
        <v>-13.32</v>
      </c>
      <c r="G126" s="21">
        <f t="shared" si="11"/>
        <v>20.509999999999998</v>
      </c>
      <c r="I126" s="22">
        <f t="shared" si="14"/>
        <v>18.662420382165603</v>
      </c>
      <c r="J126" s="18">
        <f t="shared" si="8"/>
        <v>-278.37</v>
      </c>
      <c r="K126" s="44">
        <f t="shared" si="9"/>
        <v>-271.71000000000004</v>
      </c>
      <c r="L126" s="21">
        <f t="shared" si="10"/>
        <v>10.254999999999995</v>
      </c>
      <c r="M126" s="21">
        <f t="shared" si="12"/>
        <v>-396.88</v>
      </c>
      <c r="N126" s="21">
        <f t="shared" si="13"/>
        <v>31.280999999999949</v>
      </c>
    </row>
    <row r="127" spans="1:16">
      <c r="A127" s="34">
        <f>数据输入!A127</f>
        <v>20110707</v>
      </c>
      <c r="C127" s="21">
        <f>数据输入!B127</f>
        <v>12.13</v>
      </c>
      <c r="G127" s="21">
        <f t="shared" si="11"/>
        <v>-1.1899999999999995</v>
      </c>
      <c r="I127" s="22">
        <f t="shared" si="14"/>
        <v>-5.8020477815699643</v>
      </c>
      <c r="J127" s="18">
        <f t="shared" si="8"/>
        <v>-266.24</v>
      </c>
      <c r="K127" s="44">
        <f t="shared" si="9"/>
        <v>-272.30500000000001</v>
      </c>
      <c r="L127" s="21">
        <f t="shared" si="10"/>
        <v>-0.59499999999997044</v>
      </c>
      <c r="M127" s="21">
        <f t="shared" si="12"/>
        <v>-369.28000000000003</v>
      </c>
      <c r="N127" s="21">
        <f t="shared" si="13"/>
        <v>27.599999999999966</v>
      </c>
    </row>
    <row r="128" spans="1:16">
      <c r="A128" s="34">
        <f>数据输入!A128</f>
        <v>20110708</v>
      </c>
      <c r="C128" s="21">
        <f>数据输入!B128</f>
        <v>0.99</v>
      </c>
      <c r="G128" s="21">
        <f t="shared" si="11"/>
        <v>13.120000000000001</v>
      </c>
      <c r="I128" s="22">
        <f t="shared" si="14"/>
        <v>-1102.521008403362</v>
      </c>
      <c r="J128" s="18">
        <f t="shared" si="8"/>
        <v>-265.25</v>
      </c>
      <c r="K128" s="44">
        <f t="shared" si="9"/>
        <v>-265.745</v>
      </c>
      <c r="L128" s="21">
        <f t="shared" si="10"/>
        <v>6.5600000000000023</v>
      </c>
      <c r="M128" s="21">
        <f t="shared" si="12"/>
        <v>-351.84800000000007</v>
      </c>
      <c r="N128" s="21">
        <f t="shared" si="13"/>
        <v>17.43199999999996</v>
      </c>
    </row>
    <row r="129" spans="1:16">
      <c r="A129" s="34">
        <f>数据输入!A129</f>
        <v>20110711</v>
      </c>
      <c r="C129" s="21">
        <f>数据输入!B129</f>
        <v>-7.83</v>
      </c>
      <c r="G129" s="21">
        <f t="shared" si="11"/>
        <v>-6.84</v>
      </c>
      <c r="I129" s="22">
        <f t="shared" si="14"/>
        <v>-52.134146341463406</v>
      </c>
      <c r="J129" s="18">
        <f t="shared" si="8"/>
        <v>-273.08</v>
      </c>
      <c r="K129" s="44">
        <f t="shared" si="9"/>
        <v>-269.16499999999996</v>
      </c>
      <c r="L129" s="21">
        <f t="shared" si="10"/>
        <v>-3.4199999999999591</v>
      </c>
      <c r="M129" s="21">
        <f t="shared" si="12"/>
        <v>-335.68900000000002</v>
      </c>
      <c r="N129" s="21">
        <f t="shared" si="13"/>
        <v>16.159000000000049</v>
      </c>
    </row>
    <row r="130" spans="1:16">
      <c r="A130" s="34">
        <f>数据输入!A130</f>
        <v>20110712</v>
      </c>
      <c r="C130" s="21">
        <f>数据输入!B130</f>
        <v>-17.88</v>
      </c>
      <c r="G130" s="21">
        <f t="shared" si="11"/>
        <v>-25.71</v>
      </c>
      <c r="I130" s="22">
        <f t="shared" si="14"/>
        <v>375.87719298245617</v>
      </c>
      <c r="J130" s="18">
        <f t="shared" si="8"/>
        <v>-290.95999999999998</v>
      </c>
      <c r="K130" s="44">
        <f t="shared" si="9"/>
        <v>-282.02</v>
      </c>
      <c r="L130" s="21">
        <f t="shared" si="10"/>
        <v>-12.855000000000018</v>
      </c>
      <c r="M130" s="21">
        <f t="shared" si="12"/>
        <v>-319.76099999999997</v>
      </c>
      <c r="N130" s="21">
        <f t="shared" si="13"/>
        <v>15.928000000000054</v>
      </c>
    </row>
    <row r="131" spans="1:16">
      <c r="A131" s="34">
        <f>数据输入!A131</f>
        <v>20110713</v>
      </c>
      <c r="C131" s="21">
        <f>数据输入!B131</f>
        <v>31.38</v>
      </c>
      <c r="G131" s="21">
        <f t="shared" si="11"/>
        <v>13.5</v>
      </c>
      <c r="I131" s="22">
        <f t="shared" si="14"/>
        <v>-52.508751458576427</v>
      </c>
      <c r="J131" s="18">
        <f t="shared" si="8"/>
        <v>-259.58</v>
      </c>
      <c r="K131" s="44">
        <f t="shared" si="9"/>
        <v>-275.27</v>
      </c>
      <c r="L131" s="21">
        <f t="shared" si="10"/>
        <v>6.75</v>
      </c>
      <c r="M131" s="21">
        <f t="shared" si="12"/>
        <v>-299.73099999999994</v>
      </c>
      <c r="N131" s="21">
        <f t="shared" si="13"/>
        <v>20.03000000000003</v>
      </c>
    </row>
    <row r="132" spans="1:16">
      <c r="A132" s="34">
        <f>数据输入!A132</f>
        <v>20110714</v>
      </c>
      <c r="C132" s="21">
        <f>数据输入!B132</f>
        <v>-2.72</v>
      </c>
      <c r="G132" s="21">
        <f t="shared" si="11"/>
        <v>28.66</v>
      </c>
      <c r="I132" s="22">
        <f t="shared" si="14"/>
        <v>212.2962962962963</v>
      </c>
      <c r="J132" s="18">
        <f t="shared" si="8"/>
        <v>-262.3</v>
      </c>
      <c r="K132" s="44">
        <f t="shared" si="9"/>
        <v>-260.94</v>
      </c>
      <c r="L132" s="21">
        <f t="shared" si="10"/>
        <v>14.329999999999984</v>
      </c>
      <c r="M132" s="21">
        <f t="shared" si="12"/>
        <v>-283.46600000000001</v>
      </c>
      <c r="N132" s="21">
        <f t="shared" si="13"/>
        <v>16.26499999999993</v>
      </c>
    </row>
    <row r="133" spans="1:16">
      <c r="A133" s="34">
        <f>数据输入!A133</f>
        <v>20110715</v>
      </c>
      <c r="C133" s="21">
        <f>数据输入!B133</f>
        <v>32.33</v>
      </c>
      <c r="G133" s="21">
        <f t="shared" si="11"/>
        <v>29.61</v>
      </c>
      <c r="I133" s="22">
        <f t="shared" si="14"/>
        <v>103.31472435450104</v>
      </c>
      <c r="J133" s="18">
        <f t="shared" ref="J133:J196" si="15">J132+C133</f>
        <v>-229.97000000000003</v>
      </c>
      <c r="K133" s="43">
        <f t="shared" ref="K133:K196" si="16">(J132+J133)/2</f>
        <v>-246.13500000000002</v>
      </c>
      <c r="L133" s="21">
        <f t="shared" ref="L133:L196" si="17">K133-K132</f>
        <v>14.804999999999978</v>
      </c>
      <c r="M133" s="21">
        <f t="shared" si="12"/>
        <v>-268.96800000000002</v>
      </c>
      <c r="N133" s="21">
        <f t="shared" si="13"/>
        <v>14.49799999999999</v>
      </c>
      <c r="P133" s="21">
        <f>K133-K116</f>
        <v>352.24</v>
      </c>
    </row>
    <row r="134" spans="1:16">
      <c r="A134" s="34">
        <f>数据输入!A134</f>
        <v>20110718</v>
      </c>
      <c r="C134" s="21">
        <f>数据输入!B134</f>
        <v>-43.16</v>
      </c>
      <c r="G134" s="21">
        <f t="shared" ref="G134:G197" si="18">C133+C134</f>
        <v>-10.829999999999998</v>
      </c>
      <c r="I134" s="22">
        <f t="shared" si="14"/>
        <v>-36.575481256332317</v>
      </c>
      <c r="J134" s="18">
        <f t="shared" si="15"/>
        <v>-273.13</v>
      </c>
      <c r="K134" s="45">
        <f t="shared" si="16"/>
        <v>-251.55</v>
      </c>
      <c r="L134" s="21">
        <f t="shared" si="17"/>
        <v>-5.414999999999992</v>
      </c>
      <c r="M134" s="21">
        <f t="shared" si="12"/>
        <v>-266.39300000000003</v>
      </c>
      <c r="N134" s="21">
        <f t="shared" si="13"/>
        <v>2.5749999999999886</v>
      </c>
    </row>
    <row r="135" spans="1:16">
      <c r="A135" s="34">
        <f>数据输入!A135</f>
        <v>20110719</v>
      </c>
      <c r="C135" s="21">
        <f>数据输入!B135</f>
        <v>-11.03</v>
      </c>
      <c r="G135" s="21">
        <f t="shared" si="18"/>
        <v>-54.19</v>
      </c>
      <c r="I135" s="22">
        <f t="shared" si="14"/>
        <v>500.36934441366583</v>
      </c>
      <c r="J135" s="18">
        <f t="shared" si="15"/>
        <v>-284.15999999999997</v>
      </c>
      <c r="K135" s="45">
        <f t="shared" si="16"/>
        <v>-278.64499999999998</v>
      </c>
      <c r="L135" s="21">
        <f t="shared" si="17"/>
        <v>-27.09499999999997</v>
      </c>
      <c r="M135" s="21">
        <f t="shared" si="12"/>
        <v>-268.30399999999997</v>
      </c>
      <c r="N135" s="21">
        <f t="shared" si="13"/>
        <v>-1.9109999999999445</v>
      </c>
    </row>
    <row r="136" spans="1:16">
      <c r="A136" s="34">
        <f>数据输入!A136</f>
        <v>20110720</v>
      </c>
      <c r="C136" s="21">
        <f>数据输入!B136</f>
        <v>-18.350000000000001</v>
      </c>
      <c r="G136" s="21">
        <f t="shared" si="18"/>
        <v>-29.380000000000003</v>
      </c>
      <c r="I136" s="22">
        <f t="shared" si="14"/>
        <v>54.216645137479247</v>
      </c>
      <c r="J136" s="18">
        <f t="shared" si="15"/>
        <v>-302.51</v>
      </c>
      <c r="K136" s="45">
        <f t="shared" si="16"/>
        <v>-293.33499999999998</v>
      </c>
      <c r="L136" s="21">
        <f t="shared" si="17"/>
        <v>-14.689999999999998</v>
      </c>
      <c r="M136" s="21">
        <f t="shared" si="12"/>
        <v>-270.71799999999996</v>
      </c>
      <c r="N136" s="21">
        <f t="shared" si="13"/>
        <v>-2.4139999999999873</v>
      </c>
    </row>
    <row r="137" spans="1:16">
      <c r="A137" s="34">
        <f>数据输入!A137</f>
        <v>20110721</v>
      </c>
      <c r="C137" s="21">
        <f>数据输入!B137</f>
        <v>-19.079999999999998</v>
      </c>
      <c r="G137" s="21">
        <f t="shared" si="18"/>
        <v>-37.43</v>
      </c>
      <c r="I137" s="22">
        <f t="shared" si="14"/>
        <v>127.39959155888359</v>
      </c>
      <c r="J137" s="18">
        <f t="shared" si="15"/>
        <v>-321.58999999999997</v>
      </c>
      <c r="K137" s="45">
        <f t="shared" si="16"/>
        <v>-312.04999999999995</v>
      </c>
      <c r="L137" s="21">
        <f t="shared" si="17"/>
        <v>-18.714999999999975</v>
      </c>
      <c r="M137" s="21">
        <f t="shared" si="12"/>
        <v>-276.25299999999999</v>
      </c>
      <c r="N137" s="21">
        <f t="shared" si="13"/>
        <v>-5.535000000000025</v>
      </c>
    </row>
    <row r="138" spans="1:16">
      <c r="A138" s="34">
        <f>数据输入!A138</f>
        <v>20110722</v>
      </c>
      <c r="C138" s="21">
        <f>数据输入!B138</f>
        <v>-7.6</v>
      </c>
      <c r="G138" s="21">
        <f t="shared" si="18"/>
        <v>-26.68</v>
      </c>
      <c r="I138" s="22">
        <f t="shared" si="14"/>
        <v>71.279722148009611</v>
      </c>
      <c r="J138" s="18">
        <f t="shared" si="15"/>
        <v>-329.19</v>
      </c>
      <c r="K138" s="45">
        <f t="shared" si="16"/>
        <v>-325.39</v>
      </c>
      <c r="L138" s="21">
        <f t="shared" si="17"/>
        <v>-13.340000000000032</v>
      </c>
      <c r="M138" s="21">
        <f t="shared" si="12"/>
        <v>-282.64699999999999</v>
      </c>
      <c r="N138" s="21">
        <f t="shared" si="13"/>
        <v>-6.3940000000000055</v>
      </c>
    </row>
    <row r="139" spans="1:16">
      <c r="A139" s="34">
        <f>数据输入!A139</f>
        <v>20110725</v>
      </c>
      <c r="C139" s="21">
        <f>数据输入!B139</f>
        <v>-45.28</v>
      </c>
      <c r="G139" s="21">
        <f t="shared" si="18"/>
        <v>-52.88</v>
      </c>
      <c r="I139" s="22">
        <f t="shared" si="14"/>
        <v>198.2008995502249</v>
      </c>
      <c r="J139" s="18">
        <f t="shared" si="15"/>
        <v>-374.47</v>
      </c>
      <c r="K139" s="45">
        <f t="shared" si="16"/>
        <v>-351.83000000000004</v>
      </c>
      <c r="L139" s="21">
        <f t="shared" si="17"/>
        <v>-26.440000000000055</v>
      </c>
      <c r="M139" s="21">
        <f t="shared" si="12"/>
        <v>-292.78599999999994</v>
      </c>
      <c r="N139" s="21">
        <f t="shared" si="13"/>
        <v>-10.138999999999953</v>
      </c>
    </row>
    <row r="140" spans="1:16">
      <c r="A140" s="34">
        <f>数据输入!A140</f>
        <v>20110726</v>
      </c>
      <c r="C140" s="21">
        <f>数据输入!B140</f>
        <v>-45.17</v>
      </c>
      <c r="G140" s="21">
        <f t="shared" si="18"/>
        <v>-90.45</v>
      </c>
      <c r="I140" s="22">
        <f t="shared" si="14"/>
        <v>171.04765506807865</v>
      </c>
      <c r="J140" s="18">
        <f t="shared" si="15"/>
        <v>-419.64000000000004</v>
      </c>
      <c r="K140" s="45">
        <f t="shared" si="16"/>
        <v>-397.05500000000006</v>
      </c>
      <c r="L140" s="21">
        <f t="shared" si="17"/>
        <v>-45.225000000000023</v>
      </c>
      <c r="M140" s="21">
        <f t="shared" si="12"/>
        <v>-305.65399999999994</v>
      </c>
      <c r="N140" s="21">
        <f t="shared" si="13"/>
        <v>-12.867999999999995</v>
      </c>
    </row>
    <row r="141" spans="1:16">
      <c r="A141" s="34">
        <f>数据输入!A141</f>
        <v>20110727</v>
      </c>
      <c r="C141" s="21">
        <f>数据输入!B141</f>
        <v>-12.13</v>
      </c>
      <c r="G141" s="21">
        <f t="shared" si="18"/>
        <v>-57.300000000000004</v>
      </c>
      <c r="I141" s="22">
        <f t="shared" si="14"/>
        <v>63.349917081260365</v>
      </c>
      <c r="J141" s="18">
        <f t="shared" si="15"/>
        <v>-431.77000000000004</v>
      </c>
      <c r="K141" s="45">
        <f t="shared" si="16"/>
        <v>-425.70500000000004</v>
      </c>
      <c r="L141" s="21">
        <f t="shared" si="17"/>
        <v>-28.649999999999977</v>
      </c>
      <c r="M141" s="21">
        <f t="shared" si="12"/>
        <v>-322.87299999999993</v>
      </c>
      <c r="N141" s="21">
        <f t="shared" si="13"/>
        <v>-17.218999999999994</v>
      </c>
    </row>
    <row r="142" spans="1:16">
      <c r="A142" s="34">
        <f>数据输入!A142</f>
        <v>20110728</v>
      </c>
      <c r="C142" s="21">
        <f>数据输入!B142</f>
        <v>-10.11</v>
      </c>
      <c r="G142" s="21">
        <f t="shared" si="18"/>
        <v>-22.240000000000002</v>
      </c>
      <c r="I142" s="22">
        <f t="shared" si="14"/>
        <v>38.813263525305409</v>
      </c>
      <c r="J142" s="18">
        <f t="shared" si="15"/>
        <v>-441.88000000000005</v>
      </c>
      <c r="K142" s="45">
        <f t="shared" si="16"/>
        <v>-436.82500000000005</v>
      </c>
      <c r="L142" s="21">
        <f t="shared" si="17"/>
        <v>-11.120000000000005</v>
      </c>
      <c r="M142" s="21">
        <f t="shared" ref="M142:M205" si="19">SUM(J133:J142)/10</f>
        <v>-340.83100000000002</v>
      </c>
      <c r="N142" s="21">
        <f t="shared" si="13"/>
        <v>-17.958000000000084</v>
      </c>
    </row>
    <row r="143" spans="1:16">
      <c r="A143" s="34">
        <f>数据输入!A143</f>
        <v>20110729</v>
      </c>
      <c r="C143" s="21">
        <f>数据输入!B143</f>
        <v>0.43</v>
      </c>
      <c r="G143" s="21">
        <f t="shared" si="18"/>
        <v>-9.68</v>
      </c>
      <c r="I143" s="22">
        <f t="shared" si="14"/>
        <v>43.525179856115102</v>
      </c>
      <c r="J143" s="18">
        <f t="shared" si="15"/>
        <v>-441.45000000000005</v>
      </c>
      <c r="K143" s="45">
        <f t="shared" si="16"/>
        <v>-441.66500000000008</v>
      </c>
      <c r="L143" s="21">
        <f t="shared" si="17"/>
        <v>-4.8400000000000318</v>
      </c>
      <c r="M143" s="21">
        <f t="shared" si="19"/>
        <v>-361.97899999999998</v>
      </c>
      <c r="N143" s="21">
        <f t="shared" ref="N143:N206" si="20">M143-M142</f>
        <v>-21.147999999999968</v>
      </c>
    </row>
    <row r="144" spans="1:16">
      <c r="A144" s="34">
        <f>数据输入!A144</f>
        <v>20110801</v>
      </c>
      <c r="C144" s="21">
        <f>数据输入!B144</f>
        <v>3.85</v>
      </c>
      <c r="G144" s="21">
        <f t="shared" si="18"/>
        <v>4.28</v>
      </c>
      <c r="I144" s="22">
        <f t="shared" si="14"/>
        <v>-44.214876033057855</v>
      </c>
      <c r="J144" s="18">
        <f t="shared" si="15"/>
        <v>-437.6</v>
      </c>
      <c r="K144" s="45">
        <f t="shared" si="16"/>
        <v>-439.52500000000003</v>
      </c>
      <c r="L144" s="21">
        <f t="shared" si="17"/>
        <v>2.1400000000000432</v>
      </c>
      <c r="M144" s="21">
        <f t="shared" si="19"/>
        <v>-378.42600000000004</v>
      </c>
      <c r="N144" s="21">
        <f t="shared" si="20"/>
        <v>-16.44700000000006</v>
      </c>
    </row>
    <row r="145" spans="1:14">
      <c r="A145" s="34">
        <f>数据输入!A145</f>
        <v>20110802</v>
      </c>
      <c r="C145" s="21">
        <f>数据输入!B145</f>
        <v>-13.13</v>
      </c>
      <c r="G145" s="21">
        <f t="shared" si="18"/>
        <v>-9.2800000000000011</v>
      </c>
      <c r="I145" s="22">
        <f t="shared" si="14"/>
        <v>-216.82242990654208</v>
      </c>
      <c r="J145" s="18">
        <f t="shared" si="15"/>
        <v>-450.73</v>
      </c>
      <c r="K145" s="45">
        <f t="shared" si="16"/>
        <v>-444.16500000000002</v>
      </c>
      <c r="L145" s="21">
        <f t="shared" si="17"/>
        <v>-4.6399999999999864</v>
      </c>
      <c r="M145" s="21">
        <f t="shared" si="19"/>
        <v>-395.08299999999997</v>
      </c>
      <c r="N145" s="21">
        <f t="shared" si="20"/>
        <v>-16.656999999999925</v>
      </c>
    </row>
    <row r="146" spans="1:14">
      <c r="A146" s="34">
        <f>数据输入!A146</f>
        <v>20110803</v>
      </c>
      <c r="C146" s="21">
        <f>数据输入!B146</f>
        <v>7.3</v>
      </c>
      <c r="G146" s="21">
        <f t="shared" si="18"/>
        <v>-5.830000000000001</v>
      </c>
      <c r="I146" s="22">
        <f t="shared" si="14"/>
        <v>62.823275862068975</v>
      </c>
      <c r="J146" s="18">
        <f t="shared" si="15"/>
        <v>-443.43</v>
      </c>
      <c r="K146" s="45">
        <f t="shared" si="16"/>
        <v>-447.08000000000004</v>
      </c>
      <c r="L146" s="21">
        <f t="shared" si="17"/>
        <v>-2.9150000000000205</v>
      </c>
      <c r="M146" s="21">
        <f t="shared" si="19"/>
        <v>-409.17499999999995</v>
      </c>
      <c r="N146" s="21">
        <f t="shared" si="20"/>
        <v>-14.091999999999985</v>
      </c>
    </row>
    <row r="147" spans="1:14">
      <c r="A147" s="34">
        <f>数据输入!A147</f>
        <v>20110804</v>
      </c>
      <c r="C147" s="21">
        <f>数据输入!B147</f>
        <v>-12.24</v>
      </c>
      <c r="G147" s="21">
        <f t="shared" si="18"/>
        <v>-4.9400000000000004</v>
      </c>
      <c r="I147" s="22">
        <f t="shared" si="14"/>
        <v>84.734133790737559</v>
      </c>
      <c r="J147" s="18">
        <f t="shared" si="15"/>
        <v>-455.67</v>
      </c>
      <c r="K147" s="45">
        <f t="shared" si="16"/>
        <v>-449.55</v>
      </c>
      <c r="L147" s="21">
        <f t="shared" si="17"/>
        <v>-2.4699999999999704</v>
      </c>
      <c r="M147" s="21">
        <f t="shared" si="19"/>
        <v>-422.58299999999997</v>
      </c>
      <c r="N147" s="21">
        <f t="shared" si="20"/>
        <v>-13.408000000000015</v>
      </c>
    </row>
    <row r="148" spans="1:14">
      <c r="A148" s="34">
        <f>数据输入!A148</f>
        <v>20110805</v>
      </c>
      <c r="C148" s="21">
        <f>数据输入!B148</f>
        <v>-1.69</v>
      </c>
      <c r="G148" s="21">
        <f t="shared" si="18"/>
        <v>-13.93</v>
      </c>
      <c r="I148" s="22">
        <f t="shared" si="14"/>
        <v>281.9838056680162</v>
      </c>
      <c r="J148" s="18">
        <f t="shared" si="15"/>
        <v>-457.36</v>
      </c>
      <c r="K148" s="45">
        <f t="shared" si="16"/>
        <v>-456.51499999999999</v>
      </c>
      <c r="L148" s="21">
        <f t="shared" si="17"/>
        <v>-6.964999999999975</v>
      </c>
      <c r="M148" s="21">
        <f t="shared" si="19"/>
        <v>-435.4</v>
      </c>
      <c r="N148" s="21">
        <f t="shared" si="20"/>
        <v>-12.817000000000007</v>
      </c>
    </row>
    <row r="149" spans="1:14">
      <c r="A149" s="34">
        <f>数据输入!A149</f>
        <v>20110808</v>
      </c>
      <c r="C149" s="21">
        <f>数据输入!B149</f>
        <v>56.81</v>
      </c>
      <c r="G149" s="21">
        <f t="shared" si="18"/>
        <v>55.120000000000005</v>
      </c>
      <c r="I149" s="22">
        <f t="shared" si="14"/>
        <v>-395.69274946159373</v>
      </c>
      <c r="J149" s="18">
        <f t="shared" si="15"/>
        <v>-400.55</v>
      </c>
      <c r="K149" s="45">
        <f t="shared" si="16"/>
        <v>-428.95500000000004</v>
      </c>
      <c r="L149" s="21">
        <f t="shared" si="17"/>
        <v>27.559999999999945</v>
      </c>
      <c r="M149" s="21">
        <f t="shared" si="19"/>
        <v>-438.00799999999998</v>
      </c>
      <c r="N149" s="21">
        <f t="shared" si="20"/>
        <v>-2.6080000000000041</v>
      </c>
    </row>
    <row r="150" spans="1:14">
      <c r="A150" s="34">
        <f>数据输入!A150</f>
        <v>20110809</v>
      </c>
      <c r="C150" s="21">
        <f>数据输入!B150</f>
        <v>22.45</v>
      </c>
      <c r="G150" s="21">
        <f t="shared" si="18"/>
        <v>79.260000000000005</v>
      </c>
      <c r="I150" s="22">
        <f t="shared" ref="I150:I213" si="21">G150/G149*100</f>
        <v>143.79535558780842</v>
      </c>
      <c r="J150" s="18">
        <f t="shared" si="15"/>
        <v>-378.1</v>
      </c>
      <c r="K150" s="45">
        <f t="shared" si="16"/>
        <v>-389.32500000000005</v>
      </c>
      <c r="L150" s="21">
        <f t="shared" si="17"/>
        <v>39.629999999999995</v>
      </c>
      <c r="M150" s="21">
        <f t="shared" si="19"/>
        <v>-433.8540000000001</v>
      </c>
      <c r="N150" s="21">
        <f t="shared" si="20"/>
        <v>4.1539999999998827</v>
      </c>
    </row>
    <row r="151" spans="1:14">
      <c r="A151" s="34">
        <f>数据输入!A151</f>
        <v>20110810</v>
      </c>
      <c r="C151" s="21">
        <f>数据输入!B151</f>
        <v>3.6</v>
      </c>
      <c r="G151" s="21">
        <f t="shared" si="18"/>
        <v>26.05</v>
      </c>
      <c r="I151" s="22">
        <f t="shared" si="21"/>
        <v>32.866515266212467</v>
      </c>
      <c r="J151" s="18">
        <f t="shared" si="15"/>
        <v>-374.5</v>
      </c>
      <c r="K151" s="45">
        <f t="shared" si="16"/>
        <v>-376.3</v>
      </c>
      <c r="L151" s="21">
        <f t="shared" si="17"/>
        <v>13.025000000000034</v>
      </c>
      <c r="M151" s="21">
        <f t="shared" si="19"/>
        <v>-428.12700000000007</v>
      </c>
      <c r="N151" s="21">
        <f t="shared" si="20"/>
        <v>5.7270000000000323</v>
      </c>
    </row>
    <row r="152" spans="1:14">
      <c r="A152" s="34">
        <f>数据输入!A152</f>
        <v>20110811</v>
      </c>
      <c r="C152" s="21">
        <f>数据输入!B152</f>
        <v>57.5</v>
      </c>
      <c r="G152" s="21">
        <f t="shared" si="18"/>
        <v>61.1</v>
      </c>
      <c r="I152" s="22">
        <f t="shared" si="21"/>
        <v>234.54894433781189</v>
      </c>
      <c r="J152" s="18">
        <f t="shared" si="15"/>
        <v>-317</v>
      </c>
      <c r="K152" s="45">
        <f t="shared" si="16"/>
        <v>-345.75</v>
      </c>
      <c r="L152" s="21">
        <f t="shared" si="17"/>
        <v>30.550000000000011</v>
      </c>
      <c r="M152" s="21">
        <f t="shared" si="19"/>
        <v>-415.63900000000001</v>
      </c>
      <c r="N152" s="21">
        <f t="shared" si="20"/>
        <v>12.488000000000056</v>
      </c>
    </row>
    <row r="153" spans="1:14">
      <c r="A153" s="34">
        <f>数据输入!A153</f>
        <v>20110812</v>
      </c>
      <c r="C153" s="21">
        <f>数据输入!B153</f>
        <v>-11.27</v>
      </c>
      <c r="G153" s="21">
        <f t="shared" si="18"/>
        <v>46.230000000000004</v>
      </c>
      <c r="I153" s="22">
        <f t="shared" si="21"/>
        <v>75.662847790507371</v>
      </c>
      <c r="J153" s="18">
        <f t="shared" si="15"/>
        <v>-328.27</v>
      </c>
      <c r="K153" s="45">
        <f t="shared" si="16"/>
        <v>-322.63499999999999</v>
      </c>
      <c r="L153" s="21">
        <f t="shared" si="17"/>
        <v>23.115000000000009</v>
      </c>
      <c r="M153" s="21">
        <f t="shared" si="19"/>
        <v>-404.32100000000003</v>
      </c>
      <c r="N153" s="21">
        <f t="shared" si="20"/>
        <v>11.317999999999984</v>
      </c>
    </row>
    <row r="154" spans="1:14">
      <c r="A154" s="34">
        <f>数据输入!A154</f>
        <v>20110815</v>
      </c>
      <c r="C154" s="21">
        <f>数据输入!B154</f>
        <v>-1.77</v>
      </c>
      <c r="G154" s="21">
        <f t="shared" si="18"/>
        <v>-13.04</v>
      </c>
      <c r="I154" s="22">
        <f t="shared" si="21"/>
        <v>-28.206792126324892</v>
      </c>
      <c r="J154" s="18">
        <f t="shared" si="15"/>
        <v>-330.03999999999996</v>
      </c>
      <c r="K154" s="45">
        <f t="shared" si="16"/>
        <v>-329.15499999999997</v>
      </c>
      <c r="L154" s="21">
        <f t="shared" si="17"/>
        <v>-6.5199999999999818</v>
      </c>
      <c r="M154" s="21">
        <f t="shared" si="19"/>
        <v>-393.565</v>
      </c>
      <c r="N154" s="21">
        <f t="shared" si="20"/>
        <v>10.756000000000029</v>
      </c>
    </row>
    <row r="155" spans="1:14">
      <c r="A155" s="34">
        <f>数据输入!A155</f>
        <v>20110816</v>
      </c>
      <c r="C155" s="21">
        <f>数据输入!B155</f>
        <v>-2.09</v>
      </c>
      <c r="G155" s="21">
        <f t="shared" si="18"/>
        <v>-3.86</v>
      </c>
      <c r="I155" s="22">
        <f t="shared" si="21"/>
        <v>29.601226993865033</v>
      </c>
      <c r="J155" s="18">
        <f t="shared" si="15"/>
        <v>-332.12999999999994</v>
      </c>
      <c r="K155" s="45">
        <f t="shared" si="16"/>
        <v>-331.08499999999992</v>
      </c>
      <c r="L155" s="21">
        <f t="shared" si="17"/>
        <v>-1.92999999999995</v>
      </c>
      <c r="M155" s="21">
        <f t="shared" si="19"/>
        <v>-381.70500000000004</v>
      </c>
      <c r="N155" s="21">
        <f t="shared" si="20"/>
        <v>11.859999999999957</v>
      </c>
    </row>
    <row r="156" spans="1:14">
      <c r="A156" s="34">
        <f>数据输入!A156</f>
        <v>20110817</v>
      </c>
      <c r="C156" s="21">
        <f>数据输入!B156</f>
        <v>-4.84</v>
      </c>
      <c r="G156" s="21">
        <f t="shared" si="18"/>
        <v>-6.93</v>
      </c>
      <c r="I156" s="22">
        <f t="shared" si="21"/>
        <v>179.53367875647669</v>
      </c>
      <c r="J156" s="18">
        <f t="shared" si="15"/>
        <v>-336.96999999999991</v>
      </c>
      <c r="K156" s="45">
        <f t="shared" si="16"/>
        <v>-334.54999999999995</v>
      </c>
      <c r="L156" s="21">
        <f t="shared" si="17"/>
        <v>-3.4650000000000318</v>
      </c>
      <c r="M156" s="21">
        <f t="shared" si="19"/>
        <v>-371.05899999999997</v>
      </c>
      <c r="N156" s="21">
        <f t="shared" si="20"/>
        <v>10.646000000000072</v>
      </c>
    </row>
    <row r="157" spans="1:14">
      <c r="A157" s="34">
        <f>数据输入!A157</f>
        <v>20110818</v>
      </c>
      <c r="C157" s="21">
        <f>数据输入!B157</f>
        <v>-13.37</v>
      </c>
      <c r="G157" s="21">
        <f t="shared" si="18"/>
        <v>-18.21</v>
      </c>
      <c r="I157" s="22">
        <f t="shared" si="21"/>
        <v>262.77056277056283</v>
      </c>
      <c r="J157" s="18">
        <f t="shared" si="15"/>
        <v>-350.33999999999992</v>
      </c>
      <c r="K157" s="45">
        <f t="shared" si="16"/>
        <v>-343.65499999999992</v>
      </c>
      <c r="L157" s="21">
        <f t="shared" si="17"/>
        <v>-9.1049999999999613</v>
      </c>
      <c r="M157" s="21">
        <f t="shared" si="19"/>
        <v>-360.52600000000001</v>
      </c>
      <c r="N157" s="21">
        <f t="shared" si="20"/>
        <v>10.532999999999959</v>
      </c>
    </row>
    <row r="158" spans="1:14">
      <c r="A158" s="34">
        <f>数据输入!A158</f>
        <v>20110819</v>
      </c>
      <c r="C158" s="21">
        <f>数据输入!B158</f>
        <v>-13.84</v>
      </c>
      <c r="G158" s="21">
        <f t="shared" si="18"/>
        <v>-27.21</v>
      </c>
      <c r="I158" s="22">
        <f t="shared" si="21"/>
        <v>149.42339373970347</v>
      </c>
      <c r="J158" s="18">
        <f t="shared" si="15"/>
        <v>-364.17999999999989</v>
      </c>
      <c r="K158" s="45">
        <f t="shared" si="16"/>
        <v>-357.25999999999988</v>
      </c>
      <c r="L158" s="21">
        <f t="shared" si="17"/>
        <v>-13.604999999999961</v>
      </c>
      <c r="M158" s="21">
        <f t="shared" si="19"/>
        <v>-351.20799999999997</v>
      </c>
      <c r="N158" s="21">
        <f t="shared" si="20"/>
        <v>9.3180000000000405</v>
      </c>
    </row>
    <row r="159" spans="1:14">
      <c r="A159" s="34">
        <f>数据输入!A159</f>
        <v>20110822</v>
      </c>
      <c r="C159" s="21">
        <f>数据输入!B159</f>
        <v>-48.61</v>
      </c>
      <c r="G159" s="21">
        <f t="shared" si="18"/>
        <v>-62.45</v>
      </c>
      <c r="I159" s="22">
        <f t="shared" si="21"/>
        <v>229.51120911429621</v>
      </c>
      <c r="J159" s="18">
        <f t="shared" si="15"/>
        <v>-412.78999999999991</v>
      </c>
      <c r="K159" s="45">
        <f t="shared" si="16"/>
        <v>-388.4849999999999</v>
      </c>
      <c r="L159" s="21">
        <f t="shared" si="17"/>
        <v>-31.225000000000023</v>
      </c>
      <c r="M159" s="21">
        <f t="shared" si="19"/>
        <v>-352.4319999999999</v>
      </c>
      <c r="N159" s="21">
        <f t="shared" si="20"/>
        <v>-1.2239999999999327</v>
      </c>
    </row>
    <row r="160" spans="1:14">
      <c r="A160" s="34">
        <f>数据输入!A160</f>
        <v>20110823</v>
      </c>
      <c r="C160" s="21">
        <f>数据输入!B160</f>
        <v>-9.25</v>
      </c>
      <c r="G160" s="21">
        <f t="shared" si="18"/>
        <v>-57.86</v>
      </c>
      <c r="I160" s="22">
        <f t="shared" si="21"/>
        <v>92.650120096076861</v>
      </c>
      <c r="J160" s="18">
        <f t="shared" si="15"/>
        <v>-422.03999999999991</v>
      </c>
      <c r="K160" s="45">
        <f t="shared" si="16"/>
        <v>-417.41499999999991</v>
      </c>
      <c r="L160" s="21">
        <f t="shared" si="17"/>
        <v>-28.930000000000007</v>
      </c>
      <c r="M160" s="21">
        <f t="shared" si="19"/>
        <v>-356.82599999999996</v>
      </c>
      <c r="N160" s="21">
        <f t="shared" si="20"/>
        <v>-4.3940000000000623</v>
      </c>
    </row>
    <row r="161" spans="1:14">
      <c r="A161" s="34">
        <f>数据输入!A161</f>
        <v>20110824</v>
      </c>
      <c r="C161" s="21">
        <f>数据输入!B161</f>
        <v>-22.64</v>
      </c>
      <c r="G161" s="21">
        <f t="shared" si="18"/>
        <v>-31.89</v>
      </c>
      <c r="I161" s="22">
        <f t="shared" si="21"/>
        <v>55.115796750777747</v>
      </c>
      <c r="J161" s="18">
        <f t="shared" si="15"/>
        <v>-444.67999999999989</v>
      </c>
      <c r="K161" s="45">
        <f t="shared" si="16"/>
        <v>-433.3599999999999</v>
      </c>
      <c r="L161" s="21">
        <f t="shared" si="17"/>
        <v>-15.944999999999993</v>
      </c>
      <c r="M161" s="21">
        <f t="shared" si="19"/>
        <v>-363.84399999999994</v>
      </c>
      <c r="N161" s="21">
        <f t="shared" si="20"/>
        <v>-7.0179999999999723</v>
      </c>
    </row>
    <row r="162" spans="1:14">
      <c r="A162" s="34">
        <f>数据输入!A162</f>
        <v>20110825</v>
      </c>
      <c r="C162" s="21">
        <f>数据输入!B162</f>
        <v>67.45</v>
      </c>
      <c r="G162" s="21">
        <f t="shared" si="18"/>
        <v>44.81</v>
      </c>
      <c r="I162" s="22">
        <f t="shared" si="21"/>
        <v>-140.5142677955472</v>
      </c>
      <c r="J162" s="18">
        <f t="shared" si="15"/>
        <v>-377.2299999999999</v>
      </c>
      <c r="K162" s="45">
        <f t="shared" si="16"/>
        <v>-410.95499999999993</v>
      </c>
      <c r="L162" s="21">
        <f t="shared" si="17"/>
        <v>22.404999999999973</v>
      </c>
      <c r="M162" s="21">
        <f t="shared" si="19"/>
        <v>-369.8669999999999</v>
      </c>
      <c r="N162" s="21">
        <f t="shared" si="20"/>
        <v>-6.0229999999999677</v>
      </c>
    </row>
    <row r="163" spans="1:14">
      <c r="A163" s="34">
        <f>数据输入!A163</f>
        <v>20110826</v>
      </c>
      <c r="C163" s="21">
        <f>数据输入!B163</f>
        <v>-1.63</v>
      </c>
      <c r="G163" s="21">
        <f t="shared" si="18"/>
        <v>65.820000000000007</v>
      </c>
      <c r="I163" s="22">
        <f t="shared" si="21"/>
        <v>146.88685561258649</v>
      </c>
      <c r="J163" s="18">
        <f t="shared" si="15"/>
        <v>-378.8599999999999</v>
      </c>
      <c r="K163" s="45">
        <f t="shared" si="16"/>
        <v>-378.0449999999999</v>
      </c>
      <c r="L163" s="21">
        <f t="shared" si="17"/>
        <v>32.910000000000025</v>
      </c>
      <c r="M163" s="21">
        <f t="shared" si="19"/>
        <v>-374.92599999999993</v>
      </c>
      <c r="N163" s="21">
        <f t="shared" si="20"/>
        <v>-5.0590000000000259</v>
      </c>
    </row>
    <row r="164" spans="1:14">
      <c r="A164" s="34">
        <f>数据输入!A164</f>
        <v>20110829</v>
      </c>
      <c r="C164" s="21">
        <f>数据输入!B164</f>
        <v>-39.36</v>
      </c>
      <c r="G164" s="21">
        <f t="shared" si="18"/>
        <v>-40.99</v>
      </c>
      <c r="I164" s="22">
        <f t="shared" si="21"/>
        <v>-62.275903980553018</v>
      </c>
      <c r="J164" s="18">
        <f t="shared" si="15"/>
        <v>-418.21999999999991</v>
      </c>
      <c r="K164" s="45">
        <f t="shared" si="16"/>
        <v>-398.53999999999991</v>
      </c>
      <c r="L164" s="21">
        <f t="shared" si="17"/>
        <v>-20.495000000000005</v>
      </c>
      <c r="M164" s="21">
        <f t="shared" si="19"/>
        <v>-383.74399999999991</v>
      </c>
      <c r="N164" s="21">
        <f t="shared" si="20"/>
        <v>-8.8179999999999836</v>
      </c>
    </row>
    <row r="165" spans="1:14">
      <c r="A165" s="34">
        <f>数据输入!A165</f>
        <v>20110830</v>
      </c>
      <c r="C165" s="21">
        <f>数据输入!B165</f>
        <v>-11.75</v>
      </c>
      <c r="G165" s="21">
        <f t="shared" si="18"/>
        <v>-51.11</v>
      </c>
      <c r="I165" s="22">
        <f t="shared" si="21"/>
        <v>124.68894852403025</v>
      </c>
      <c r="J165" s="18">
        <f t="shared" si="15"/>
        <v>-429.96999999999991</v>
      </c>
      <c r="K165" s="45">
        <f t="shared" si="16"/>
        <v>-424.09499999999991</v>
      </c>
      <c r="L165" s="21">
        <f t="shared" si="17"/>
        <v>-25.555000000000007</v>
      </c>
      <c r="M165" s="21">
        <f t="shared" si="19"/>
        <v>-393.52799999999991</v>
      </c>
      <c r="N165" s="21">
        <f t="shared" si="20"/>
        <v>-9.7839999999999918</v>
      </c>
    </row>
    <row r="166" spans="1:14">
      <c r="A166" s="34">
        <f>数据输入!A166</f>
        <v>20110831</v>
      </c>
      <c r="C166" s="21">
        <f>数据输入!B166</f>
        <v>-21.97</v>
      </c>
      <c r="G166" s="21">
        <f t="shared" si="18"/>
        <v>-33.72</v>
      </c>
      <c r="I166" s="22">
        <f t="shared" si="21"/>
        <v>65.975347290158481</v>
      </c>
      <c r="J166" s="18">
        <f t="shared" si="15"/>
        <v>-451.93999999999994</v>
      </c>
      <c r="K166" s="45">
        <f t="shared" si="16"/>
        <v>-440.95499999999993</v>
      </c>
      <c r="L166" s="21">
        <f t="shared" si="17"/>
        <v>-16.860000000000014</v>
      </c>
      <c r="M166" s="21">
        <f t="shared" si="19"/>
        <v>-405.02499999999986</v>
      </c>
      <c r="N166" s="21">
        <f t="shared" si="20"/>
        <v>-11.496999999999957</v>
      </c>
    </row>
    <row r="167" spans="1:14">
      <c r="A167" s="34">
        <f>数据输入!A167</f>
        <v>20110901</v>
      </c>
      <c r="C167" s="21">
        <f>数据输入!B167</f>
        <v>-12.32</v>
      </c>
      <c r="G167" s="21">
        <f t="shared" si="18"/>
        <v>-34.29</v>
      </c>
      <c r="I167" s="22">
        <f t="shared" si="21"/>
        <v>101.69039145907473</v>
      </c>
      <c r="J167" s="18">
        <f t="shared" si="15"/>
        <v>-464.25999999999993</v>
      </c>
      <c r="K167" s="45">
        <f t="shared" si="16"/>
        <v>-458.09999999999991</v>
      </c>
      <c r="L167" s="21">
        <f t="shared" si="17"/>
        <v>-17.144999999999982</v>
      </c>
      <c r="M167" s="21">
        <f t="shared" si="19"/>
        <v>-416.41699999999992</v>
      </c>
      <c r="N167" s="21">
        <f t="shared" si="20"/>
        <v>-11.392000000000053</v>
      </c>
    </row>
    <row r="168" spans="1:14">
      <c r="A168" s="34">
        <f>数据输入!A168</f>
        <v>20110902</v>
      </c>
      <c r="C168" s="21">
        <f>数据输入!B168</f>
        <v>-17.18</v>
      </c>
      <c r="G168" s="21">
        <f t="shared" si="18"/>
        <v>-29.5</v>
      </c>
      <c r="I168" s="22">
        <f t="shared" si="21"/>
        <v>86.030912802566348</v>
      </c>
      <c r="J168" s="18">
        <f t="shared" si="15"/>
        <v>-481.43999999999994</v>
      </c>
      <c r="K168" s="45">
        <f t="shared" si="16"/>
        <v>-472.84999999999991</v>
      </c>
      <c r="L168" s="21">
        <f t="shared" si="17"/>
        <v>-14.75</v>
      </c>
      <c r="M168" s="21">
        <f t="shared" si="19"/>
        <v>-428.14299999999992</v>
      </c>
      <c r="N168" s="21">
        <f t="shared" si="20"/>
        <v>-11.725999999999999</v>
      </c>
    </row>
    <row r="169" spans="1:14">
      <c r="A169" s="34">
        <f>数据输入!A169</f>
        <v>20110905</v>
      </c>
      <c r="C169" s="21">
        <f>数据输入!B169</f>
        <v>-26.54</v>
      </c>
      <c r="G169" s="21">
        <f t="shared" si="18"/>
        <v>-43.72</v>
      </c>
      <c r="I169" s="22">
        <f t="shared" si="21"/>
        <v>148.20338983050846</v>
      </c>
      <c r="J169" s="18">
        <f t="shared" si="15"/>
        <v>-507.97999999999996</v>
      </c>
      <c r="K169" s="45">
        <f t="shared" si="16"/>
        <v>-494.70999999999992</v>
      </c>
      <c r="L169" s="21">
        <f t="shared" si="17"/>
        <v>-21.860000000000014</v>
      </c>
      <c r="M169" s="21">
        <f t="shared" si="19"/>
        <v>-437.66199999999992</v>
      </c>
      <c r="N169" s="21">
        <f t="shared" si="20"/>
        <v>-9.5190000000000055</v>
      </c>
    </row>
    <row r="170" spans="1:14">
      <c r="A170" s="34">
        <f>数据输入!A170</f>
        <v>20110906</v>
      </c>
      <c r="C170" s="21">
        <f>数据输入!B170</f>
        <v>-28.16</v>
      </c>
      <c r="G170" s="21">
        <f t="shared" si="18"/>
        <v>-54.7</v>
      </c>
      <c r="I170" s="22">
        <f t="shared" si="21"/>
        <v>125.11436413540716</v>
      </c>
      <c r="J170" s="18">
        <f t="shared" si="15"/>
        <v>-536.14</v>
      </c>
      <c r="K170" s="45">
        <f t="shared" si="16"/>
        <v>-522.05999999999995</v>
      </c>
      <c r="L170" s="21">
        <f t="shared" si="17"/>
        <v>-27.350000000000023</v>
      </c>
      <c r="M170" s="21">
        <f t="shared" si="19"/>
        <v>-449.07199999999995</v>
      </c>
      <c r="N170" s="21">
        <f t="shared" si="20"/>
        <v>-11.410000000000025</v>
      </c>
    </row>
    <row r="171" spans="1:14">
      <c r="A171" s="34">
        <f>数据输入!A171</f>
        <v>20110907</v>
      </c>
      <c r="C171" s="21">
        <f>数据输入!B171</f>
        <v>-15.61</v>
      </c>
      <c r="G171" s="21">
        <f t="shared" si="18"/>
        <v>-43.769999999999996</v>
      </c>
      <c r="I171" s="22">
        <f t="shared" si="21"/>
        <v>80.018281535648981</v>
      </c>
      <c r="J171" s="18">
        <f t="shared" si="15"/>
        <v>-551.75</v>
      </c>
      <c r="K171" s="45">
        <f t="shared" si="16"/>
        <v>-543.94499999999994</v>
      </c>
      <c r="L171" s="21">
        <f t="shared" si="17"/>
        <v>-21.884999999999991</v>
      </c>
      <c r="M171" s="21">
        <f t="shared" si="19"/>
        <v>-459.77899999999988</v>
      </c>
      <c r="N171" s="21">
        <f t="shared" si="20"/>
        <v>-10.706999999999937</v>
      </c>
    </row>
    <row r="172" spans="1:14">
      <c r="A172" s="34">
        <f>数据输入!A172</f>
        <v>20110908</v>
      </c>
      <c r="C172" s="21">
        <f>数据输入!B172</f>
        <v>4.43</v>
      </c>
      <c r="G172" s="21">
        <f t="shared" si="18"/>
        <v>-11.18</v>
      </c>
      <c r="I172" s="22">
        <f t="shared" si="21"/>
        <v>25.542609092986062</v>
      </c>
      <c r="J172" s="18">
        <f t="shared" si="15"/>
        <v>-547.32000000000005</v>
      </c>
      <c r="K172" s="45">
        <f t="shared" si="16"/>
        <v>-549.53500000000008</v>
      </c>
      <c r="L172" s="21">
        <f t="shared" si="17"/>
        <v>-5.5900000000001455</v>
      </c>
      <c r="M172" s="21">
        <f t="shared" si="19"/>
        <v>-476.7879999999999</v>
      </c>
      <c r="N172" s="21">
        <f t="shared" si="20"/>
        <v>-17.009000000000015</v>
      </c>
    </row>
    <row r="173" spans="1:14">
      <c r="A173" s="34">
        <f>数据输入!A173</f>
        <v>20110909</v>
      </c>
      <c r="C173" s="21">
        <f>数据输入!B173</f>
        <v>-8.84</v>
      </c>
      <c r="G173" s="21">
        <f t="shared" si="18"/>
        <v>-4.41</v>
      </c>
      <c r="I173" s="22">
        <f t="shared" si="21"/>
        <v>39.445438282647586</v>
      </c>
      <c r="J173" s="18">
        <f t="shared" si="15"/>
        <v>-556.16000000000008</v>
      </c>
      <c r="K173" s="45">
        <f t="shared" si="16"/>
        <v>-551.74</v>
      </c>
      <c r="L173" s="21">
        <f t="shared" si="17"/>
        <v>-2.2049999999999272</v>
      </c>
      <c r="M173" s="21">
        <f t="shared" si="19"/>
        <v>-494.51799999999992</v>
      </c>
      <c r="N173" s="21">
        <f t="shared" si="20"/>
        <v>-17.730000000000018</v>
      </c>
    </row>
    <row r="174" spans="1:14">
      <c r="A174" s="34">
        <f>数据输入!A174</f>
        <v>20110913</v>
      </c>
      <c r="C174" s="21">
        <f>数据输入!B174</f>
        <v>-15.84</v>
      </c>
      <c r="G174" s="21">
        <f t="shared" si="18"/>
        <v>-24.68</v>
      </c>
      <c r="I174" s="22">
        <f t="shared" si="21"/>
        <v>559.63718820861675</v>
      </c>
      <c r="J174" s="18">
        <f t="shared" si="15"/>
        <v>-572.00000000000011</v>
      </c>
      <c r="K174" s="45">
        <f t="shared" si="16"/>
        <v>-564.08000000000015</v>
      </c>
      <c r="L174" s="21">
        <f t="shared" si="17"/>
        <v>-12.340000000000146</v>
      </c>
      <c r="M174" s="21">
        <f t="shared" si="19"/>
        <v>-509.89600000000002</v>
      </c>
      <c r="N174" s="21">
        <f t="shared" si="20"/>
        <v>-15.3780000000001</v>
      </c>
    </row>
    <row r="175" spans="1:14">
      <c r="A175" s="34">
        <f>数据输入!A175</f>
        <v>20110914</v>
      </c>
      <c r="C175" s="21">
        <f>数据输入!B175</f>
        <v>-29.85</v>
      </c>
      <c r="G175" s="21">
        <f t="shared" si="18"/>
        <v>-45.69</v>
      </c>
      <c r="I175" s="22">
        <f t="shared" si="21"/>
        <v>185.12965964343599</v>
      </c>
      <c r="J175" s="18">
        <f t="shared" si="15"/>
        <v>-601.85000000000014</v>
      </c>
      <c r="K175" s="45">
        <f t="shared" si="16"/>
        <v>-586.92500000000018</v>
      </c>
      <c r="L175" s="21">
        <f t="shared" si="17"/>
        <v>-22.845000000000027</v>
      </c>
      <c r="M175" s="21">
        <f t="shared" si="19"/>
        <v>-527.08400000000006</v>
      </c>
      <c r="N175" s="21">
        <f t="shared" si="20"/>
        <v>-17.188000000000045</v>
      </c>
    </row>
    <row r="176" spans="1:14">
      <c r="A176" s="34">
        <f>数据输入!A176</f>
        <v>20110915</v>
      </c>
      <c r="C176" s="21">
        <f>数据输入!B176</f>
        <v>1.57</v>
      </c>
      <c r="G176" s="21">
        <f t="shared" si="18"/>
        <v>-28.28</v>
      </c>
      <c r="I176" s="22">
        <f t="shared" si="21"/>
        <v>61.895381921645878</v>
      </c>
      <c r="J176" s="18">
        <f t="shared" si="15"/>
        <v>-600.28000000000009</v>
      </c>
      <c r="K176" s="45">
        <f t="shared" si="16"/>
        <v>-601.06500000000005</v>
      </c>
      <c r="L176" s="21">
        <f t="shared" si="17"/>
        <v>-14.139999999999873</v>
      </c>
      <c r="M176" s="21">
        <f t="shared" si="19"/>
        <v>-541.91800000000001</v>
      </c>
      <c r="N176" s="21">
        <f t="shared" si="20"/>
        <v>-14.833999999999946</v>
      </c>
    </row>
    <row r="177" spans="1:14">
      <c r="A177" s="34">
        <f>数据输入!A177</f>
        <v>20110916</v>
      </c>
      <c r="C177" s="21">
        <f>数据输入!B177</f>
        <v>4.1100000000000003</v>
      </c>
      <c r="G177" s="21">
        <f t="shared" si="18"/>
        <v>5.6800000000000006</v>
      </c>
      <c r="I177" s="22">
        <f t="shared" si="21"/>
        <v>-20.084865629420086</v>
      </c>
      <c r="J177" s="18">
        <f t="shared" si="15"/>
        <v>-596.17000000000007</v>
      </c>
      <c r="K177" s="45">
        <f t="shared" si="16"/>
        <v>-598.22500000000014</v>
      </c>
      <c r="L177" s="21">
        <f t="shared" si="17"/>
        <v>2.8399999999999181</v>
      </c>
      <c r="M177" s="21">
        <f t="shared" si="19"/>
        <v>-555.10900000000004</v>
      </c>
      <c r="N177" s="21">
        <f t="shared" si="20"/>
        <v>-13.191000000000031</v>
      </c>
    </row>
    <row r="178" spans="1:14">
      <c r="A178" s="34">
        <f>数据输入!A178</f>
        <v>20110919</v>
      </c>
      <c r="C178" s="21">
        <f>数据输入!B178</f>
        <v>-17.73</v>
      </c>
      <c r="G178" s="21">
        <f t="shared" si="18"/>
        <v>-13.620000000000001</v>
      </c>
      <c r="I178" s="22">
        <f t="shared" si="21"/>
        <v>-239.78873239436621</v>
      </c>
      <c r="J178" s="18">
        <f t="shared" si="15"/>
        <v>-613.90000000000009</v>
      </c>
      <c r="K178" s="45">
        <f t="shared" si="16"/>
        <v>-605.03500000000008</v>
      </c>
      <c r="L178" s="21">
        <f t="shared" si="17"/>
        <v>-6.8099999999999454</v>
      </c>
      <c r="M178" s="21">
        <f t="shared" si="19"/>
        <v>-568.35500000000013</v>
      </c>
      <c r="N178" s="21">
        <f t="shared" si="20"/>
        <v>-13.246000000000095</v>
      </c>
    </row>
    <row r="179" spans="1:14">
      <c r="A179" s="34">
        <f>数据输入!A179</f>
        <v>20110920</v>
      </c>
      <c r="C179" s="21">
        <f>数据输入!B179</f>
        <v>-10.29</v>
      </c>
      <c r="G179" s="21">
        <f t="shared" si="18"/>
        <v>-28.02</v>
      </c>
      <c r="I179" s="22">
        <f t="shared" si="21"/>
        <v>205.72687224669602</v>
      </c>
      <c r="J179" s="18">
        <f t="shared" si="15"/>
        <v>-624.19000000000005</v>
      </c>
      <c r="K179" s="45">
        <f t="shared" si="16"/>
        <v>-619.04500000000007</v>
      </c>
      <c r="L179" s="21">
        <f t="shared" si="17"/>
        <v>-14.009999999999991</v>
      </c>
      <c r="M179" s="21">
        <f t="shared" si="19"/>
        <v>-579.976</v>
      </c>
      <c r="N179" s="21">
        <f t="shared" si="20"/>
        <v>-11.620999999999867</v>
      </c>
    </row>
    <row r="180" spans="1:14">
      <c r="A180" s="34">
        <f>数据输入!A180</f>
        <v>20110921</v>
      </c>
      <c r="C180" s="21">
        <f>数据输入!B180</f>
        <v>38.56</v>
      </c>
      <c r="G180" s="21">
        <f t="shared" si="18"/>
        <v>28.270000000000003</v>
      </c>
      <c r="I180" s="22">
        <f t="shared" si="21"/>
        <v>-100.89221984296933</v>
      </c>
      <c r="J180" s="18">
        <f t="shared" si="15"/>
        <v>-585.63000000000011</v>
      </c>
      <c r="K180" s="45">
        <f t="shared" si="16"/>
        <v>-604.91000000000008</v>
      </c>
      <c r="L180" s="21">
        <f t="shared" si="17"/>
        <v>14.134999999999991</v>
      </c>
      <c r="M180" s="21">
        <f t="shared" si="19"/>
        <v>-584.92500000000007</v>
      </c>
      <c r="N180" s="21">
        <f t="shared" si="20"/>
        <v>-4.9490000000000691</v>
      </c>
    </row>
    <row r="181" spans="1:14">
      <c r="A181" s="34">
        <f>数据输入!A181</f>
        <v>20110922</v>
      </c>
      <c r="C181" s="21">
        <f>数据输入!B181</f>
        <v>-26.4</v>
      </c>
      <c r="G181" s="21">
        <f t="shared" si="18"/>
        <v>12.160000000000004</v>
      </c>
      <c r="I181" s="22">
        <f t="shared" si="21"/>
        <v>43.013795542978428</v>
      </c>
      <c r="J181" s="18">
        <f t="shared" si="15"/>
        <v>-612.03000000000009</v>
      </c>
      <c r="K181" s="45">
        <f t="shared" si="16"/>
        <v>-598.83000000000015</v>
      </c>
      <c r="L181" s="21">
        <f t="shared" si="17"/>
        <v>6.0799999999999272</v>
      </c>
      <c r="M181" s="21">
        <f t="shared" si="19"/>
        <v>-590.95300000000009</v>
      </c>
      <c r="N181" s="21">
        <f t="shared" si="20"/>
        <v>-6.02800000000002</v>
      </c>
    </row>
    <row r="182" spans="1:14">
      <c r="A182" s="34">
        <f>数据输入!A182</f>
        <v>20110923</v>
      </c>
      <c r="C182" s="21">
        <f>数据输入!B182</f>
        <v>-28.27</v>
      </c>
      <c r="G182" s="21">
        <f t="shared" si="18"/>
        <v>-54.67</v>
      </c>
      <c r="I182" s="22">
        <f t="shared" si="21"/>
        <v>-449.58881578947353</v>
      </c>
      <c r="J182" s="18">
        <f t="shared" si="15"/>
        <v>-640.30000000000007</v>
      </c>
      <c r="K182" s="45">
        <f t="shared" si="16"/>
        <v>-626.16500000000008</v>
      </c>
      <c r="L182" s="21">
        <f t="shared" si="17"/>
        <v>-27.334999999999923</v>
      </c>
      <c r="M182" s="21">
        <f t="shared" si="19"/>
        <v>-600.25100000000009</v>
      </c>
      <c r="N182" s="21">
        <f t="shared" si="20"/>
        <v>-9.2980000000000018</v>
      </c>
    </row>
    <row r="183" spans="1:14">
      <c r="A183" s="34">
        <f>数据输入!A183</f>
        <v>20110926</v>
      </c>
      <c r="C183" s="21">
        <f>数据输入!B183</f>
        <v>-38.04</v>
      </c>
      <c r="G183" s="21">
        <f t="shared" si="18"/>
        <v>-66.31</v>
      </c>
      <c r="I183" s="22">
        <f t="shared" si="21"/>
        <v>121.29138467166636</v>
      </c>
      <c r="J183" s="18">
        <f t="shared" si="15"/>
        <v>-678.34</v>
      </c>
      <c r="K183" s="45">
        <f t="shared" si="16"/>
        <v>-659.32</v>
      </c>
      <c r="L183" s="21">
        <f t="shared" si="17"/>
        <v>-33.154999999999973</v>
      </c>
      <c r="M183" s="21">
        <f t="shared" si="19"/>
        <v>-612.46900000000005</v>
      </c>
      <c r="N183" s="21">
        <f t="shared" si="20"/>
        <v>-12.217999999999961</v>
      </c>
    </row>
    <row r="184" spans="1:14">
      <c r="A184" s="34">
        <f>数据输入!A184</f>
        <v>20110927</v>
      </c>
      <c r="C184" s="21">
        <f>数据输入!B184</f>
        <v>-16.5</v>
      </c>
      <c r="G184" s="21">
        <f t="shared" si="18"/>
        <v>-54.54</v>
      </c>
      <c r="I184" s="22">
        <f t="shared" si="21"/>
        <v>82.250037701704116</v>
      </c>
      <c r="J184" s="18">
        <f t="shared" si="15"/>
        <v>-694.84</v>
      </c>
      <c r="K184" s="45">
        <f t="shared" si="16"/>
        <v>-686.59</v>
      </c>
      <c r="L184" s="21">
        <f t="shared" si="17"/>
        <v>-27.269999999999982</v>
      </c>
      <c r="M184" s="21">
        <f t="shared" si="19"/>
        <v>-624.75300000000004</v>
      </c>
      <c r="N184" s="21">
        <f t="shared" si="20"/>
        <v>-12.283999999999992</v>
      </c>
    </row>
    <row r="185" spans="1:14">
      <c r="A185" s="34">
        <f>数据输入!A185</f>
        <v>20110928</v>
      </c>
      <c r="C185" s="21">
        <f>数据输入!B185</f>
        <v>-3.76</v>
      </c>
      <c r="G185" s="21">
        <f t="shared" si="18"/>
        <v>-20.259999999999998</v>
      </c>
      <c r="I185" s="22">
        <f t="shared" si="21"/>
        <v>37.147048038137143</v>
      </c>
      <c r="J185" s="18">
        <f t="shared" si="15"/>
        <v>-698.6</v>
      </c>
      <c r="K185" s="45">
        <f t="shared" si="16"/>
        <v>-696.72</v>
      </c>
      <c r="L185" s="21">
        <f t="shared" si="17"/>
        <v>-10.129999999999995</v>
      </c>
      <c r="M185" s="21">
        <f t="shared" si="19"/>
        <v>-634.42800000000011</v>
      </c>
      <c r="N185" s="21">
        <f t="shared" si="20"/>
        <v>-9.6750000000000682</v>
      </c>
    </row>
    <row r="186" spans="1:14">
      <c r="A186" s="34">
        <f>数据输入!A186</f>
        <v>20110929</v>
      </c>
      <c r="C186" s="21">
        <f>数据输入!B186</f>
        <v>0.55000000000000004</v>
      </c>
      <c r="G186" s="21">
        <f t="shared" si="18"/>
        <v>-3.21</v>
      </c>
      <c r="I186" s="22">
        <f t="shared" si="21"/>
        <v>15.844027640671273</v>
      </c>
      <c r="J186" s="18">
        <f t="shared" si="15"/>
        <v>-698.05000000000007</v>
      </c>
      <c r="K186" s="45">
        <f t="shared" si="16"/>
        <v>-698.32500000000005</v>
      </c>
      <c r="L186" s="21">
        <f t="shared" si="17"/>
        <v>-1.6050000000000182</v>
      </c>
      <c r="M186" s="21">
        <f t="shared" si="19"/>
        <v>-644.20500000000015</v>
      </c>
      <c r="N186" s="21">
        <f t="shared" si="20"/>
        <v>-9.7770000000000437</v>
      </c>
    </row>
    <row r="187" spans="1:14">
      <c r="A187" s="34">
        <f>数据输入!A187</f>
        <v>20110930</v>
      </c>
      <c r="C187" s="21">
        <f>数据输入!B187</f>
        <v>-19.940000000000001</v>
      </c>
      <c r="G187" s="21">
        <f t="shared" si="18"/>
        <v>-19.39</v>
      </c>
      <c r="I187" s="22">
        <f t="shared" si="21"/>
        <v>604.04984423676012</v>
      </c>
      <c r="J187" s="18">
        <f t="shared" si="15"/>
        <v>-717.99000000000012</v>
      </c>
      <c r="K187" s="45">
        <f t="shared" si="16"/>
        <v>-708.0200000000001</v>
      </c>
      <c r="L187" s="21">
        <f t="shared" si="17"/>
        <v>-9.69500000000005</v>
      </c>
      <c r="M187" s="21">
        <f t="shared" si="19"/>
        <v>-656.38700000000006</v>
      </c>
      <c r="N187" s="21">
        <f t="shared" si="20"/>
        <v>-12.181999999999903</v>
      </c>
    </row>
    <row r="188" spans="1:14">
      <c r="A188" s="34">
        <f>数据输入!A188</f>
        <v>20111010</v>
      </c>
      <c r="C188" s="21">
        <f>数据输入!B188</f>
        <v>-23.55</v>
      </c>
      <c r="G188" s="21">
        <f t="shared" si="18"/>
        <v>-43.49</v>
      </c>
      <c r="I188" s="22">
        <f t="shared" si="21"/>
        <v>224.29087158329034</v>
      </c>
      <c r="J188" s="18">
        <f t="shared" si="15"/>
        <v>-741.54000000000008</v>
      </c>
      <c r="K188" s="45">
        <f t="shared" si="16"/>
        <v>-729.7650000000001</v>
      </c>
      <c r="L188" s="21">
        <f t="shared" si="17"/>
        <v>-21.745000000000005</v>
      </c>
      <c r="M188" s="21">
        <f t="shared" si="19"/>
        <v>-669.15100000000007</v>
      </c>
      <c r="N188" s="21">
        <f t="shared" si="20"/>
        <v>-12.76400000000001</v>
      </c>
    </row>
    <row r="189" spans="1:14">
      <c r="A189" s="34">
        <f>数据输入!A189</f>
        <v>20111011</v>
      </c>
      <c r="C189" s="21">
        <f>数据输入!B189</f>
        <v>-34</v>
      </c>
      <c r="G189" s="21">
        <f t="shared" si="18"/>
        <v>-57.55</v>
      </c>
      <c r="I189" s="22">
        <f t="shared" si="21"/>
        <v>132.32927109680386</v>
      </c>
      <c r="J189" s="18">
        <f t="shared" si="15"/>
        <v>-775.54000000000008</v>
      </c>
      <c r="K189" s="45">
        <f t="shared" si="16"/>
        <v>-758.54000000000008</v>
      </c>
      <c r="L189" s="21">
        <f t="shared" si="17"/>
        <v>-28.774999999999977</v>
      </c>
      <c r="M189" s="21">
        <f t="shared" si="19"/>
        <v>-684.28600000000006</v>
      </c>
      <c r="N189" s="21">
        <f t="shared" si="20"/>
        <v>-15.134999999999991</v>
      </c>
    </row>
    <row r="190" spans="1:14">
      <c r="A190" s="34">
        <f>数据输入!A190</f>
        <v>20111012</v>
      </c>
      <c r="C190" s="21">
        <f>数据输入!B190</f>
        <v>54.38</v>
      </c>
      <c r="G190" s="21">
        <f t="shared" si="18"/>
        <v>20.380000000000003</v>
      </c>
      <c r="I190" s="22">
        <f t="shared" si="21"/>
        <v>-35.412684622067772</v>
      </c>
      <c r="J190" s="18">
        <f t="shared" si="15"/>
        <v>-721.16000000000008</v>
      </c>
      <c r="K190" s="45">
        <f t="shared" si="16"/>
        <v>-748.35000000000014</v>
      </c>
      <c r="L190" s="21">
        <f t="shared" si="17"/>
        <v>10.189999999999941</v>
      </c>
      <c r="M190" s="21">
        <f t="shared" si="19"/>
        <v>-697.83900000000006</v>
      </c>
      <c r="N190" s="21">
        <f t="shared" si="20"/>
        <v>-13.552999999999997</v>
      </c>
    </row>
    <row r="191" spans="1:14">
      <c r="A191" s="34">
        <f>数据输入!A191</f>
        <v>20111013</v>
      </c>
      <c r="C191" s="21">
        <f>数据输入!B191</f>
        <v>4.3</v>
      </c>
      <c r="G191" s="21">
        <f t="shared" si="18"/>
        <v>58.68</v>
      </c>
      <c r="I191" s="22">
        <f t="shared" si="21"/>
        <v>287.92934249263982</v>
      </c>
      <c r="J191" s="18">
        <f t="shared" si="15"/>
        <v>-716.86000000000013</v>
      </c>
      <c r="K191" s="45">
        <f t="shared" si="16"/>
        <v>-719.0100000000001</v>
      </c>
      <c r="L191" s="21">
        <f t="shared" si="17"/>
        <v>29.340000000000032</v>
      </c>
      <c r="M191" s="21">
        <f t="shared" si="19"/>
        <v>-708.32199999999989</v>
      </c>
      <c r="N191" s="21">
        <f t="shared" si="20"/>
        <v>-10.482999999999834</v>
      </c>
    </row>
    <row r="192" spans="1:14">
      <c r="A192" s="34">
        <f>数据输入!A192</f>
        <v>20111014</v>
      </c>
      <c r="C192" s="21">
        <f>数据输入!B192</f>
        <v>16.59</v>
      </c>
      <c r="G192" s="21">
        <f t="shared" si="18"/>
        <v>20.89</v>
      </c>
      <c r="I192" s="22">
        <f t="shared" si="21"/>
        <v>35.59986366734833</v>
      </c>
      <c r="J192" s="18">
        <f t="shared" si="15"/>
        <v>-700.2700000000001</v>
      </c>
      <c r="K192" s="45">
        <f t="shared" si="16"/>
        <v>-708.56500000000005</v>
      </c>
      <c r="L192" s="21">
        <f t="shared" si="17"/>
        <v>10.44500000000005</v>
      </c>
      <c r="M192" s="21">
        <f t="shared" si="19"/>
        <v>-714.31900000000007</v>
      </c>
      <c r="N192" s="21">
        <f t="shared" si="20"/>
        <v>-5.9970000000001846</v>
      </c>
    </row>
    <row r="193" spans="1:16">
      <c r="A193" s="34">
        <f>数据输入!A193</f>
        <v>20111017</v>
      </c>
      <c r="C193" s="21">
        <f>数据输入!B193</f>
        <v>13.28</v>
      </c>
      <c r="G193" s="21">
        <f t="shared" si="18"/>
        <v>29.869999999999997</v>
      </c>
      <c r="I193" s="22">
        <f t="shared" si="21"/>
        <v>142.9870751555768</v>
      </c>
      <c r="J193" s="18">
        <f t="shared" si="15"/>
        <v>-686.99000000000012</v>
      </c>
      <c r="K193" s="45">
        <f t="shared" si="16"/>
        <v>-693.63000000000011</v>
      </c>
      <c r="L193" s="21">
        <f t="shared" si="17"/>
        <v>14.934999999999945</v>
      </c>
      <c r="M193" s="21">
        <f t="shared" si="19"/>
        <v>-715.18399999999997</v>
      </c>
      <c r="N193" s="21">
        <f t="shared" si="20"/>
        <v>-0.86499999999989541</v>
      </c>
    </row>
    <row r="194" spans="1:16">
      <c r="A194" s="34">
        <f>数据输入!A194</f>
        <v>20111018</v>
      </c>
      <c r="C194" s="21">
        <f>数据输入!B194</f>
        <v>-13.22</v>
      </c>
      <c r="G194" s="21">
        <f t="shared" si="18"/>
        <v>5.9999999999998721E-2</v>
      </c>
      <c r="I194" s="22">
        <f t="shared" si="21"/>
        <v>0.20087043856711995</v>
      </c>
      <c r="J194" s="18">
        <f t="shared" si="15"/>
        <v>-700.21000000000015</v>
      </c>
      <c r="K194" s="45">
        <f t="shared" si="16"/>
        <v>-693.60000000000014</v>
      </c>
      <c r="L194" s="21">
        <f t="shared" si="17"/>
        <v>2.9999999999972715E-2</v>
      </c>
      <c r="M194" s="21">
        <f t="shared" si="19"/>
        <v>-715.721</v>
      </c>
      <c r="N194" s="21">
        <f t="shared" si="20"/>
        <v>-0.53700000000003456</v>
      </c>
    </row>
    <row r="195" spans="1:16">
      <c r="A195" s="34">
        <f>数据输入!A195</f>
        <v>20111019</v>
      </c>
      <c r="C195" s="21">
        <f>数据输入!B195</f>
        <v>-33.619999999999997</v>
      </c>
      <c r="G195" s="21">
        <f t="shared" si="18"/>
        <v>-46.839999999999996</v>
      </c>
      <c r="I195" s="22">
        <f t="shared" si="21"/>
        <v>-78066.666666668316</v>
      </c>
      <c r="J195" s="18">
        <f t="shared" si="15"/>
        <v>-733.83000000000015</v>
      </c>
      <c r="K195" s="45">
        <f t="shared" si="16"/>
        <v>-717.02000000000021</v>
      </c>
      <c r="L195" s="21">
        <f t="shared" si="17"/>
        <v>-23.420000000000073</v>
      </c>
      <c r="M195" s="21">
        <f t="shared" si="19"/>
        <v>-719.24400000000014</v>
      </c>
      <c r="N195" s="21">
        <f t="shared" si="20"/>
        <v>-3.5230000000001382</v>
      </c>
    </row>
    <row r="196" spans="1:16">
      <c r="A196" s="34">
        <f>数据输入!A196</f>
        <v>20111020</v>
      </c>
      <c r="C196" s="21">
        <f>数据输入!B196</f>
        <v>-35.75</v>
      </c>
      <c r="G196" s="21">
        <f t="shared" si="18"/>
        <v>-69.37</v>
      </c>
      <c r="I196" s="22">
        <f t="shared" si="21"/>
        <v>148.09991460290354</v>
      </c>
      <c r="J196" s="18">
        <f t="shared" si="15"/>
        <v>-769.58000000000015</v>
      </c>
      <c r="K196" s="45">
        <f t="shared" si="16"/>
        <v>-751.70500000000015</v>
      </c>
      <c r="L196" s="21">
        <f t="shared" si="17"/>
        <v>-34.684999999999945</v>
      </c>
      <c r="M196" s="21">
        <f t="shared" si="19"/>
        <v>-726.39700000000005</v>
      </c>
      <c r="N196" s="21">
        <f t="shared" si="20"/>
        <v>-7.1529999999999063</v>
      </c>
    </row>
    <row r="197" spans="1:16">
      <c r="A197" s="34">
        <f>数据输入!A197</f>
        <v>20111021</v>
      </c>
      <c r="C197" s="21">
        <f>数据输入!B197</f>
        <v>-14.7</v>
      </c>
      <c r="G197" s="21">
        <f t="shared" si="18"/>
        <v>-50.45</v>
      </c>
      <c r="I197" s="22">
        <f t="shared" si="21"/>
        <v>72.72596223151217</v>
      </c>
      <c r="J197" s="18">
        <f t="shared" ref="J197:J260" si="22">J196+C197</f>
        <v>-784.2800000000002</v>
      </c>
      <c r="K197" s="45">
        <f t="shared" ref="K197:K260" si="23">(J196+J197)/2</f>
        <v>-776.93000000000018</v>
      </c>
      <c r="L197" s="21">
        <f t="shared" ref="L197:L260" si="24">K197-K196</f>
        <v>-25.225000000000023</v>
      </c>
      <c r="M197" s="21">
        <f t="shared" si="19"/>
        <v>-733.02600000000007</v>
      </c>
      <c r="N197" s="21">
        <f t="shared" si="20"/>
        <v>-6.6290000000000191</v>
      </c>
    </row>
    <row r="198" spans="1:16">
      <c r="A198" s="34">
        <f>数据输入!A198</f>
        <v>20111024</v>
      </c>
      <c r="C198" s="21">
        <f>数据输入!B198</f>
        <v>10.15</v>
      </c>
      <c r="G198" s="21">
        <f t="shared" ref="G198:G261" si="25">C197+C198</f>
        <v>-4.5499999999999989</v>
      </c>
      <c r="I198" s="22">
        <f t="shared" si="21"/>
        <v>9.0188305252725449</v>
      </c>
      <c r="J198" s="18">
        <f t="shared" si="22"/>
        <v>-774.13000000000022</v>
      </c>
      <c r="K198" s="43">
        <f t="shared" si="23"/>
        <v>-779.20500000000015</v>
      </c>
      <c r="L198" s="21">
        <f t="shared" si="24"/>
        <v>-2.2749999999999773</v>
      </c>
      <c r="M198" s="21">
        <f t="shared" si="19"/>
        <v>-736.28500000000008</v>
      </c>
      <c r="N198" s="21">
        <f t="shared" si="20"/>
        <v>-3.2590000000000146</v>
      </c>
      <c r="P198" s="21">
        <f>K198-K133</f>
        <v>-533.07000000000016</v>
      </c>
    </row>
    <row r="199" spans="1:16">
      <c r="A199" s="34">
        <f>数据输入!A199</f>
        <v>20111025</v>
      </c>
      <c r="C199" s="21">
        <f>数据输入!B199</f>
        <v>39.79</v>
      </c>
      <c r="G199" s="21">
        <f t="shared" si="25"/>
        <v>49.94</v>
      </c>
      <c r="I199" s="22">
        <f t="shared" si="21"/>
        <v>-1097.5824175824177</v>
      </c>
      <c r="J199" s="18">
        <f t="shared" si="22"/>
        <v>-734.34000000000026</v>
      </c>
      <c r="K199" s="44">
        <f t="shared" si="23"/>
        <v>-754.23500000000024</v>
      </c>
      <c r="L199" s="21">
        <f t="shared" si="24"/>
        <v>24.969999999999914</v>
      </c>
      <c r="M199" s="21">
        <f t="shared" si="19"/>
        <v>-732.16500000000008</v>
      </c>
      <c r="N199" s="21">
        <f t="shared" si="20"/>
        <v>4.1200000000000045</v>
      </c>
    </row>
    <row r="200" spans="1:16">
      <c r="A200" s="34">
        <f>数据输入!A200</f>
        <v>20111026</v>
      </c>
      <c r="C200" s="21">
        <f>数据输入!B200</f>
        <v>73.87</v>
      </c>
      <c r="G200" s="21">
        <f t="shared" si="25"/>
        <v>113.66</v>
      </c>
      <c r="I200" s="22">
        <f t="shared" si="21"/>
        <v>227.59311173408091</v>
      </c>
      <c r="J200" s="18">
        <f t="shared" si="22"/>
        <v>-660.47000000000025</v>
      </c>
      <c r="K200" s="44">
        <f t="shared" si="23"/>
        <v>-697.4050000000002</v>
      </c>
      <c r="L200" s="21">
        <f t="shared" si="24"/>
        <v>56.830000000000041</v>
      </c>
      <c r="M200" s="21">
        <f t="shared" si="19"/>
        <v>-726.09600000000012</v>
      </c>
      <c r="N200" s="21">
        <f t="shared" si="20"/>
        <v>6.06899999999996</v>
      </c>
    </row>
    <row r="201" spans="1:16">
      <c r="A201" s="34">
        <f>数据输入!A201</f>
        <v>20111027</v>
      </c>
      <c r="C201" s="21">
        <f>数据输入!B201</f>
        <v>32.14</v>
      </c>
      <c r="G201" s="21">
        <f t="shared" si="25"/>
        <v>106.01</v>
      </c>
      <c r="I201" s="22">
        <f t="shared" si="21"/>
        <v>93.269399964807334</v>
      </c>
      <c r="J201" s="18">
        <f t="shared" si="22"/>
        <v>-628.33000000000027</v>
      </c>
      <c r="K201" s="44">
        <f t="shared" si="23"/>
        <v>-644.40000000000032</v>
      </c>
      <c r="L201" s="21">
        <f t="shared" si="24"/>
        <v>53.004999999999882</v>
      </c>
      <c r="M201" s="21">
        <f t="shared" si="19"/>
        <v>-717.24300000000005</v>
      </c>
      <c r="N201" s="21">
        <f t="shared" si="20"/>
        <v>8.8530000000000655</v>
      </c>
    </row>
    <row r="202" spans="1:16">
      <c r="A202" s="34">
        <f>数据输入!A202</f>
        <v>20111028</v>
      </c>
      <c r="C202" s="21">
        <f>数据输入!B202</f>
        <v>48.62</v>
      </c>
      <c r="G202" s="21">
        <f t="shared" si="25"/>
        <v>80.759999999999991</v>
      </c>
      <c r="I202" s="22">
        <f t="shared" si="21"/>
        <v>76.181492312046018</v>
      </c>
      <c r="J202" s="18">
        <f t="shared" si="22"/>
        <v>-579.71000000000026</v>
      </c>
      <c r="K202" s="44">
        <f t="shared" si="23"/>
        <v>-604.02000000000021</v>
      </c>
      <c r="L202" s="21">
        <f t="shared" si="24"/>
        <v>40.380000000000109</v>
      </c>
      <c r="M202" s="21">
        <f t="shared" si="19"/>
        <v>-705.18700000000013</v>
      </c>
      <c r="N202" s="21">
        <f t="shared" si="20"/>
        <v>12.055999999999926</v>
      </c>
    </row>
    <row r="203" spans="1:16">
      <c r="A203" s="34">
        <f>数据输入!A203</f>
        <v>20111031</v>
      </c>
      <c r="C203" s="21">
        <f>数据输入!B203</f>
        <v>17.8</v>
      </c>
      <c r="G203" s="21">
        <f t="shared" si="25"/>
        <v>66.42</v>
      </c>
      <c r="I203" s="22">
        <f t="shared" si="21"/>
        <v>82.243684992570593</v>
      </c>
      <c r="J203" s="18">
        <f t="shared" si="22"/>
        <v>-561.91000000000031</v>
      </c>
      <c r="K203" s="44">
        <f t="shared" si="23"/>
        <v>-570.81000000000029</v>
      </c>
      <c r="L203" s="21">
        <f t="shared" si="24"/>
        <v>33.209999999999923</v>
      </c>
      <c r="M203" s="21">
        <f t="shared" si="19"/>
        <v>-692.67900000000031</v>
      </c>
      <c r="N203" s="21">
        <f t="shared" si="20"/>
        <v>12.507999999999811</v>
      </c>
    </row>
    <row r="204" spans="1:16">
      <c r="A204" s="34">
        <f>数据输入!A204</f>
        <v>20111101</v>
      </c>
      <c r="C204" s="21">
        <f>数据输入!B204</f>
        <v>30.74</v>
      </c>
      <c r="G204" s="21">
        <f t="shared" si="25"/>
        <v>48.54</v>
      </c>
      <c r="I204" s="22">
        <f t="shared" si="21"/>
        <v>73.080397470641373</v>
      </c>
      <c r="J204" s="18">
        <f t="shared" si="22"/>
        <v>-531.1700000000003</v>
      </c>
      <c r="K204" s="44">
        <f t="shared" si="23"/>
        <v>-546.5400000000003</v>
      </c>
      <c r="L204" s="21">
        <f t="shared" si="24"/>
        <v>24.269999999999982</v>
      </c>
      <c r="M204" s="21">
        <f t="shared" si="19"/>
        <v>-675.7750000000002</v>
      </c>
      <c r="N204" s="21">
        <f t="shared" si="20"/>
        <v>16.90400000000011</v>
      </c>
    </row>
    <row r="205" spans="1:16">
      <c r="A205" s="34">
        <f>数据输入!A205</f>
        <v>20111102</v>
      </c>
      <c r="C205" s="21">
        <f>数据输入!B205</f>
        <v>52.05</v>
      </c>
      <c r="G205" s="21">
        <f t="shared" si="25"/>
        <v>82.789999999999992</v>
      </c>
      <c r="I205" s="22">
        <f t="shared" si="21"/>
        <v>170.56036258755665</v>
      </c>
      <c r="J205" s="18">
        <f t="shared" si="22"/>
        <v>-479.12000000000029</v>
      </c>
      <c r="K205" s="44">
        <f t="shared" si="23"/>
        <v>-505.14500000000032</v>
      </c>
      <c r="L205" s="21">
        <f t="shared" si="24"/>
        <v>41.394999999999982</v>
      </c>
      <c r="M205" s="21">
        <f t="shared" si="19"/>
        <v>-650.3040000000002</v>
      </c>
      <c r="N205" s="21">
        <f t="shared" si="20"/>
        <v>25.471000000000004</v>
      </c>
    </row>
    <row r="206" spans="1:16">
      <c r="A206" s="34">
        <f>数据输入!A206</f>
        <v>20111103</v>
      </c>
      <c r="C206" s="21">
        <f>数据输入!B206</f>
        <v>19.170000000000002</v>
      </c>
      <c r="G206" s="21">
        <f t="shared" si="25"/>
        <v>71.22</v>
      </c>
      <c r="I206" s="22">
        <f t="shared" si="21"/>
        <v>86.024882232153644</v>
      </c>
      <c r="J206" s="18">
        <f t="shared" si="22"/>
        <v>-459.95000000000027</v>
      </c>
      <c r="K206" s="44">
        <f t="shared" si="23"/>
        <v>-469.53500000000031</v>
      </c>
      <c r="L206" s="21">
        <f t="shared" si="24"/>
        <v>35.610000000000014</v>
      </c>
      <c r="M206" s="21">
        <f t="shared" ref="M206:M269" si="26">SUM(J197:J206)/10</f>
        <v>-619.34100000000012</v>
      </c>
      <c r="N206" s="21">
        <f t="shared" si="20"/>
        <v>30.963000000000079</v>
      </c>
    </row>
    <row r="207" spans="1:16">
      <c r="A207" s="34">
        <f>数据输入!A207</f>
        <v>20111104</v>
      </c>
      <c r="C207" s="21">
        <f>数据输入!B207</f>
        <v>41.85</v>
      </c>
      <c r="G207" s="21">
        <f t="shared" si="25"/>
        <v>61.02</v>
      </c>
      <c r="I207" s="22">
        <f t="shared" si="21"/>
        <v>85.678180286436401</v>
      </c>
      <c r="J207" s="18">
        <f t="shared" si="22"/>
        <v>-418.10000000000025</v>
      </c>
      <c r="K207" s="44">
        <f t="shared" si="23"/>
        <v>-439.02500000000026</v>
      </c>
      <c r="L207" s="21">
        <f t="shared" si="24"/>
        <v>30.510000000000048</v>
      </c>
      <c r="M207" s="21">
        <f t="shared" si="26"/>
        <v>-582.7230000000003</v>
      </c>
      <c r="N207" s="21">
        <f t="shared" ref="N207:N270" si="27">M207-M206</f>
        <v>36.617999999999824</v>
      </c>
    </row>
    <row r="208" spans="1:16">
      <c r="A208" s="34">
        <f>数据输入!A208</f>
        <v>20111107</v>
      </c>
      <c r="C208" s="21">
        <f>数据输入!B208</f>
        <v>1.35</v>
      </c>
      <c r="G208" s="21">
        <f t="shared" si="25"/>
        <v>43.2</v>
      </c>
      <c r="I208" s="22">
        <f t="shared" si="21"/>
        <v>70.796460176991147</v>
      </c>
      <c r="J208" s="18">
        <f t="shared" si="22"/>
        <v>-416.75000000000023</v>
      </c>
      <c r="K208" s="43">
        <f t="shared" si="23"/>
        <v>-417.42500000000024</v>
      </c>
      <c r="L208" s="21">
        <f t="shared" si="24"/>
        <v>21.600000000000023</v>
      </c>
      <c r="M208" s="21">
        <f t="shared" si="26"/>
        <v>-546.98500000000024</v>
      </c>
      <c r="N208" s="21">
        <f t="shared" si="27"/>
        <v>35.738000000000056</v>
      </c>
      <c r="P208" s="21">
        <f>K208-K198</f>
        <v>361.77999999999992</v>
      </c>
    </row>
    <row r="209" spans="1:14">
      <c r="A209" s="34">
        <f>数据输入!A209</f>
        <v>20111108</v>
      </c>
      <c r="C209" s="21">
        <f>数据输入!B209</f>
        <v>-11.59</v>
      </c>
      <c r="G209" s="21">
        <f t="shared" si="25"/>
        <v>-10.24</v>
      </c>
      <c r="I209" s="22">
        <f t="shared" si="21"/>
        <v>-23.703703703703702</v>
      </c>
      <c r="J209" s="18">
        <f t="shared" si="22"/>
        <v>-428.3400000000002</v>
      </c>
      <c r="K209" s="45">
        <f t="shared" si="23"/>
        <v>-422.54500000000019</v>
      </c>
      <c r="L209" s="21">
        <f t="shared" si="24"/>
        <v>-5.1199999999999477</v>
      </c>
      <c r="M209" s="21">
        <f t="shared" si="26"/>
        <v>-516.38500000000022</v>
      </c>
      <c r="N209" s="21">
        <f t="shared" si="27"/>
        <v>30.600000000000023</v>
      </c>
    </row>
    <row r="210" spans="1:14">
      <c r="A210" s="34">
        <f>数据输入!A210</f>
        <v>20111109</v>
      </c>
      <c r="C210" s="21">
        <f>数据输入!B210</f>
        <v>-23.87</v>
      </c>
      <c r="G210" s="21">
        <f t="shared" si="25"/>
        <v>-35.46</v>
      </c>
      <c r="I210" s="22">
        <f t="shared" si="21"/>
        <v>346.2890625</v>
      </c>
      <c r="J210" s="18">
        <f t="shared" si="22"/>
        <v>-452.21000000000021</v>
      </c>
      <c r="K210" s="45">
        <f t="shared" si="23"/>
        <v>-440.2750000000002</v>
      </c>
      <c r="L210" s="21">
        <f t="shared" si="24"/>
        <v>-17.730000000000018</v>
      </c>
      <c r="M210" s="21">
        <f t="shared" si="26"/>
        <v>-495.5590000000002</v>
      </c>
      <c r="N210" s="21">
        <f t="shared" si="27"/>
        <v>20.826000000000022</v>
      </c>
    </row>
    <row r="211" spans="1:14">
      <c r="A211" s="34">
        <f>数据输入!A211</f>
        <v>20111110</v>
      </c>
      <c r="C211" s="21">
        <f>数据输入!B211</f>
        <v>-34.380000000000003</v>
      </c>
      <c r="G211" s="21">
        <f t="shared" si="25"/>
        <v>-58.25</v>
      </c>
      <c r="I211" s="22">
        <f t="shared" si="21"/>
        <v>164.26959954878737</v>
      </c>
      <c r="J211" s="18">
        <f t="shared" si="22"/>
        <v>-486.5900000000002</v>
      </c>
      <c r="K211" s="45">
        <f t="shared" si="23"/>
        <v>-469.4000000000002</v>
      </c>
      <c r="L211" s="21">
        <f t="shared" si="24"/>
        <v>-29.125</v>
      </c>
      <c r="M211" s="21">
        <f t="shared" si="26"/>
        <v>-481.38500000000022</v>
      </c>
      <c r="N211" s="21">
        <f t="shared" si="27"/>
        <v>14.173999999999978</v>
      </c>
    </row>
    <row r="212" spans="1:14">
      <c r="A212" s="34">
        <f>数据输入!A212</f>
        <v>20111111</v>
      </c>
      <c r="C212" s="21">
        <f>数据输入!B212</f>
        <v>-16.71</v>
      </c>
      <c r="G212" s="21">
        <f t="shared" si="25"/>
        <v>-51.09</v>
      </c>
      <c r="I212" s="22">
        <f t="shared" si="21"/>
        <v>87.708154506437779</v>
      </c>
      <c r="J212" s="18">
        <f t="shared" si="22"/>
        <v>-503.30000000000018</v>
      </c>
      <c r="K212" s="45">
        <f t="shared" si="23"/>
        <v>-494.94500000000016</v>
      </c>
      <c r="L212" s="21">
        <f t="shared" si="24"/>
        <v>-25.544999999999959</v>
      </c>
      <c r="M212" s="21">
        <f t="shared" si="26"/>
        <v>-473.74400000000026</v>
      </c>
      <c r="N212" s="21">
        <f t="shared" si="27"/>
        <v>7.6409999999999627</v>
      </c>
    </row>
    <row r="213" spans="1:14">
      <c r="A213" s="34">
        <f>数据输入!A213</f>
        <v>20111114</v>
      </c>
      <c r="C213" s="21">
        <f>数据输入!B213</f>
        <v>2.2599999999999998</v>
      </c>
      <c r="G213" s="21">
        <f t="shared" si="25"/>
        <v>-14.450000000000001</v>
      </c>
      <c r="I213" s="22">
        <f t="shared" si="21"/>
        <v>28.283421413192407</v>
      </c>
      <c r="J213" s="18">
        <f t="shared" si="22"/>
        <v>-501.04000000000019</v>
      </c>
      <c r="K213" s="45">
        <f t="shared" si="23"/>
        <v>-502.17000000000019</v>
      </c>
      <c r="L213" s="21">
        <f t="shared" si="24"/>
        <v>-7.2250000000000227</v>
      </c>
      <c r="M213" s="21">
        <f t="shared" si="26"/>
        <v>-467.65700000000015</v>
      </c>
      <c r="N213" s="21">
        <f t="shared" si="27"/>
        <v>6.0870000000001028</v>
      </c>
    </row>
    <row r="214" spans="1:14">
      <c r="A214" s="34">
        <f>数据输入!A214</f>
        <v>20111115</v>
      </c>
      <c r="C214" s="21">
        <f>数据输入!B214</f>
        <v>16.23</v>
      </c>
      <c r="G214" s="21">
        <f t="shared" si="25"/>
        <v>18.490000000000002</v>
      </c>
      <c r="I214" s="22">
        <f t="shared" ref="I214:I277" si="28">G214/G213*100</f>
        <v>-127.95847750865053</v>
      </c>
      <c r="J214" s="18">
        <f t="shared" si="22"/>
        <v>-484.81000000000017</v>
      </c>
      <c r="K214" s="45">
        <f t="shared" si="23"/>
        <v>-492.92500000000018</v>
      </c>
      <c r="L214" s="21">
        <f t="shared" si="24"/>
        <v>9.2450000000000045</v>
      </c>
      <c r="M214" s="21">
        <f t="shared" si="26"/>
        <v>-463.0210000000003</v>
      </c>
      <c r="N214" s="21">
        <f t="shared" si="27"/>
        <v>4.6359999999998536</v>
      </c>
    </row>
    <row r="215" spans="1:14">
      <c r="A215" s="34">
        <f>数据输入!A215</f>
        <v>20111116</v>
      </c>
      <c r="C215" s="21">
        <f>数据输入!B215</f>
        <v>-43.46</v>
      </c>
      <c r="G215" s="21">
        <f t="shared" si="25"/>
        <v>-27.23</v>
      </c>
      <c r="I215" s="22">
        <f t="shared" si="28"/>
        <v>-147.26879394267169</v>
      </c>
      <c r="J215" s="18">
        <f t="shared" si="22"/>
        <v>-528.27000000000021</v>
      </c>
      <c r="K215" s="45">
        <f t="shared" si="23"/>
        <v>-506.54000000000019</v>
      </c>
      <c r="L215" s="21">
        <f t="shared" si="24"/>
        <v>-13.615000000000009</v>
      </c>
      <c r="M215" s="21">
        <f t="shared" si="26"/>
        <v>-467.93600000000026</v>
      </c>
      <c r="N215" s="21">
        <f t="shared" si="27"/>
        <v>-4.9149999999999636</v>
      </c>
    </row>
    <row r="216" spans="1:14">
      <c r="A216" s="34">
        <f>数据输入!A216</f>
        <v>20111117</v>
      </c>
      <c r="C216" s="21">
        <f>数据输入!B216</f>
        <v>-24.97</v>
      </c>
      <c r="G216" s="21">
        <f t="shared" si="25"/>
        <v>-68.430000000000007</v>
      </c>
      <c r="I216" s="22">
        <f t="shared" si="28"/>
        <v>251.30370914432612</v>
      </c>
      <c r="J216" s="18">
        <f t="shared" si="22"/>
        <v>-553.24000000000024</v>
      </c>
      <c r="K216" s="45">
        <f t="shared" si="23"/>
        <v>-540.75500000000022</v>
      </c>
      <c r="L216" s="21">
        <f t="shared" si="24"/>
        <v>-34.215000000000032</v>
      </c>
      <c r="M216" s="21">
        <f t="shared" si="26"/>
        <v>-477.26500000000033</v>
      </c>
      <c r="N216" s="21">
        <f t="shared" si="27"/>
        <v>-9.3290000000000646</v>
      </c>
    </row>
    <row r="217" spans="1:14">
      <c r="A217" s="34">
        <f>数据输入!A217</f>
        <v>20111118</v>
      </c>
      <c r="C217" s="21">
        <f>数据输入!B217</f>
        <v>-34.47</v>
      </c>
      <c r="G217" s="21">
        <f t="shared" si="25"/>
        <v>-59.44</v>
      </c>
      <c r="I217" s="22">
        <f t="shared" si="28"/>
        <v>86.862487213210571</v>
      </c>
      <c r="J217" s="18">
        <f t="shared" si="22"/>
        <v>-587.71000000000026</v>
      </c>
      <c r="K217" s="45">
        <f t="shared" si="23"/>
        <v>-570.47500000000025</v>
      </c>
      <c r="L217" s="21">
        <f t="shared" si="24"/>
        <v>-29.720000000000027</v>
      </c>
      <c r="M217" s="21">
        <f t="shared" si="26"/>
        <v>-494.22600000000028</v>
      </c>
      <c r="N217" s="21">
        <f t="shared" si="27"/>
        <v>-16.960999999999956</v>
      </c>
    </row>
    <row r="218" spans="1:14">
      <c r="A218" s="34">
        <f>数据输入!A218</f>
        <v>20111121</v>
      </c>
      <c r="C218" s="21">
        <f>数据输入!B218</f>
        <v>-43.62</v>
      </c>
      <c r="G218" s="21">
        <f t="shared" si="25"/>
        <v>-78.09</v>
      </c>
      <c r="I218" s="22">
        <f t="shared" si="28"/>
        <v>131.37617765814267</v>
      </c>
      <c r="J218" s="18">
        <f t="shared" si="22"/>
        <v>-631.33000000000027</v>
      </c>
      <c r="K218" s="45">
        <f t="shared" si="23"/>
        <v>-609.52000000000021</v>
      </c>
      <c r="L218" s="21">
        <f t="shared" si="24"/>
        <v>-39.044999999999959</v>
      </c>
      <c r="M218" s="21">
        <f t="shared" si="26"/>
        <v>-515.6840000000002</v>
      </c>
      <c r="N218" s="21">
        <f t="shared" si="27"/>
        <v>-21.457999999999913</v>
      </c>
    </row>
    <row r="219" spans="1:14">
      <c r="A219" s="34">
        <f>数据输入!A219</f>
        <v>20111122</v>
      </c>
      <c r="C219" s="21">
        <f>数据输入!B219</f>
        <v>-7.68</v>
      </c>
      <c r="G219" s="21">
        <f t="shared" si="25"/>
        <v>-51.3</v>
      </c>
      <c r="I219" s="22">
        <f t="shared" si="28"/>
        <v>65.693430656934311</v>
      </c>
      <c r="J219" s="18">
        <f t="shared" si="22"/>
        <v>-639.01000000000022</v>
      </c>
      <c r="K219" s="45">
        <f t="shared" si="23"/>
        <v>-635.1700000000003</v>
      </c>
      <c r="L219" s="21">
        <f t="shared" si="24"/>
        <v>-25.650000000000091</v>
      </c>
      <c r="M219" s="21">
        <f t="shared" si="26"/>
        <v>-536.7510000000002</v>
      </c>
      <c r="N219" s="21">
        <f t="shared" si="27"/>
        <v>-21.067000000000007</v>
      </c>
    </row>
    <row r="220" spans="1:14">
      <c r="A220" s="34">
        <f>数据输入!A220</f>
        <v>20111123</v>
      </c>
      <c r="C220" s="21">
        <f>数据输入!B220</f>
        <v>-32.729999999999997</v>
      </c>
      <c r="G220" s="21">
        <f t="shared" si="25"/>
        <v>-40.409999999999997</v>
      </c>
      <c r="I220" s="22">
        <f t="shared" si="28"/>
        <v>78.771929824561397</v>
      </c>
      <c r="J220" s="18">
        <f t="shared" si="22"/>
        <v>-671.74000000000024</v>
      </c>
      <c r="K220" s="45">
        <f t="shared" si="23"/>
        <v>-655.37500000000023</v>
      </c>
      <c r="L220" s="21">
        <f t="shared" si="24"/>
        <v>-20.204999999999927</v>
      </c>
      <c r="M220" s="21">
        <f t="shared" si="26"/>
        <v>-558.70400000000029</v>
      </c>
      <c r="N220" s="21">
        <f t="shared" si="27"/>
        <v>-21.953000000000088</v>
      </c>
    </row>
    <row r="221" spans="1:14">
      <c r="A221" s="34">
        <f>数据输入!A221</f>
        <v>20111124</v>
      </c>
      <c r="C221" s="21">
        <f>数据输入!B221</f>
        <v>2.02</v>
      </c>
      <c r="G221" s="21">
        <f t="shared" si="25"/>
        <v>-30.709999999999997</v>
      </c>
      <c r="I221" s="22">
        <f t="shared" si="28"/>
        <v>75.996040584013855</v>
      </c>
      <c r="J221" s="18">
        <f t="shared" si="22"/>
        <v>-669.72000000000025</v>
      </c>
      <c r="K221" s="45">
        <f t="shared" si="23"/>
        <v>-670.73000000000025</v>
      </c>
      <c r="L221" s="21">
        <f t="shared" si="24"/>
        <v>-15.355000000000018</v>
      </c>
      <c r="M221" s="21">
        <f t="shared" si="26"/>
        <v>-577.01700000000005</v>
      </c>
      <c r="N221" s="21">
        <f t="shared" si="27"/>
        <v>-18.312999999999761</v>
      </c>
    </row>
    <row r="222" spans="1:14">
      <c r="A222" s="34">
        <f>数据输入!A222</f>
        <v>20111125</v>
      </c>
      <c r="C222" s="21">
        <f>数据输入!B222</f>
        <v>-13.86</v>
      </c>
      <c r="G222" s="21">
        <f t="shared" si="25"/>
        <v>-11.84</v>
      </c>
      <c r="I222" s="22">
        <f t="shared" si="28"/>
        <v>38.554216867469883</v>
      </c>
      <c r="J222" s="18">
        <f t="shared" si="22"/>
        <v>-683.58000000000027</v>
      </c>
      <c r="K222" s="45">
        <f t="shared" si="23"/>
        <v>-676.65000000000032</v>
      </c>
      <c r="L222" s="21">
        <f t="shared" si="24"/>
        <v>-5.9200000000000728</v>
      </c>
      <c r="M222" s="21">
        <f t="shared" si="26"/>
        <v>-595.04500000000019</v>
      </c>
      <c r="N222" s="21">
        <f t="shared" si="27"/>
        <v>-18.028000000000134</v>
      </c>
    </row>
    <row r="223" spans="1:14">
      <c r="A223" s="34">
        <f>数据输入!A223</f>
        <v>20111128</v>
      </c>
      <c r="C223" s="21">
        <f>数据输入!B223</f>
        <v>-17.86</v>
      </c>
      <c r="G223" s="21">
        <f t="shared" si="25"/>
        <v>-31.72</v>
      </c>
      <c r="I223" s="22">
        <f t="shared" si="28"/>
        <v>267.90540540540542</v>
      </c>
      <c r="J223" s="18">
        <f t="shared" si="22"/>
        <v>-701.44000000000028</v>
      </c>
      <c r="K223" s="45">
        <f t="shared" si="23"/>
        <v>-692.51000000000022</v>
      </c>
      <c r="L223" s="21">
        <f t="shared" si="24"/>
        <v>-15.8599999999999</v>
      </c>
      <c r="M223" s="21">
        <f t="shared" si="26"/>
        <v>-615.08500000000026</v>
      </c>
      <c r="N223" s="21">
        <f t="shared" si="27"/>
        <v>-20.040000000000077</v>
      </c>
    </row>
    <row r="224" spans="1:14">
      <c r="A224" s="34">
        <f>数据输入!A224</f>
        <v>20111129</v>
      </c>
      <c r="C224" s="21">
        <f>数据输入!B224</f>
        <v>-10.06</v>
      </c>
      <c r="G224" s="21">
        <f t="shared" si="25"/>
        <v>-27.92</v>
      </c>
      <c r="I224" s="22">
        <f t="shared" si="28"/>
        <v>88.020176544766713</v>
      </c>
      <c r="J224" s="18">
        <f t="shared" si="22"/>
        <v>-711.50000000000023</v>
      </c>
      <c r="K224" s="45">
        <f t="shared" si="23"/>
        <v>-706.47000000000025</v>
      </c>
      <c r="L224" s="21">
        <f t="shared" si="24"/>
        <v>-13.960000000000036</v>
      </c>
      <c r="M224" s="21">
        <f t="shared" si="26"/>
        <v>-637.75400000000025</v>
      </c>
      <c r="N224" s="21">
        <f t="shared" si="27"/>
        <v>-22.668999999999983</v>
      </c>
    </row>
    <row r="225" spans="1:14">
      <c r="A225" s="34">
        <f>数据输入!A225</f>
        <v>20111130</v>
      </c>
      <c r="C225" s="21">
        <f>数据输入!B225</f>
        <v>-13.64</v>
      </c>
      <c r="G225" s="21">
        <f t="shared" si="25"/>
        <v>-23.700000000000003</v>
      </c>
      <c r="I225" s="22">
        <f t="shared" si="28"/>
        <v>84.885386819484239</v>
      </c>
      <c r="J225" s="18">
        <f t="shared" si="22"/>
        <v>-725.14000000000021</v>
      </c>
      <c r="K225" s="45">
        <f t="shared" si="23"/>
        <v>-718.32000000000016</v>
      </c>
      <c r="L225" s="21">
        <f t="shared" si="24"/>
        <v>-11.849999999999909</v>
      </c>
      <c r="M225" s="21">
        <f t="shared" si="26"/>
        <v>-657.44100000000026</v>
      </c>
      <c r="N225" s="21">
        <f t="shared" si="27"/>
        <v>-19.687000000000012</v>
      </c>
    </row>
    <row r="226" spans="1:14">
      <c r="A226" s="34">
        <f>数据输入!A226</f>
        <v>20111201</v>
      </c>
      <c r="C226" s="21">
        <f>数据输入!B226</f>
        <v>35.58</v>
      </c>
      <c r="G226" s="21">
        <f t="shared" si="25"/>
        <v>21.939999999999998</v>
      </c>
      <c r="I226" s="22">
        <f t="shared" si="28"/>
        <v>-92.573839662447227</v>
      </c>
      <c r="J226" s="18">
        <f t="shared" si="22"/>
        <v>-689.56000000000017</v>
      </c>
      <c r="K226" s="45">
        <f t="shared" si="23"/>
        <v>-707.35000000000014</v>
      </c>
      <c r="L226" s="21">
        <f t="shared" si="24"/>
        <v>10.970000000000027</v>
      </c>
      <c r="M226" s="21">
        <f t="shared" si="26"/>
        <v>-671.07300000000021</v>
      </c>
      <c r="N226" s="21">
        <f t="shared" si="27"/>
        <v>-13.631999999999948</v>
      </c>
    </row>
    <row r="227" spans="1:14">
      <c r="A227" s="34">
        <f>数据输入!A227</f>
        <v>20111202</v>
      </c>
      <c r="C227" s="21">
        <f>数据输入!B227</f>
        <v>0.27</v>
      </c>
      <c r="G227" s="21">
        <f t="shared" si="25"/>
        <v>35.85</v>
      </c>
      <c r="I227" s="22">
        <f t="shared" si="28"/>
        <v>163.40018231540569</v>
      </c>
      <c r="J227" s="18">
        <f t="shared" si="22"/>
        <v>-689.29000000000019</v>
      </c>
      <c r="K227" s="45">
        <f t="shared" si="23"/>
        <v>-689.42500000000018</v>
      </c>
      <c r="L227" s="21">
        <f t="shared" si="24"/>
        <v>17.924999999999955</v>
      </c>
      <c r="M227" s="21">
        <f t="shared" si="26"/>
        <v>-681.23100000000022</v>
      </c>
      <c r="N227" s="21">
        <f t="shared" si="27"/>
        <v>-10.158000000000015</v>
      </c>
    </row>
    <row r="228" spans="1:14">
      <c r="A228" s="34">
        <f>数据输入!A228</f>
        <v>20111205</v>
      </c>
      <c r="C228" s="21">
        <f>数据输入!B228</f>
        <v>-3.98</v>
      </c>
      <c r="G228" s="21">
        <f t="shared" si="25"/>
        <v>-3.71</v>
      </c>
      <c r="I228" s="22">
        <f t="shared" si="28"/>
        <v>-10.348675034867503</v>
      </c>
      <c r="J228" s="18">
        <f t="shared" si="22"/>
        <v>-693.27000000000021</v>
      </c>
      <c r="K228" s="45">
        <f t="shared" si="23"/>
        <v>-691.2800000000002</v>
      </c>
      <c r="L228" s="21">
        <f t="shared" si="24"/>
        <v>-1.8550000000000182</v>
      </c>
      <c r="M228" s="21">
        <f t="shared" si="26"/>
        <v>-687.4250000000003</v>
      </c>
      <c r="N228" s="21">
        <f t="shared" si="27"/>
        <v>-6.1940000000000737</v>
      </c>
    </row>
    <row r="229" spans="1:14">
      <c r="A229" s="34">
        <f>数据输入!A229</f>
        <v>20111206</v>
      </c>
      <c r="C229" s="21">
        <f>数据输入!B229</f>
        <v>-3.54</v>
      </c>
      <c r="G229" s="21">
        <f t="shared" si="25"/>
        <v>-7.52</v>
      </c>
      <c r="I229" s="22">
        <f t="shared" si="28"/>
        <v>202.69541778975739</v>
      </c>
      <c r="J229" s="18">
        <f t="shared" si="22"/>
        <v>-696.81000000000017</v>
      </c>
      <c r="K229" s="45">
        <f t="shared" si="23"/>
        <v>-695.04000000000019</v>
      </c>
      <c r="L229" s="21">
        <f t="shared" si="24"/>
        <v>-3.7599999999999909</v>
      </c>
      <c r="M229" s="21">
        <f t="shared" si="26"/>
        <v>-693.20500000000027</v>
      </c>
      <c r="N229" s="21">
        <f t="shared" si="27"/>
        <v>-5.7799999999999727</v>
      </c>
    </row>
    <row r="230" spans="1:14">
      <c r="A230" s="34">
        <f>数据输入!A230</f>
        <v>20111207</v>
      </c>
      <c r="C230" s="21">
        <f>数据输入!B230</f>
        <v>-8.2899999999999991</v>
      </c>
      <c r="G230" s="21">
        <f t="shared" si="25"/>
        <v>-11.829999999999998</v>
      </c>
      <c r="I230" s="22">
        <f t="shared" si="28"/>
        <v>157.31382978723403</v>
      </c>
      <c r="J230" s="18">
        <f t="shared" si="22"/>
        <v>-705.10000000000014</v>
      </c>
      <c r="K230" s="45">
        <f t="shared" si="23"/>
        <v>-700.95500000000015</v>
      </c>
      <c r="L230" s="21">
        <f t="shared" si="24"/>
        <v>-5.9149999999999636</v>
      </c>
      <c r="M230" s="21">
        <f t="shared" si="26"/>
        <v>-696.54100000000028</v>
      </c>
      <c r="N230" s="21">
        <f t="shared" si="27"/>
        <v>-3.3360000000000127</v>
      </c>
    </row>
    <row r="231" spans="1:14">
      <c r="A231" s="34">
        <f>数据输入!A231</f>
        <v>20111208</v>
      </c>
      <c r="C231" s="21">
        <f>数据输入!B231</f>
        <v>5.56</v>
      </c>
      <c r="G231" s="21">
        <f t="shared" si="25"/>
        <v>-2.7299999999999995</v>
      </c>
      <c r="I231" s="22">
        <f t="shared" si="28"/>
        <v>23.076923076923077</v>
      </c>
      <c r="J231" s="18">
        <f t="shared" si="22"/>
        <v>-699.54000000000019</v>
      </c>
      <c r="K231" s="45">
        <f t="shared" si="23"/>
        <v>-702.32000000000016</v>
      </c>
      <c r="L231" s="21">
        <f t="shared" si="24"/>
        <v>-1.3650000000000091</v>
      </c>
      <c r="M231" s="21">
        <f t="shared" si="26"/>
        <v>-699.52300000000025</v>
      </c>
      <c r="N231" s="21">
        <f t="shared" si="27"/>
        <v>-2.9819999999999709</v>
      </c>
    </row>
    <row r="232" spans="1:14">
      <c r="A232" s="34">
        <f>数据输入!A232</f>
        <v>20111209</v>
      </c>
      <c r="C232" s="21">
        <f>数据输入!B232</f>
        <v>-2.79</v>
      </c>
      <c r="G232" s="21">
        <f t="shared" si="25"/>
        <v>2.7699999999999996</v>
      </c>
      <c r="I232" s="22">
        <f t="shared" si="28"/>
        <v>-101.46520146520146</v>
      </c>
      <c r="J232" s="18">
        <f t="shared" si="22"/>
        <v>-702.33000000000015</v>
      </c>
      <c r="K232" s="45">
        <f t="shared" si="23"/>
        <v>-700.93500000000017</v>
      </c>
      <c r="L232" s="21">
        <f t="shared" si="24"/>
        <v>1.3849999999999909</v>
      </c>
      <c r="M232" s="21">
        <f t="shared" si="26"/>
        <v>-701.39800000000025</v>
      </c>
      <c r="N232" s="21">
        <f t="shared" si="27"/>
        <v>-1.875</v>
      </c>
    </row>
    <row r="233" spans="1:14">
      <c r="A233" s="34">
        <f>数据输入!A233</f>
        <v>20111212</v>
      </c>
      <c r="C233" s="21">
        <f>数据输入!B233</f>
        <v>-5.41</v>
      </c>
      <c r="G233" s="21">
        <f t="shared" si="25"/>
        <v>-8.1999999999999993</v>
      </c>
      <c r="I233" s="22">
        <f t="shared" si="28"/>
        <v>-296.02888086642605</v>
      </c>
      <c r="J233" s="18">
        <f t="shared" si="22"/>
        <v>-707.74000000000012</v>
      </c>
      <c r="K233" s="45">
        <f t="shared" si="23"/>
        <v>-705.03500000000008</v>
      </c>
      <c r="L233" s="21">
        <f t="shared" si="24"/>
        <v>-4.0999999999999091</v>
      </c>
      <c r="M233" s="21">
        <f t="shared" si="26"/>
        <v>-702.02800000000013</v>
      </c>
      <c r="N233" s="21">
        <f t="shared" si="27"/>
        <v>-0.62999999999988177</v>
      </c>
    </row>
    <row r="234" spans="1:14">
      <c r="A234" s="34">
        <f>数据输入!A234</f>
        <v>20111213</v>
      </c>
      <c r="C234" s="21">
        <f>数据输入!B234</f>
        <v>1.94</v>
      </c>
      <c r="G234" s="21">
        <f t="shared" si="25"/>
        <v>-3.47</v>
      </c>
      <c r="I234" s="22">
        <f t="shared" si="28"/>
        <v>42.31707317073171</v>
      </c>
      <c r="J234" s="18">
        <f t="shared" si="22"/>
        <v>-705.80000000000007</v>
      </c>
      <c r="K234" s="45">
        <f t="shared" si="23"/>
        <v>-706.7700000000001</v>
      </c>
      <c r="L234" s="21">
        <f t="shared" si="24"/>
        <v>-1.7350000000000136</v>
      </c>
      <c r="M234" s="21">
        <f t="shared" si="26"/>
        <v>-701.4580000000002</v>
      </c>
      <c r="N234" s="21">
        <f t="shared" si="27"/>
        <v>0.56999999999993634</v>
      </c>
    </row>
    <row r="235" spans="1:14">
      <c r="A235" s="34">
        <f>数据输入!A235</f>
        <v>20111214</v>
      </c>
      <c r="C235" s="21">
        <f>数据输入!B235</f>
        <v>8.25</v>
      </c>
      <c r="G235" s="21">
        <f t="shared" si="25"/>
        <v>10.19</v>
      </c>
      <c r="I235" s="22">
        <f t="shared" si="28"/>
        <v>-293.65994236311235</v>
      </c>
      <c r="J235" s="18">
        <f t="shared" si="22"/>
        <v>-697.55000000000007</v>
      </c>
      <c r="K235" s="45">
        <f t="shared" si="23"/>
        <v>-701.67500000000007</v>
      </c>
      <c r="L235" s="21">
        <f t="shared" si="24"/>
        <v>5.0950000000000273</v>
      </c>
      <c r="M235" s="21">
        <f t="shared" si="26"/>
        <v>-698.69900000000018</v>
      </c>
      <c r="N235" s="21">
        <f t="shared" si="27"/>
        <v>2.7590000000000146</v>
      </c>
    </row>
    <row r="236" spans="1:14">
      <c r="A236" s="34">
        <f>数据输入!A236</f>
        <v>20111215</v>
      </c>
      <c r="C236" s="21">
        <f>数据输入!B236</f>
        <v>10.56</v>
      </c>
      <c r="G236" s="21">
        <f t="shared" si="25"/>
        <v>18.810000000000002</v>
      </c>
      <c r="I236" s="22">
        <f t="shared" si="28"/>
        <v>184.59273797841024</v>
      </c>
      <c r="J236" s="18">
        <f t="shared" si="22"/>
        <v>-686.99000000000012</v>
      </c>
      <c r="K236" s="45">
        <f t="shared" si="23"/>
        <v>-692.2700000000001</v>
      </c>
      <c r="L236" s="21">
        <f t="shared" si="24"/>
        <v>9.4049999999999727</v>
      </c>
      <c r="M236" s="21">
        <f t="shared" si="26"/>
        <v>-698.44200000000012</v>
      </c>
      <c r="N236" s="21">
        <f t="shared" si="27"/>
        <v>0.25700000000006185</v>
      </c>
    </row>
    <row r="237" spans="1:14">
      <c r="A237" s="34">
        <f>数据输入!A237</f>
        <v>20111216</v>
      </c>
      <c r="C237" s="21">
        <f>数据输入!B237</f>
        <v>-11.09</v>
      </c>
      <c r="G237" s="21">
        <f t="shared" si="25"/>
        <v>-0.52999999999999936</v>
      </c>
      <c r="I237" s="22">
        <f t="shared" si="28"/>
        <v>-2.8176501860712349</v>
      </c>
      <c r="J237" s="18">
        <f t="shared" si="22"/>
        <v>-698.08000000000015</v>
      </c>
      <c r="K237" s="45">
        <f t="shared" si="23"/>
        <v>-692.53500000000008</v>
      </c>
      <c r="L237" s="21">
        <f t="shared" si="24"/>
        <v>-0.26499999999998636</v>
      </c>
      <c r="M237" s="21">
        <f t="shared" si="26"/>
        <v>-699.32100000000003</v>
      </c>
      <c r="N237" s="21">
        <f t="shared" si="27"/>
        <v>-0.87899999999990541</v>
      </c>
    </row>
    <row r="238" spans="1:14">
      <c r="A238" s="34">
        <f>数据输入!A238</f>
        <v>20111219</v>
      </c>
      <c r="C238" s="21">
        <f>数据输入!B238</f>
        <v>-3.93</v>
      </c>
      <c r="G238" s="21">
        <f t="shared" si="25"/>
        <v>-15.02</v>
      </c>
      <c r="I238" s="22">
        <f t="shared" si="28"/>
        <v>2833.9622641509468</v>
      </c>
      <c r="J238" s="18">
        <f t="shared" si="22"/>
        <v>-702.0100000000001</v>
      </c>
      <c r="K238" s="45">
        <f t="shared" si="23"/>
        <v>-700.04500000000007</v>
      </c>
      <c r="L238" s="21">
        <f t="shared" si="24"/>
        <v>-7.5099999999999909</v>
      </c>
      <c r="M238" s="21">
        <f t="shared" si="26"/>
        <v>-700.19500000000005</v>
      </c>
      <c r="N238" s="21">
        <f t="shared" si="27"/>
        <v>-0.87400000000002365</v>
      </c>
    </row>
    <row r="239" spans="1:14">
      <c r="A239" s="34">
        <f>数据输入!A239</f>
        <v>20111220</v>
      </c>
      <c r="C239" s="21">
        <f>数据输入!B239</f>
        <v>-15.44</v>
      </c>
      <c r="G239" s="21">
        <f t="shared" si="25"/>
        <v>-19.37</v>
      </c>
      <c r="I239" s="22">
        <f t="shared" si="28"/>
        <v>128.96138482023969</v>
      </c>
      <c r="J239" s="18">
        <f t="shared" si="22"/>
        <v>-717.45000000000016</v>
      </c>
      <c r="K239" s="45">
        <f t="shared" si="23"/>
        <v>-709.73000000000013</v>
      </c>
      <c r="L239" s="21">
        <f t="shared" si="24"/>
        <v>-9.6850000000000591</v>
      </c>
      <c r="M239" s="21">
        <f t="shared" si="26"/>
        <v>-702.25900000000001</v>
      </c>
      <c r="N239" s="21">
        <f t="shared" si="27"/>
        <v>-2.0639999999999645</v>
      </c>
    </row>
    <row r="240" spans="1:14">
      <c r="A240" s="34">
        <f>数据输入!A240</f>
        <v>20111221</v>
      </c>
      <c r="C240" s="21">
        <f>数据输入!B240</f>
        <v>-9.25</v>
      </c>
      <c r="G240" s="21">
        <f t="shared" si="25"/>
        <v>-24.689999999999998</v>
      </c>
      <c r="I240" s="22">
        <f t="shared" si="28"/>
        <v>127.46515229736704</v>
      </c>
      <c r="J240" s="18">
        <f t="shared" si="22"/>
        <v>-726.70000000000016</v>
      </c>
      <c r="K240" s="45">
        <f t="shared" si="23"/>
        <v>-722.07500000000016</v>
      </c>
      <c r="L240" s="21">
        <f t="shared" si="24"/>
        <v>-12.345000000000027</v>
      </c>
      <c r="M240" s="21">
        <f t="shared" si="26"/>
        <v>-704.4190000000001</v>
      </c>
      <c r="N240" s="21">
        <f t="shared" si="27"/>
        <v>-2.1600000000000819</v>
      </c>
    </row>
    <row r="241" spans="1:16">
      <c r="A241" s="34">
        <f>数据输入!A241</f>
        <v>20111222</v>
      </c>
      <c r="C241" s="21">
        <f>数据输入!B241</f>
        <v>7.57</v>
      </c>
      <c r="G241" s="21">
        <f t="shared" si="25"/>
        <v>-1.6799999999999997</v>
      </c>
      <c r="I241" s="22">
        <f t="shared" si="28"/>
        <v>6.8043742405832317</v>
      </c>
      <c r="J241" s="18">
        <f t="shared" si="22"/>
        <v>-719.13000000000011</v>
      </c>
      <c r="K241" s="45">
        <f t="shared" si="23"/>
        <v>-722.91500000000019</v>
      </c>
      <c r="L241" s="21">
        <f t="shared" si="24"/>
        <v>-0.84000000000003183</v>
      </c>
      <c r="M241" s="21">
        <f t="shared" si="26"/>
        <v>-706.37800000000004</v>
      </c>
      <c r="N241" s="21">
        <f t="shared" si="27"/>
        <v>-1.9589999999999463</v>
      </c>
    </row>
    <row r="242" spans="1:16">
      <c r="A242" s="34">
        <f>数据输入!A242</f>
        <v>20111223</v>
      </c>
      <c r="C242" s="21">
        <f>数据输入!B242</f>
        <v>9.7799999999999994</v>
      </c>
      <c r="G242" s="21">
        <f t="shared" si="25"/>
        <v>17.350000000000001</v>
      </c>
      <c r="I242" s="22">
        <f t="shared" si="28"/>
        <v>-1032.7380952380954</v>
      </c>
      <c r="J242" s="18">
        <f t="shared" si="22"/>
        <v>-709.35000000000014</v>
      </c>
      <c r="K242" s="45">
        <f t="shared" si="23"/>
        <v>-714.24000000000012</v>
      </c>
      <c r="L242" s="21">
        <f t="shared" si="24"/>
        <v>8.6750000000000682</v>
      </c>
      <c r="M242" s="21">
        <f t="shared" si="26"/>
        <v>-707.08000000000015</v>
      </c>
      <c r="N242" s="21">
        <f t="shared" si="27"/>
        <v>-0.70200000000011187</v>
      </c>
    </row>
    <row r="243" spans="1:16">
      <c r="A243" s="34">
        <f>数据输入!A243</f>
        <v>20111226</v>
      </c>
      <c r="C243" s="21">
        <f>数据输入!B243</f>
        <v>-4.5999999999999996</v>
      </c>
      <c r="G243" s="21">
        <f t="shared" si="25"/>
        <v>5.18</v>
      </c>
      <c r="I243" s="22">
        <f t="shared" si="28"/>
        <v>29.855907780979823</v>
      </c>
      <c r="J243" s="18">
        <f t="shared" si="22"/>
        <v>-713.95000000000016</v>
      </c>
      <c r="K243" s="45">
        <f t="shared" si="23"/>
        <v>-711.65000000000009</v>
      </c>
      <c r="L243" s="21">
        <f t="shared" si="24"/>
        <v>2.5900000000000318</v>
      </c>
      <c r="M243" s="21">
        <f t="shared" si="26"/>
        <v>-707.70100000000002</v>
      </c>
      <c r="N243" s="21">
        <f t="shared" si="27"/>
        <v>-0.62099999999986721</v>
      </c>
    </row>
    <row r="244" spans="1:16">
      <c r="A244" s="34">
        <f>数据输入!A244</f>
        <v>20111227</v>
      </c>
      <c r="C244" s="21">
        <f>数据输入!B244</f>
        <v>0.84</v>
      </c>
      <c r="G244" s="21">
        <f t="shared" si="25"/>
        <v>-3.76</v>
      </c>
      <c r="I244" s="22">
        <f t="shared" si="28"/>
        <v>-72.586872586872587</v>
      </c>
      <c r="J244" s="18">
        <f t="shared" si="22"/>
        <v>-713.11000000000013</v>
      </c>
      <c r="K244" s="45">
        <f t="shared" si="23"/>
        <v>-713.5300000000002</v>
      </c>
      <c r="L244" s="21">
        <f t="shared" si="24"/>
        <v>-1.8800000000001091</v>
      </c>
      <c r="M244" s="21">
        <f t="shared" si="26"/>
        <v>-708.43200000000013</v>
      </c>
      <c r="N244" s="21">
        <f t="shared" si="27"/>
        <v>-0.73100000000010823</v>
      </c>
    </row>
    <row r="245" spans="1:16">
      <c r="A245" s="34">
        <f>数据输入!A245</f>
        <v>20111228</v>
      </c>
      <c r="C245" s="21">
        <f>数据输入!B245</f>
        <v>-0.69</v>
      </c>
      <c r="G245" s="21">
        <f t="shared" si="25"/>
        <v>0.15000000000000002</v>
      </c>
      <c r="I245" s="22">
        <f t="shared" si="28"/>
        <v>-3.9893617021276606</v>
      </c>
      <c r="J245" s="18">
        <f t="shared" si="22"/>
        <v>-713.80000000000018</v>
      </c>
      <c r="K245" s="45">
        <f t="shared" si="23"/>
        <v>-713.45500000000015</v>
      </c>
      <c r="L245" s="21">
        <f t="shared" si="24"/>
        <v>7.5000000000045475E-2</v>
      </c>
      <c r="M245" s="21">
        <f t="shared" si="26"/>
        <v>-710.05700000000002</v>
      </c>
      <c r="N245" s="21">
        <f t="shared" si="27"/>
        <v>-1.6249999999998863</v>
      </c>
    </row>
    <row r="246" spans="1:16">
      <c r="A246" s="34">
        <f>数据输入!A246</f>
        <v>20111229</v>
      </c>
      <c r="C246" s="21">
        <f>数据输入!B246</f>
        <v>-11.1</v>
      </c>
      <c r="G246" s="21">
        <f t="shared" si="25"/>
        <v>-11.79</v>
      </c>
      <c r="I246" s="22">
        <f t="shared" si="28"/>
        <v>-7859.9999999999982</v>
      </c>
      <c r="J246" s="18">
        <f t="shared" si="22"/>
        <v>-724.9000000000002</v>
      </c>
      <c r="K246" s="45">
        <f t="shared" si="23"/>
        <v>-719.35000000000014</v>
      </c>
      <c r="L246" s="21">
        <f t="shared" si="24"/>
        <v>-5.8949999999999818</v>
      </c>
      <c r="M246" s="21">
        <f t="shared" si="26"/>
        <v>-713.84800000000018</v>
      </c>
      <c r="N246" s="21">
        <f t="shared" si="27"/>
        <v>-3.7910000000001673</v>
      </c>
    </row>
    <row r="247" spans="1:16">
      <c r="A247" s="34">
        <f>数据输入!A247</f>
        <v>20111230</v>
      </c>
      <c r="C247" s="21">
        <f>数据输入!B247</f>
        <v>8.56</v>
      </c>
      <c r="G247" s="21">
        <f t="shared" si="25"/>
        <v>-2.5399999999999991</v>
      </c>
      <c r="I247" s="22">
        <f t="shared" si="28"/>
        <v>21.543681085665813</v>
      </c>
      <c r="J247" s="18">
        <f t="shared" si="22"/>
        <v>-716.34000000000026</v>
      </c>
      <c r="K247" s="45">
        <f t="shared" si="23"/>
        <v>-720.62000000000023</v>
      </c>
      <c r="L247" s="21">
        <f t="shared" si="24"/>
        <v>-1.2700000000000955</v>
      </c>
      <c r="M247" s="21">
        <f t="shared" si="26"/>
        <v>-715.67400000000021</v>
      </c>
      <c r="N247" s="21">
        <f t="shared" si="27"/>
        <v>-1.8260000000000218</v>
      </c>
    </row>
    <row r="248" spans="1:16">
      <c r="A248" s="34">
        <f>数据输入!A248</f>
        <v>20120104</v>
      </c>
      <c r="C248" s="21">
        <f>数据输入!B248</f>
        <v>-27.89</v>
      </c>
      <c r="G248" s="21">
        <f t="shared" si="25"/>
        <v>-19.329999999999998</v>
      </c>
      <c r="I248" s="22">
        <f t="shared" si="28"/>
        <v>761.0236220472442</v>
      </c>
      <c r="J248" s="18">
        <f t="shared" si="22"/>
        <v>-744.23000000000025</v>
      </c>
      <c r="K248" s="45">
        <f t="shared" si="23"/>
        <v>-730.28500000000031</v>
      </c>
      <c r="L248" s="21">
        <f t="shared" si="24"/>
        <v>-9.6650000000000773</v>
      </c>
      <c r="M248" s="21">
        <f t="shared" si="26"/>
        <v>-719.8960000000003</v>
      </c>
      <c r="N248" s="21">
        <f t="shared" si="27"/>
        <v>-4.2220000000000937</v>
      </c>
    </row>
    <row r="249" spans="1:16">
      <c r="A249" s="34">
        <f>数据输入!A249</f>
        <v>20120105</v>
      </c>
      <c r="C249" s="21">
        <f>数据输入!B249</f>
        <v>5.38</v>
      </c>
      <c r="G249" s="21">
        <f t="shared" si="25"/>
        <v>-22.51</v>
      </c>
      <c r="I249" s="22">
        <f t="shared" si="28"/>
        <v>116.45111226073463</v>
      </c>
      <c r="J249" s="18">
        <f t="shared" si="22"/>
        <v>-738.85000000000025</v>
      </c>
      <c r="K249" s="45">
        <f t="shared" si="23"/>
        <v>-741.54000000000019</v>
      </c>
      <c r="L249" s="21">
        <f t="shared" si="24"/>
        <v>-11.254999999999882</v>
      </c>
      <c r="M249" s="21">
        <f t="shared" si="26"/>
        <v>-722.03600000000029</v>
      </c>
      <c r="N249" s="21">
        <f t="shared" si="27"/>
        <v>-2.1399999999999864</v>
      </c>
    </row>
    <row r="250" spans="1:16">
      <c r="A250" s="34">
        <f>数据输入!A250</f>
        <v>20120106</v>
      </c>
      <c r="C250" s="21">
        <f>数据输入!B250</f>
        <v>-19.59</v>
      </c>
      <c r="G250" s="21">
        <f t="shared" si="25"/>
        <v>-14.21</v>
      </c>
      <c r="I250" s="22">
        <f t="shared" si="28"/>
        <v>63.127498889382494</v>
      </c>
      <c r="J250" s="18">
        <f t="shared" si="22"/>
        <v>-758.44000000000028</v>
      </c>
      <c r="K250" s="45">
        <f t="shared" si="23"/>
        <v>-748.64500000000021</v>
      </c>
      <c r="L250" s="21">
        <f t="shared" si="24"/>
        <v>-7.1050000000000182</v>
      </c>
      <c r="M250" s="21">
        <f t="shared" si="26"/>
        <v>-725.21000000000026</v>
      </c>
      <c r="N250" s="21">
        <f t="shared" si="27"/>
        <v>-3.1739999999999782</v>
      </c>
    </row>
    <row r="251" spans="1:16">
      <c r="A251" s="34">
        <f>数据输入!A251</f>
        <v>20120109</v>
      </c>
      <c r="C251" s="21">
        <f>数据输入!B251</f>
        <v>-21.05</v>
      </c>
      <c r="G251" s="21">
        <f t="shared" si="25"/>
        <v>-40.64</v>
      </c>
      <c r="I251" s="22">
        <f t="shared" si="28"/>
        <v>285.99577762139336</v>
      </c>
      <c r="J251" s="18">
        <f t="shared" si="22"/>
        <v>-779.49000000000024</v>
      </c>
      <c r="K251" s="45">
        <f t="shared" si="23"/>
        <v>-768.96500000000026</v>
      </c>
      <c r="L251" s="21">
        <f t="shared" si="24"/>
        <v>-20.32000000000005</v>
      </c>
      <c r="M251" s="21">
        <f t="shared" si="26"/>
        <v>-731.24600000000032</v>
      </c>
      <c r="N251" s="21">
        <f t="shared" si="27"/>
        <v>-6.0360000000000582</v>
      </c>
    </row>
    <row r="252" spans="1:16">
      <c r="A252" s="34">
        <f>数据输入!A252</f>
        <v>20120110</v>
      </c>
      <c r="C252" s="21">
        <f>数据输入!B252</f>
        <v>-8.9499999999999993</v>
      </c>
      <c r="G252" s="21">
        <f t="shared" si="25"/>
        <v>-30</v>
      </c>
      <c r="I252" s="22">
        <f t="shared" si="28"/>
        <v>73.818897637795274</v>
      </c>
      <c r="J252" s="18">
        <f t="shared" si="22"/>
        <v>-788.44000000000028</v>
      </c>
      <c r="K252" s="43">
        <f t="shared" si="23"/>
        <v>-783.96500000000026</v>
      </c>
      <c r="L252" s="21">
        <f t="shared" si="24"/>
        <v>-15</v>
      </c>
      <c r="M252" s="21">
        <f t="shared" si="26"/>
        <v>-739.15500000000031</v>
      </c>
      <c r="N252" s="21">
        <f t="shared" si="27"/>
        <v>-7.9089999999999918</v>
      </c>
      <c r="P252" s="21">
        <f>K252-K208</f>
        <v>-366.54</v>
      </c>
    </row>
    <row r="253" spans="1:16">
      <c r="A253" s="34">
        <f>数据输入!A253</f>
        <v>20120111</v>
      </c>
      <c r="C253" s="21">
        <f>数据输入!B253</f>
        <v>13.62</v>
      </c>
      <c r="G253" s="21">
        <f t="shared" si="25"/>
        <v>4.67</v>
      </c>
      <c r="I253" s="22">
        <f t="shared" si="28"/>
        <v>-15.566666666666668</v>
      </c>
      <c r="J253" s="18">
        <f t="shared" si="22"/>
        <v>-774.82000000000028</v>
      </c>
      <c r="K253" s="44">
        <f t="shared" si="23"/>
        <v>-781.63000000000034</v>
      </c>
      <c r="L253" s="21">
        <f t="shared" si="24"/>
        <v>2.3349999999999227</v>
      </c>
      <c r="M253" s="21">
        <f t="shared" si="26"/>
        <v>-745.2420000000003</v>
      </c>
      <c r="N253" s="21">
        <f t="shared" si="27"/>
        <v>-6.0869999999999891</v>
      </c>
    </row>
    <row r="254" spans="1:16">
      <c r="A254" s="34">
        <f>数据输入!A254</f>
        <v>20120112</v>
      </c>
      <c r="C254" s="21">
        <f>数据输入!B254</f>
        <v>1.32</v>
      </c>
      <c r="G254" s="21">
        <f t="shared" si="25"/>
        <v>14.94</v>
      </c>
      <c r="I254" s="22">
        <f t="shared" si="28"/>
        <v>319.91434689507491</v>
      </c>
      <c r="J254" s="18">
        <f t="shared" si="22"/>
        <v>-773.50000000000023</v>
      </c>
      <c r="K254" s="44">
        <f t="shared" si="23"/>
        <v>-774.16000000000031</v>
      </c>
      <c r="L254" s="21">
        <f t="shared" si="24"/>
        <v>7.4700000000000273</v>
      </c>
      <c r="M254" s="21">
        <f t="shared" si="26"/>
        <v>-751.28100000000018</v>
      </c>
      <c r="N254" s="21">
        <f t="shared" si="27"/>
        <v>-6.0389999999998736</v>
      </c>
    </row>
    <row r="255" spans="1:16">
      <c r="A255" s="34">
        <f>数据输入!A255</f>
        <v>20120113</v>
      </c>
      <c r="C255" s="21">
        <f>数据输入!B255</f>
        <v>-5.77</v>
      </c>
      <c r="G255" s="21">
        <f t="shared" si="25"/>
        <v>-4.4499999999999993</v>
      </c>
      <c r="I255" s="22">
        <f t="shared" si="28"/>
        <v>-29.785809906291831</v>
      </c>
      <c r="J255" s="18">
        <f t="shared" si="22"/>
        <v>-779.27000000000021</v>
      </c>
      <c r="K255" s="44">
        <f t="shared" si="23"/>
        <v>-776.38500000000022</v>
      </c>
      <c r="L255" s="21">
        <f t="shared" si="24"/>
        <v>-2.2249999999999091</v>
      </c>
      <c r="M255" s="21">
        <f t="shared" si="26"/>
        <v>-757.82800000000032</v>
      </c>
      <c r="N255" s="21">
        <f t="shared" si="27"/>
        <v>-6.5470000000001392</v>
      </c>
    </row>
    <row r="256" spans="1:16">
      <c r="A256" s="34">
        <f>数据输入!A256</f>
        <v>20120116</v>
      </c>
      <c r="C256" s="21">
        <f>数据输入!B256</f>
        <v>2.11</v>
      </c>
      <c r="G256" s="21">
        <f t="shared" si="25"/>
        <v>-3.6599999999999997</v>
      </c>
      <c r="I256" s="22">
        <f t="shared" si="28"/>
        <v>82.247191011235969</v>
      </c>
      <c r="J256" s="18">
        <f t="shared" si="22"/>
        <v>-777.1600000000002</v>
      </c>
      <c r="K256" s="44">
        <f t="shared" si="23"/>
        <v>-778.21500000000015</v>
      </c>
      <c r="L256" s="21">
        <f t="shared" si="24"/>
        <v>-1.8299999999999272</v>
      </c>
      <c r="M256" s="21">
        <f t="shared" si="26"/>
        <v>-763.05400000000031</v>
      </c>
      <c r="N256" s="21">
        <f t="shared" si="27"/>
        <v>-5.2259999999999991</v>
      </c>
    </row>
    <row r="257" spans="1:14">
      <c r="A257" s="34">
        <f>数据输入!A257</f>
        <v>20120117</v>
      </c>
      <c r="C257" s="21">
        <f>数据输入!B257</f>
        <v>14.85</v>
      </c>
      <c r="G257" s="21">
        <f t="shared" si="25"/>
        <v>16.96</v>
      </c>
      <c r="I257" s="22">
        <f t="shared" si="28"/>
        <v>-463.38797814207658</v>
      </c>
      <c r="J257" s="18">
        <f t="shared" si="22"/>
        <v>-762.31000000000017</v>
      </c>
      <c r="K257" s="44">
        <f t="shared" si="23"/>
        <v>-769.73500000000013</v>
      </c>
      <c r="L257" s="21">
        <f t="shared" si="24"/>
        <v>8.4800000000000182</v>
      </c>
      <c r="M257" s="21">
        <f t="shared" si="26"/>
        <v>-767.65100000000018</v>
      </c>
      <c r="N257" s="21">
        <f t="shared" si="27"/>
        <v>-4.5969999999998663</v>
      </c>
    </row>
    <row r="258" spans="1:14">
      <c r="A258" s="34">
        <f>数据输入!A258</f>
        <v>20120118</v>
      </c>
      <c r="C258" s="21">
        <f>数据输入!B258</f>
        <v>-15.53</v>
      </c>
      <c r="G258" s="21">
        <f t="shared" si="25"/>
        <v>-0.67999999999999972</v>
      </c>
      <c r="I258" s="22">
        <f t="shared" si="28"/>
        <v>-4.0094339622641497</v>
      </c>
      <c r="J258" s="18">
        <f t="shared" si="22"/>
        <v>-777.84000000000015</v>
      </c>
      <c r="K258" s="44">
        <f t="shared" si="23"/>
        <v>-770.07500000000016</v>
      </c>
      <c r="L258" s="21">
        <f t="shared" si="24"/>
        <v>-0.34000000000003183</v>
      </c>
      <c r="M258" s="21">
        <f t="shared" si="26"/>
        <v>-771.01200000000028</v>
      </c>
      <c r="N258" s="21">
        <f t="shared" si="27"/>
        <v>-3.3610000000001037</v>
      </c>
    </row>
    <row r="259" spans="1:14">
      <c r="A259" s="34">
        <f>数据输入!A259</f>
        <v>20120119</v>
      </c>
      <c r="C259" s="21">
        <f>数据输入!B259</f>
        <v>27.76</v>
      </c>
      <c r="G259" s="21">
        <f t="shared" si="25"/>
        <v>12.230000000000002</v>
      </c>
      <c r="I259" s="22">
        <f t="shared" si="28"/>
        <v>-1798.5294117647068</v>
      </c>
      <c r="J259" s="18">
        <f t="shared" si="22"/>
        <v>-750.08000000000015</v>
      </c>
      <c r="K259" s="44">
        <f t="shared" si="23"/>
        <v>-763.96000000000015</v>
      </c>
      <c r="L259" s="21">
        <f t="shared" si="24"/>
        <v>6.1150000000000091</v>
      </c>
      <c r="M259" s="21">
        <f t="shared" si="26"/>
        <v>-772.13500000000022</v>
      </c>
      <c r="N259" s="21">
        <f t="shared" si="27"/>
        <v>-1.1229999999999336</v>
      </c>
    </row>
    <row r="260" spans="1:14">
      <c r="A260" s="34">
        <f>数据输入!A260</f>
        <v>20120120</v>
      </c>
      <c r="C260" s="21">
        <f>数据输入!B260</f>
        <v>42.94</v>
      </c>
      <c r="G260" s="21">
        <f t="shared" si="25"/>
        <v>70.7</v>
      </c>
      <c r="I260" s="22">
        <f t="shared" si="28"/>
        <v>578.08667211774321</v>
      </c>
      <c r="J260" s="18">
        <f t="shared" si="22"/>
        <v>-707.1400000000001</v>
      </c>
      <c r="K260" s="44">
        <f t="shared" si="23"/>
        <v>-728.61000000000013</v>
      </c>
      <c r="L260" s="21">
        <f t="shared" si="24"/>
        <v>35.350000000000023</v>
      </c>
      <c r="M260" s="21">
        <f t="shared" si="26"/>
        <v>-767.00500000000022</v>
      </c>
      <c r="N260" s="21">
        <f t="shared" si="27"/>
        <v>5.1299999999999955</v>
      </c>
    </row>
    <row r="261" spans="1:14">
      <c r="A261" s="34">
        <f>数据输入!A261</f>
        <v>20120130</v>
      </c>
      <c r="C261" s="21">
        <f>数据输入!B261</f>
        <v>-2.68</v>
      </c>
      <c r="G261" s="21">
        <f t="shared" si="25"/>
        <v>40.26</v>
      </c>
      <c r="I261" s="22">
        <f t="shared" si="28"/>
        <v>56.944837340876944</v>
      </c>
      <c r="J261" s="18">
        <f t="shared" ref="J261:J324" si="29">J260+C261</f>
        <v>-709.82</v>
      </c>
      <c r="K261" s="44">
        <f t="shared" ref="K261:K324" si="30">(J260+J261)/2</f>
        <v>-708.48</v>
      </c>
      <c r="L261" s="21">
        <f t="shared" ref="L261:L324" si="31">K261-K260</f>
        <v>20.130000000000109</v>
      </c>
      <c r="M261" s="21">
        <f t="shared" si="26"/>
        <v>-760.03800000000024</v>
      </c>
      <c r="N261" s="21">
        <f t="shared" si="27"/>
        <v>6.9669999999999845</v>
      </c>
    </row>
    <row r="262" spans="1:14">
      <c r="A262" s="34">
        <f>数据输入!A262</f>
        <v>20120131</v>
      </c>
      <c r="C262" s="21">
        <f>数据输入!B262</f>
        <v>-25.12</v>
      </c>
      <c r="G262" s="21">
        <f t="shared" ref="G262:G325" si="32">C261+C262</f>
        <v>-27.8</v>
      </c>
      <c r="I262" s="22">
        <f t="shared" si="28"/>
        <v>-69.051167411823158</v>
      </c>
      <c r="J262" s="18">
        <f t="shared" si="29"/>
        <v>-734.94</v>
      </c>
      <c r="K262" s="44">
        <f t="shared" si="30"/>
        <v>-722.38000000000011</v>
      </c>
      <c r="L262" s="21">
        <f t="shared" si="31"/>
        <v>-13.900000000000091</v>
      </c>
      <c r="M262" s="21">
        <f t="shared" si="26"/>
        <v>-754.6880000000001</v>
      </c>
      <c r="N262" s="21">
        <f t="shared" si="27"/>
        <v>5.3500000000001364</v>
      </c>
    </row>
    <row r="263" spans="1:14">
      <c r="A263" s="34">
        <f>数据输入!A263</f>
        <v>20120201</v>
      </c>
      <c r="C263" s="21">
        <f>数据输入!B263</f>
        <v>-17.57</v>
      </c>
      <c r="G263" s="21">
        <f t="shared" si="32"/>
        <v>-42.69</v>
      </c>
      <c r="I263" s="22">
        <f t="shared" si="28"/>
        <v>153.56115107913669</v>
      </c>
      <c r="J263" s="18">
        <f t="shared" si="29"/>
        <v>-752.5100000000001</v>
      </c>
      <c r="K263" s="44">
        <f t="shared" si="30"/>
        <v>-743.72500000000014</v>
      </c>
      <c r="L263" s="21">
        <f t="shared" si="31"/>
        <v>-21.345000000000027</v>
      </c>
      <c r="M263" s="21">
        <f t="shared" si="26"/>
        <v>-752.45700000000011</v>
      </c>
      <c r="N263" s="21">
        <f t="shared" si="27"/>
        <v>2.2309999999999945</v>
      </c>
    </row>
    <row r="264" spans="1:14">
      <c r="A264" s="34">
        <f>数据输入!A264</f>
        <v>20120202</v>
      </c>
      <c r="C264" s="21">
        <f>数据输入!B264</f>
        <v>-4.99</v>
      </c>
      <c r="G264" s="21">
        <f t="shared" si="32"/>
        <v>-22.560000000000002</v>
      </c>
      <c r="I264" s="22">
        <f t="shared" si="28"/>
        <v>52.846099789177799</v>
      </c>
      <c r="J264" s="18">
        <f t="shared" si="29"/>
        <v>-757.50000000000011</v>
      </c>
      <c r="K264" s="44">
        <f t="shared" si="30"/>
        <v>-755.00500000000011</v>
      </c>
      <c r="L264" s="21">
        <f t="shared" si="31"/>
        <v>-11.279999999999973</v>
      </c>
      <c r="M264" s="21">
        <f t="shared" si="26"/>
        <v>-750.8570000000002</v>
      </c>
      <c r="N264" s="21">
        <f t="shared" si="27"/>
        <v>1.5999999999999091</v>
      </c>
    </row>
    <row r="265" spans="1:14">
      <c r="A265" s="34">
        <f>数据输入!A265</f>
        <v>20120203</v>
      </c>
      <c r="C265" s="21">
        <f>数据输入!B265</f>
        <v>24.17</v>
      </c>
      <c r="G265" s="21">
        <f t="shared" si="32"/>
        <v>19.18</v>
      </c>
      <c r="I265" s="22">
        <f t="shared" si="28"/>
        <v>-85.017730496453893</v>
      </c>
      <c r="J265" s="18">
        <f t="shared" si="29"/>
        <v>-733.33000000000015</v>
      </c>
      <c r="K265" s="44">
        <f t="shared" si="30"/>
        <v>-745.41500000000019</v>
      </c>
      <c r="L265" s="21">
        <f t="shared" si="31"/>
        <v>9.5899999999999181</v>
      </c>
      <c r="M265" s="21">
        <f t="shared" si="26"/>
        <v>-746.26300000000015</v>
      </c>
      <c r="N265" s="21">
        <f t="shared" si="27"/>
        <v>4.5940000000000509</v>
      </c>
    </row>
    <row r="266" spans="1:14">
      <c r="A266" s="34">
        <f>数据输入!A266</f>
        <v>20120206</v>
      </c>
      <c r="C266" s="21">
        <f>数据输入!B266</f>
        <v>22.41</v>
      </c>
      <c r="G266" s="21">
        <f t="shared" si="32"/>
        <v>46.58</v>
      </c>
      <c r="I266" s="22">
        <f t="shared" si="28"/>
        <v>242.85714285714283</v>
      </c>
      <c r="J266" s="18">
        <f t="shared" si="29"/>
        <v>-710.92000000000019</v>
      </c>
      <c r="K266" s="44">
        <f t="shared" si="30"/>
        <v>-722.12500000000023</v>
      </c>
      <c r="L266" s="21">
        <f t="shared" si="31"/>
        <v>23.289999999999964</v>
      </c>
      <c r="M266" s="21">
        <f t="shared" si="26"/>
        <v>-739.63900000000012</v>
      </c>
      <c r="N266" s="21">
        <f t="shared" si="27"/>
        <v>6.6240000000000236</v>
      </c>
    </row>
    <row r="267" spans="1:14">
      <c r="A267" s="34">
        <f>数据输入!A267</f>
        <v>20120207</v>
      </c>
      <c r="C267" s="21">
        <f>数据输入!B267</f>
        <v>-19.32</v>
      </c>
      <c r="G267" s="21">
        <f t="shared" si="32"/>
        <v>3.09</v>
      </c>
      <c r="I267" s="22">
        <f t="shared" si="28"/>
        <v>6.6337483898668959</v>
      </c>
      <c r="J267" s="18">
        <f t="shared" si="29"/>
        <v>-730.24000000000024</v>
      </c>
      <c r="K267" s="44">
        <f t="shared" si="30"/>
        <v>-720.58000000000015</v>
      </c>
      <c r="L267" s="21">
        <f t="shared" si="31"/>
        <v>1.5450000000000728</v>
      </c>
      <c r="M267" s="21">
        <f t="shared" si="26"/>
        <v>-736.43200000000013</v>
      </c>
      <c r="N267" s="21">
        <f t="shared" si="27"/>
        <v>3.2069999999999936</v>
      </c>
    </row>
    <row r="268" spans="1:14">
      <c r="A268" s="34">
        <f>数据输入!A268</f>
        <v>20120208</v>
      </c>
      <c r="C268" s="21">
        <f>数据输入!B268</f>
        <v>45.76</v>
      </c>
      <c r="G268" s="21">
        <f t="shared" si="32"/>
        <v>26.439999999999998</v>
      </c>
      <c r="I268" s="22">
        <f t="shared" si="28"/>
        <v>855.66343042071185</v>
      </c>
      <c r="J268" s="18">
        <f t="shared" si="29"/>
        <v>-684.48000000000025</v>
      </c>
      <c r="K268" s="44">
        <f t="shared" si="30"/>
        <v>-707.36000000000024</v>
      </c>
      <c r="L268" s="21">
        <f t="shared" si="31"/>
        <v>13.219999999999914</v>
      </c>
      <c r="M268" s="21">
        <f t="shared" si="26"/>
        <v>-727.09600000000023</v>
      </c>
      <c r="N268" s="21">
        <f t="shared" si="27"/>
        <v>9.335999999999899</v>
      </c>
    </row>
    <row r="269" spans="1:14">
      <c r="A269" s="34">
        <f>数据输入!A269</f>
        <v>20120209</v>
      </c>
      <c r="C269" s="21">
        <f>数据输入!B269</f>
        <v>17.63</v>
      </c>
      <c r="G269" s="21">
        <f t="shared" si="32"/>
        <v>63.39</v>
      </c>
      <c r="I269" s="22">
        <f t="shared" si="28"/>
        <v>239.75037821482604</v>
      </c>
      <c r="J269" s="18">
        <f t="shared" si="29"/>
        <v>-666.85000000000025</v>
      </c>
      <c r="K269" s="44">
        <f t="shared" si="30"/>
        <v>-675.66500000000019</v>
      </c>
      <c r="L269" s="21">
        <f t="shared" si="31"/>
        <v>31.69500000000005</v>
      </c>
      <c r="M269" s="21">
        <f t="shared" si="26"/>
        <v>-718.77300000000025</v>
      </c>
      <c r="N269" s="21">
        <f t="shared" si="27"/>
        <v>8.3229999999999791</v>
      </c>
    </row>
    <row r="270" spans="1:14">
      <c r="A270" s="34">
        <f>数据输入!A270</f>
        <v>20120210</v>
      </c>
      <c r="C270" s="21">
        <f>数据输入!B270</f>
        <v>17.71</v>
      </c>
      <c r="G270" s="21">
        <f t="shared" si="32"/>
        <v>35.340000000000003</v>
      </c>
      <c r="I270" s="22">
        <f t="shared" si="28"/>
        <v>55.750118315191678</v>
      </c>
      <c r="J270" s="18">
        <f t="shared" si="29"/>
        <v>-649.14000000000021</v>
      </c>
      <c r="K270" s="44">
        <f t="shared" si="30"/>
        <v>-657.99500000000023</v>
      </c>
      <c r="L270" s="21">
        <f t="shared" si="31"/>
        <v>17.669999999999959</v>
      </c>
      <c r="M270" s="21">
        <f t="shared" ref="M270:M333" si="33">SUM(J261:J270)/10</f>
        <v>-712.97300000000018</v>
      </c>
      <c r="N270" s="21">
        <f t="shared" si="27"/>
        <v>5.8000000000000682</v>
      </c>
    </row>
    <row r="271" spans="1:14">
      <c r="A271" s="34">
        <f>数据输入!A271</f>
        <v>20120213</v>
      </c>
      <c r="C271" s="21">
        <f>数据输入!B271</f>
        <v>-24.4</v>
      </c>
      <c r="G271" s="21">
        <f t="shared" si="32"/>
        <v>-6.6899999999999977</v>
      </c>
      <c r="I271" s="22">
        <f t="shared" si="28"/>
        <v>-18.930390492359926</v>
      </c>
      <c r="J271" s="18">
        <f t="shared" si="29"/>
        <v>-673.54000000000019</v>
      </c>
      <c r="K271" s="44">
        <f t="shared" si="30"/>
        <v>-661.34000000000015</v>
      </c>
      <c r="L271" s="21">
        <f t="shared" si="31"/>
        <v>-3.3449999999999136</v>
      </c>
      <c r="M271" s="21">
        <f t="shared" si="33"/>
        <v>-709.34500000000014</v>
      </c>
      <c r="N271" s="21">
        <f t="shared" ref="N271:N334" si="34">M271-M270</f>
        <v>3.6280000000000427</v>
      </c>
    </row>
    <row r="272" spans="1:14">
      <c r="A272" s="34">
        <f>数据输入!A272</f>
        <v>20120214</v>
      </c>
      <c r="C272" s="21">
        <f>数据输入!B272</f>
        <v>-15.01</v>
      </c>
      <c r="G272" s="21">
        <f t="shared" si="32"/>
        <v>-39.409999999999997</v>
      </c>
      <c r="I272" s="22">
        <f t="shared" si="28"/>
        <v>589.08819133034399</v>
      </c>
      <c r="J272" s="18">
        <f t="shared" si="29"/>
        <v>-688.55000000000018</v>
      </c>
      <c r="K272" s="44">
        <f t="shared" si="30"/>
        <v>-681.04500000000019</v>
      </c>
      <c r="L272" s="21">
        <f t="shared" si="31"/>
        <v>-19.705000000000041</v>
      </c>
      <c r="M272" s="21">
        <f t="shared" si="33"/>
        <v>-704.70600000000013</v>
      </c>
      <c r="N272" s="21">
        <f t="shared" si="34"/>
        <v>4.63900000000001</v>
      </c>
    </row>
    <row r="273" spans="1:16">
      <c r="A273" s="34">
        <f>数据输入!A273</f>
        <v>20120215</v>
      </c>
      <c r="C273" s="21">
        <f>数据输入!B273</f>
        <v>10.029999999999999</v>
      </c>
      <c r="G273" s="21">
        <f t="shared" si="32"/>
        <v>-4.9800000000000004</v>
      </c>
      <c r="I273" s="22">
        <f t="shared" si="28"/>
        <v>12.636386703882266</v>
      </c>
      <c r="J273" s="18">
        <f t="shared" si="29"/>
        <v>-678.52000000000021</v>
      </c>
      <c r="K273" s="44">
        <f t="shared" si="30"/>
        <v>-683.5350000000002</v>
      </c>
      <c r="L273" s="21">
        <f t="shared" si="31"/>
        <v>-2.4900000000000091</v>
      </c>
      <c r="M273" s="21">
        <f t="shared" si="33"/>
        <v>-697.30700000000024</v>
      </c>
      <c r="N273" s="21">
        <f t="shared" si="34"/>
        <v>7.3989999999998872</v>
      </c>
    </row>
    <row r="274" spans="1:16">
      <c r="A274" s="34">
        <f>数据输入!A274</f>
        <v>20120216</v>
      </c>
      <c r="C274" s="21">
        <f>数据输入!B274</f>
        <v>-5.38</v>
      </c>
      <c r="G274" s="21">
        <f t="shared" si="32"/>
        <v>4.6499999999999995</v>
      </c>
      <c r="I274" s="22">
        <f t="shared" si="28"/>
        <v>-93.3734939759036</v>
      </c>
      <c r="J274" s="18">
        <f t="shared" si="29"/>
        <v>-683.9000000000002</v>
      </c>
      <c r="K274" s="44">
        <f t="shared" si="30"/>
        <v>-681.21000000000026</v>
      </c>
      <c r="L274" s="21">
        <f t="shared" si="31"/>
        <v>2.3249999999999318</v>
      </c>
      <c r="M274" s="21">
        <f t="shared" si="33"/>
        <v>-689.94700000000034</v>
      </c>
      <c r="N274" s="21">
        <f t="shared" si="34"/>
        <v>7.3599999999999</v>
      </c>
    </row>
    <row r="275" spans="1:16">
      <c r="A275" s="34">
        <f>数据输入!A275</f>
        <v>20120217</v>
      </c>
      <c r="C275" s="21">
        <f>数据输入!B275</f>
        <v>3.24</v>
      </c>
      <c r="G275" s="21">
        <f t="shared" si="32"/>
        <v>-2.1399999999999997</v>
      </c>
      <c r="I275" s="22">
        <f t="shared" si="28"/>
        <v>-46.021505376344088</v>
      </c>
      <c r="J275" s="18">
        <f t="shared" si="29"/>
        <v>-680.6600000000002</v>
      </c>
      <c r="K275" s="44">
        <f t="shared" si="30"/>
        <v>-682.2800000000002</v>
      </c>
      <c r="L275" s="21">
        <f t="shared" si="31"/>
        <v>-1.0699999999999363</v>
      </c>
      <c r="M275" s="21">
        <f t="shared" si="33"/>
        <v>-684.68000000000018</v>
      </c>
      <c r="N275" s="21">
        <f t="shared" si="34"/>
        <v>5.2670000000001664</v>
      </c>
    </row>
    <row r="276" spans="1:16">
      <c r="A276" s="34">
        <f>数据输入!A276</f>
        <v>20120222</v>
      </c>
      <c r="C276" s="21">
        <f>数据输入!B276</f>
        <v>36.35</v>
      </c>
      <c r="G276" s="21">
        <f t="shared" si="32"/>
        <v>39.590000000000003</v>
      </c>
      <c r="I276" s="22">
        <f t="shared" si="28"/>
        <v>-1850.0000000000005</v>
      </c>
      <c r="J276" s="18">
        <f t="shared" si="29"/>
        <v>-644.31000000000017</v>
      </c>
      <c r="K276" s="44">
        <f t="shared" si="30"/>
        <v>-662.48500000000013</v>
      </c>
      <c r="L276" s="21">
        <f t="shared" si="31"/>
        <v>19.795000000000073</v>
      </c>
      <c r="M276" s="21">
        <f t="shared" si="33"/>
        <v>-678.01900000000023</v>
      </c>
      <c r="N276" s="21">
        <f t="shared" si="34"/>
        <v>6.6609999999999445</v>
      </c>
    </row>
    <row r="277" spans="1:16">
      <c r="A277" s="34">
        <f>数据输入!A277</f>
        <v>20120223</v>
      </c>
      <c r="C277" s="21">
        <f>数据输入!B277</f>
        <v>-5.19</v>
      </c>
      <c r="G277" s="21">
        <f t="shared" si="32"/>
        <v>31.16</v>
      </c>
      <c r="I277" s="22">
        <f t="shared" si="28"/>
        <v>78.706744127304873</v>
      </c>
      <c r="J277" s="18">
        <f t="shared" si="29"/>
        <v>-649.50000000000023</v>
      </c>
      <c r="K277" s="44">
        <f t="shared" si="30"/>
        <v>-646.9050000000002</v>
      </c>
      <c r="L277" s="21">
        <f t="shared" si="31"/>
        <v>15.579999999999927</v>
      </c>
      <c r="M277" s="21">
        <f t="shared" si="33"/>
        <v>-669.94500000000028</v>
      </c>
      <c r="N277" s="21">
        <f t="shared" si="34"/>
        <v>8.0739999999999554</v>
      </c>
    </row>
    <row r="278" spans="1:16">
      <c r="A278" s="34">
        <f>数据输入!A278</f>
        <v>20120224</v>
      </c>
      <c r="C278" s="21">
        <f>数据输入!B278</f>
        <v>16.489999999999998</v>
      </c>
      <c r="G278" s="21">
        <f t="shared" si="32"/>
        <v>11.299999999999997</v>
      </c>
      <c r="I278" s="22">
        <f t="shared" ref="I278:I329" si="35">G278/G277*100</f>
        <v>36.264441591784333</v>
      </c>
      <c r="J278" s="18">
        <f t="shared" si="29"/>
        <v>-633.01000000000022</v>
      </c>
      <c r="K278" s="44">
        <f t="shared" si="30"/>
        <v>-641.25500000000022</v>
      </c>
      <c r="L278" s="21">
        <f t="shared" si="31"/>
        <v>5.6499999999999773</v>
      </c>
      <c r="M278" s="21">
        <f t="shared" si="33"/>
        <v>-664.79800000000023</v>
      </c>
      <c r="N278" s="21">
        <f t="shared" si="34"/>
        <v>5.1470000000000482</v>
      </c>
    </row>
    <row r="279" spans="1:16">
      <c r="A279" s="34">
        <f>数据输入!A279</f>
        <v>20120227</v>
      </c>
      <c r="C279" s="21">
        <f>数据输入!B279</f>
        <v>49.23</v>
      </c>
      <c r="G279" s="21">
        <f t="shared" si="32"/>
        <v>65.72</v>
      </c>
      <c r="I279" s="22">
        <f t="shared" si="35"/>
        <v>581.59292035398244</v>
      </c>
      <c r="J279" s="18">
        <f t="shared" si="29"/>
        <v>-583.7800000000002</v>
      </c>
      <c r="K279" s="44">
        <f t="shared" si="30"/>
        <v>-608.39500000000021</v>
      </c>
      <c r="L279" s="21">
        <f t="shared" si="31"/>
        <v>32.860000000000014</v>
      </c>
      <c r="M279" s="21">
        <f t="shared" si="33"/>
        <v>-656.49100000000021</v>
      </c>
      <c r="N279" s="21">
        <f t="shared" si="34"/>
        <v>8.3070000000000164</v>
      </c>
    </row>
    <row r="280" spans="1:16">
      <c r="A280" s="34">
        <f>数据输入!A280</f>
        <v>20120228</v>
      </c>
      <c r="C280" s="21">
        <f>数据输入!B280</f>
        <v>18.809999999999999</v>
      </c>
      <c r="G280" s="21">
        <f t="shared" si="32"/>
        <v>68.039999999999992</v>
      </c>
      <c r="I280" s="22">
        <f t="shared" si="35"/>
        <v>103.53012781497259</v>
      </c>
      <c r="J280" s="18">
        <f t="shared" si="29"/>
        <v>-564.97000000000025</v>
      </c>
      <c r="K280" s="44">
        <f t="shared" si="30"/>
        <v>-574.37500000000023</v>
      </c>
      <c r="L280" s="21">
        <f t="shared" si="31"/>
        <v>34.019999999999982</v>
      </c>
      <c r="M280" s="21">
        <f t="shared" si="33"/>
        <v>-648.0740000000003</v>
      </c>
      <c r="N280" s="21">
        <f t="shared" si="34"/>
        <v>8.4169999999999163</v>
      </c>
    </row>
    <row r="281" spans="1:16">
      <c r="A281" s="34">
        <f>数据输入!A281</f>
        <v>20120229</v>
      </c>
      <c r="C281" s="21">
        <f>数据输入!B281</f>
        <v>1.54</v>
      </c>
      <c r="G281" s="21">
        <f t="shared" si="32"/>
        <v>20.349999999999998</v>
      </c>
      <c r="I281" s="22">
        <f t="shared" si="35"/>
        <v>29.908877131099352</v>
      </c>
      <c r="J281" s="18">
        <f t="shared" si="29"/>
        <v>-563.43000000000029</v>
      </c>
      <c r="K281" s="43">
        <f t="shared" si="30"/>
        <v>-564.20000000000027</v>
      </c>
      <c r="L281" s="21">
        <f t="shared" si="31"/>
        <v>10.174999999999955</v>
      </c>
      <c r="M281" s="21">
        <f t="shared" si="33"/>
        <v>-637.06300000000022</v>
      </c>
      <c r="N281" s="21">
        <f t="shared" si="34"/>
        <v>11.011000000000081</v>
      </c>
      <c r="P281" s="21">
        <f>K281-K252</f>
        <v>219.76499999999999</v>
      </c>
    </row>
    <row r="282" spans="1:16">
      <c r="A282" s="34">
        <f>数据输入!A282</f>
        <v>20120301</v>
      </c>
      <c r="C282" s="21">
        <f>数据输入!B282</f>
        <v>-9.5</v>
      </c>
      <c r="G282" s="21">
        <f t="shared" si="32"/>
        <v>-7.96</v>
      </c>
      <c r="I282" s="22">
        <f t="shared" si="35"/>
        <v>-39.115479115479118</v>
      </c>
      <c r="J282" s="18">
        <f t="shared" si="29"/>
        <v>-572.93000000000029</v>
      </c>
      <c r="K282" s="45">
        <f t="shared" si="30"/>
        <v>-568.18000000000029</v>
      </c>
      <c r="L282" s="21">
        <f t="shared" si="31"/>
        <v>-3.9800000000000182</v>
      </c>
      <c r="M282" s="21">
        <f t="shared" si="33"/>
        <v>-625.50100000000032</v>
      </c>
      <c r="N282" s="21">
        <f t="shared" si="34"/>
        <v>11.561999999999898</v>
      </c>
    </row>
    <row r="283" spans="1:16">
      <c r="A283" s="34">
        <f>数据输入!A283</f>
        <v>20120302</v>
      </c>
      <c r="C283" s="21">
        <f>数据输入!B283</f>
        <v>-3.52</v>
      </c>
      <c r="G283" s="21">
        <f t="shared" si="32"/>
        <v>-13.02</v>
      </c>
      <c r="I283" s="22">
        <f t="shared" si="35"/>
        <v>163.5678391959799</v>
      </c>
      <c r="J283" s="18">
        <f t="shared" si="29"/>
        <v>-576.45000000000027</v>
      </c>
      <c r="K283" s="45">
        <f t="shared" si="30"/>
        <v>-574.69000000000028</v>
      </c>
      <c r="L283" s="21">
        <f t="shared" si="31"/>
        <v>-6.5099999999999909</v>
      </c>
      <c r="M283" s="21">
        <f t="shared" si="33"/>
        <v>-615.29400000000021</v>
      </c>
      <c r="N283" s="21">
        <f t="shared" si="34"/>
        <v>10.207000000000107</v>
      </c>
    </row>
    <row r="284" spans="1:16">
      <c r="A284" s="34">
        <f>数据输入!A284</f>
        <v>20120305</v>
      </c>
      <c r="C284" s="21">
        <f>数据输入!B284</f>
        <v>-41.65</v>
      </c>
      <c r="G284" s="21">
        <f t="shared" si="32"/>
        <v>-45.17</v>
      </c>
      <c r="I284" s="22">
        <f t="shared" si="35"/>
        <v>346.92780337941633</v>
      </c>
      <c r="J284" s="18">
        <f t="shared" si="29"/>
        <v>-618.10000000000025</v>
      </c>
      <c r="K284" s="45">
        <f t="shared" si="30"/>
        <v>-597.27500000000032</v>
      </c>
      <c r="L284" s="21">
        <f t="shared" si="31"/>
        <v>-22.585000000000036</v>
      </c>
      <c r="M284" s="21">
        <f t="shared" si="33"/>
        <v>-608.71400000000028</v>
      </c>
      <c r="N284" s="21">
        <f t="shared" si="34"/>
        <v>6.5799999999999272</v>
      </c>
    </row>
    <row r="285" spans="1:16">
      <c r="A285" s="34">
        <f>数据输入!A285</f>
        <v>20120306</v>
      </c>
      <c r="C285" s="21">
        <f>数据输入!B285</f>
        <v>-8.51</v>
      </c>
      <c r="G285" s="21">
        <f t="shared" si="32"/>
        <v>-50.16</v>
      </c>
      <c r="I285" s="22">
        <f t="shared" si="35"/>
        <v>111.04715519149877</v>
      </c>
      <c r="J285" s="18">
        <f t="shared" si="29"/>
        <v>-626.61000000000024</v>
      </c>
      <c r="K285" s="45">
        <f t="shared" si="30"/>
        <v>-622.35500000000025</v>
      </c>
      <c r="L285" s="21">
        <f t="shared" si="31"/>
        <v>-25.079999999999927</v>
      </c>
      <c r="M285" s="21">
        <f t="shared" si="33"/>
        <v>-603.30900000000042</v>
      </c>
      <c r="N285" s="21">
        <f t="shared" si="34"/>
        <v>5.404999999999859</v>
      </c>
    </row>
    <row r="286" spans="1:16">
      <c r="A286" s="34">
        <f>数据输入!A286</f>
        <v>20120307</v>
      </c>
      <c r="C286" s="21">
        <f>数据输入!B286</f>
        <v>-3.03</v>
      </c>
      <c r="G286" s="21">
        <f t="shared" si="32"/>
        <v>-11.54</v>
      </c>
      <c r="I286" s="22">
        <f t="shared" si="35"/>
        <v>23.006379585326954</v>
      </c>
      <c r="J286" s="18">
        <f t="shared" si="29"/>
        <v>-629.64000000000021</v>
      </c>
      <c r="K286" s="45">
        <f t="shared" si="30"/>
        <v>-628.12500000000023</v>
      </c>
      <c r="L286" s="21">
        <f t="shared" si="31"/>
        <v>-5.7699999999999818</v>
      </c>
      <c r="M286" s="21">
        <f t="shared" si="33"/>
        <v>-601.84200000000033</v>
      </c>
      <c r="N286" s="21">
        <f t="shared" si="34"/>
        <v>1.4670000000000982</v>
      </c>
    </row>
    <row r="287" spans="1:16">
      <c r="A287" s="34">
        <f>数据输入!A287</f>
        <v>20120308</v>
      </c>
      <c r="C287" s="21">
        <f>数据输入!B287</f>
        <v>-19.32</v>
      </c>
      <c r="G287" s="21">
        <f t="shared" si="32"/>
        <v>-22.35</v>
      </c>
      <c r="I287" s="22">
        <f t="shared" si="35"/>
        <v>193.67417677642985</v>
      </c>
      <c r="J287" s="18">
        <f t="shared" si="29"/>
        <v>-648.96000000000026</v>
      </c>
      <c r="K287" s="45">
        <f t="shared" si="30"/>
        <v>-639.30000000000018</v>
      </c>
      <c r="L287" s="21">
        <f t="shared" si="31"/>
        <v>-11.174999999999955</v>
      </c>
      <c r="M287" s="21">
        <f t="shared" si="33"/>
        <v>-601.78800000000024</v>
      </c>
      <c r="N287" s="21">
        <f t="shared" si="34"/>
        <v>5.4000000000087311E-2</v>
      </c>
    </row>
    <row r="288" spans="1:16">
      <c r="A288" s="34">
        <f>数据输入!A288</f>
        <v>20120309</v>
      </c>
      <c r="C288" s="21">
        <f>数据输入!B288</f>
        <v>30.42</v>
      </c>
      <c r="G288" s="21">
        <f t="shared" si="32"/>
        <v>11.100000000000001</v>
      </c>
      <c r="I288" s="22">
        <f t="shared" si="35"/>
        <v>-49.664429530201346</v>
      </c>
      <c r="J288" s="18">
        <f t="shared" si="29"/>
        <v>-618.5400000000003</v>
      </c>
      <c r="K288" s="45">
        <f t="shared" si="30"/>
        <v>-633.75000000000023</v>
      </c>
      <c r="L288" s="21">
        <f t="shared" si="31"/>
        <v>5.5499999999999545</v>
      </c>
      <c r="M288" s="21">
        <f t="shared" si="33"/>
        <v>-600.34100000000024</v>
      </c>
      <c r="N288" s="21">
        <f t="shared" si="34"/>
        <v>1.4470000000000027</v>
      </c>
    </row>
    <row r="289" spans="1:14">
      <c r="A289" s="34">
        <f>数据输入!A289</f>
        <v>20120312</v>
      </c>
      <c r="C289" s="21">
        <f>数据输入!B289</f>
        <v>-41.8</v>
      </c>
      <c r="G289" s="21">
        <f t="shared" si="32"/>
        <v>-11.379999999999995</v>
      </c>
      <c r="I289" s="22">
        <f t="shared" si="35"/>
        <v>-102.52252252252248</v>
      </c>
      <c r="J289" s="18">
        <f t="shared" si="29"/>
        <v>-660.34000000000026</v>
      </c>
      <c r="K289" s="45">
        <f t="shared" si="30"/>
        <v>-639.44000000000028</v>
      </c>
      <c r="L289" s="21">
        <f t="shared" si="31"/>
        <v>-5.6900000000000546</v>
      </c>
      <c r="M289" s="21">
        <f t="shared" si="33"/>
        <v>-607.99700000000018</v>
      </c>
      <c r="N289" s="21">
        <f t="shared" si="34"/>
        <v>-7.6559999999999491</v>
      </c>
    </row>
    <row r="290" spans="1:14">
      <c r="A290" s="34">
        <f>数据输入!A290</f>
        <v>20120313</v>
      </c>
      <c r="C290" s="21">
        <f>数据输入!B290</f>
        <v>5.47</v>
      </c>
      <c r="G290" s="21">
        <f t="shared" si="32"/>
        <v>-36.33</v>
      </c>
      <c r="I290" s="22">
        <f t="shared" si="35"/>
        <v>319.24428822495616</v>
      </c>
      <c r="J290" s="18">
        <f t="shared" si="29"/>
        <v>-654.87000000000023</v>
      </c>
      <c r="K290" s="45">
        <f t="shared" si="30"/>
        <v>-657.60500000000025</v>
      </c>
      <c r="L290" s="21">
        <f t="shared" si="31"/>
        <v>-18.164999999999964</v>
      </c>
      <c r="M290" s="21">
        <f t="shared" si="33"/>
        <v>-616.98700000000019</v>
      </c>
      <c r="N290" s="21">
        <f t="shared" si="34"/>
        <v>-8.9900000000000091</v>
      </c>
    </row>
    <row r="291" spans="1:14">
      <c r="A291" s="34">
        <f>数据输入!A291</f>
        <v>20120314</v>
      </c>
      <c r="C291" s="21">
        <f>数据输入!B291</f>
        <v>42.07</v>
      </c>
      <c r="G291" s="21">
        <f t="shared" si="32"/>
        <v>47.54</v>
      </c>
      <c r="I291" s="22">
        <f t="shared" si="35"/>
        <v>-130.8560418387008</v>
      </c>
      <c r="J291" s="18">
        <f t="shared" si="29"/>
        <v>-612.80000000000018</v>
      </c>
      <c r="K291" s="45">
        <f t="shared" si="30"/>
        <v>-633.83500000000026</v>
      </c>
      <c r="L291" s="21">
        <f t="shared" si="31"/>
        <v>23.769999999999982</v>
      </c>
      <c r="M291" s="21">
        <f t="shared" si="33"/>
        <v>-621.92400000000021</v>
      </c>
      <c r="N291" s="21">
        <f t="shared" si="34"/>
        <v>-4.9370000000000118</v>
      </c>
    </row>
    <row r="292" spans="1:14">
      <c r="A292" s="34">
        <f>数据输入!A292</f>
        <v>20120315</v>
      </c>
      <c r="C292" s="21">
        <f>数据输入!B292</f>
        <v>5.29</v>
      </c>
      <c r="G292" s="21">
        <f t="shared" si="32"/>
        <v>47.36</v>
      </c>
      <c r="I292" s="22">
        <f t="shared" si="35"/>
        <v>99.621371476651248</v>
      </c>
      <c r="J292" s="18">
        <f t="shared" si="29"/>
        <v>-607.51000000000022</v>
      </c>
      <c r="K292" s="45">
        <f t="shared" si="30"/>
        <v>-610.1550000000002</v>
      </c>
      <c r="L292" s="21">
        <f t="shared" si="31"/>
        <v>23.680000000000064</v>
      </c>
      <c r="M292" s="21">
        <f t="shared" si="33"/>
        <v>-625.38200000000029</v>
      </c>
      <c r="N292" s="21">
        <f t="shared" si="34"/>
        <v>-3.4580000000000837</v>
      </c>
    </row>
    <row r="293" spans="1:14">
      <c r="A293" s="34">
        <f>数据输入!A293</f>
        <v>20120316</v>
      </c>
      <c r="C293" s="21">
        <f>数据输入!B293</f>
        <v>-21.62</v>
      </c>
      <c r="G293" s="21">
        <f t="shared" si="32"/>
        <v>-16.330000000000002</v>
      </c>
      <c r="I293" s="22">
        <f t="shared" si="35"/>
        <v>-34.48057432432433</v>
      </c>
      <c r="J293" s="18">
        <f t="shared" si="29"/>
        <v>-629.13000000000022</v>
      </c>
      <c r="K293" s="45">
        <f t="shared" si="30"/>
        <v>-618.32000000000016</v>
      </c>
      <c r="L293" s="21">
        <f t="shared" si="31"/>
        <v>-8.1649999999999636</v>
      </c>
      <c r="M293" s="21">
        <f t="shared" si="33"/>
        <v>-630.65000000000032</v>
      </c>
      <c r="N293" s="21">
        <f t="shared" si="34"/>
        <v>-5.2680000000000291</v>
      </c>
    </row>
    <row r="294" spans="1:14">
      <c r="A294" s="34">
        <f>数据输入!A294</f>
        <v>20120319</v>
      </c>
      <c r="C294" s="21">
        <f>数据输入!B294</f>
        <v>-27.32</v>
      </c>
      <c r="G294" s="21">
        <f t="shared" si="32"/>
        <v>-48.94</v>
      </c>
      <c r="I294" s="22">
        <f t="shared" si="35"/>
        <v>299.6938150642988</v>
      </c>
      <c r="J294" s="18">
        <f t="shared" si="29"/>
        <v>-656.45000000000027</v>
      </c>
      <c r="K294" s="45">
        <f t="shared" si="30"/>
        <v>-642.79000000000019</v>
      </c>
      <c r="L294" s="21">
        <f t="shared" si="31"/>
        <v>-24.470000000000027</v>
      </c>
      <c r="M294" s="21">
        <f t="shared" si="33"/>
        <v>-634.48500000000024</v>
      </c>
      <c r="N294" s="21">
        <f t="shared" si="34"/>
        <v>-3.8349999999999227</v>
      </c>
    </row>
    <row r="295" spans="1:14">
      <c r="A295" s="34">
        <f>数据输入!A295</f>
        <v>20120320</v>
      </c>
      <c r="C295" s="21">
        <f>数据输入!B295</f>
        <v>-35.72</v>
      </c>
      <c r="G295" s="21">
        <f t="shared" si="32"/>
        <v>-63.04</v>
      </c>
      <c r="I295" s="22">
        <f t="shared" si="35"/>
        <v>128.81078872088273</v>
      </c>
      <c r="J295" s="18">
        <f t="shared" si="29"/>
        <v>-692.1700000000003</v>
      </c>
      <c r="K295" s="45">
        <f t="shared" si="30"/>
        <v>-674.31000000000029</v>
      </c>
      <c r="L295" s="21">
        <f t="shared" si="31"/>
        <v>-31.520000000000095</v>
      </c>
      <c r="M295" s="21">
        <f t="shared" si="33"/>
        <v>-641.04100000000017</v>
      </c>
      <c r="N295" s="21">
        <f t="shared" si="34"/>
        <v>-6.5559999999999263</v>
      </c>
    </row>
    <row r="296" spans="1:14">
      <c r="A296" s="34">
        <f>数据输入!A296</f>
        <v>20120321</v>
      </c>
      <c r="C296" s="21">
        <f>数据输入!B296</f>
        <v>-40.36</v>
      </c>
      <c r="G296" s="21">
        <f t="shared" si="32"/>
        <v>-76.08</v>
      </c>
      <c r="I296" s="22">
        <f t="shared" si="35"/>
        <v>120.68527918781726</v>
      </c>
      <c r="J296" s="18">
        <f t="shared" si="29"/>
        <v>-732.53000000000031</v>
      </c>
      <c r="K296" s="45">
        <f t="shared" si="30"/>
        <v>-712.35000000000036</v>
      </c>
      <c r="L296" s="21">
        <f t="shared" si="31"/>
        <v>-38.040000000000077</v>
      </c>
      <c r="M296" s="21">
        <f t="shared" si="33"/>
        <v>-651.33000000000027</v>
      </c>
      <c r="N296" s="21">
        <f t="shared" si="34"/>
        <v>-10.289000000000101</v>
      </c>
    </row>
    <row r="297" spans="1:14">
      <c r="A297" s="34">
        <f>数据输入!A297</f>
        <v>20120322</v>
      </c>
      <c r="C297" s="21">
        <f>数据输入!B297</f>
        <v>-14.3</v>
      </c>
      <c r="G297" s="21">
        <f t="shared" si="32"/>
        <v>-54.66</v>
      </c>
      <c r="I297" s="22">
        <f t="shared" si="35"/>
        <v>71.845425867507885</v>
      </c>
      <c r="J297" s="18">
        <f t="shared" si="29"/>
        <v>-746.83000000000027</v>
      </c>
      <c r="K297" s="45">
        <f t="shared" si="30"/>
        <v>-739.68000000000029</v>
      </c>
      <c r="L297" s="21">
        <f t="shared" si="31"/>
        <v>-27.329999999999927</v>
      </c>
      <c r="M297" s="21">
        <f t="shared" si="33"/>
        <v>-661.11700000000019</v>
      </c>
      <c r="N297" s="21">
        <f t="shared" si="34"/>
        <v>-9.7869999999999209</v>
      </c>
    </row>
    <row r="298" spans="1:14">
      <c r="A298" s="34">
        <f>数据输入!A298</f>
        <v>20120323</v>
      </c>
      <c r="C298" s="21">
        <f>数据输入!B298</f>
        <v>-20.58</v>
      </c>
      <c r="G298" s="21">
        <f t="shared" si="32"/>
        <v>-34.879999999999995</v>
      </c>
      <c r="I298" s="22">
        <f t="shared" si="35"/>
        <v>63.812660080497622</v>
      </c>
      <c r="J298" s="18">
        <f t="shared" si="29"/>
        <v>-767.41000000000031</v>
      </c>
      <c r="K298" s="45">
        <f t="shared" si="30"/>
        <v>-757.12000000000035</v>
      </c>
      <c r="L298" s="21">
        <f t="shared" si="31"/>
        <v>-17.440000000000055</v>
      </c>
      <c r="M298" s="21">
        <f t="shared" si="33"/>
        <v>-676.00400000000025</v>
      </c>
      <c r="N298" s="21">
        <f t="shared" si="34"/>
        <v>-14.887000000000057</v>
      </c>
    </row>
    <row r="299" spans="1:14">
      <c r="A299" s="34">
        <f>数据输入!A299</f>
        <v>20120326</v>
      </c>
      <c r="C299" s="21">
        <f>数据输入!B299</f>
        <v>-14.58</v>
      </c>
      <c r="G299" s="21">
        <f t="shared" si="32"/>
        <v>-35.159999999999997</v>
      </c>
      <c r="I299" s="22">
        <f t="shared" si="35"/>
        <v>100.80275229357798</v>
      </c>
      <c r="J299" s="18">
        <f t="shared" si="29"/>
        <v>-781.99000000000035</v>
      </c>
      <c r="K299" s="45">
        <f t="shared" si="30"/>
        <v>-774.70000000000027</v>
      </c>
      <c r="L299" s="21">
        <f t="shared" si="31"/>
        <v>-17.579999999999927</v>
      </c>
      <c r="M299" s="21">
        <f t="shared" si="33"/>
        <v>-688.16900000000032</v>
      </c>
      <c r="N299" s="21">
        <f t="shared" si="34"/>
        <v>-12.165000000000077</v>
      </c>
    </row>
    <row r="300" spans="1:14">
      <c r="A300" s="34">
        <f>数据输入!A300</f>
        <v>20120327</v>
      </c>
      <c r="C300" s="21">
        <f>数据输入!B300</f>
        <v>-18.02</v>
      </c>
      <c r="G300" s="21">
        <f t="shared" si="32"/>
        <v>-32.6</v>
      </c>
      <c r="I300" s="22">
        <f t="shared" si="35"/>
        <v>92.718998862343582</v>
      </c>
      <c r="J300" s="18">
        <f t="shared" si="29"/>
        <v>-800.01000000000033</v>
      </c>
      <c r="K300" s="45">
        <f t="shared" si="30"/>
        <v>-791.00000000000034</v>
      </c>
      <c r="L300" s="21">
        <f t="shared" si="31"/>
        <v>-16.300000000000068</v>
      </c>
      <c r="M300" s="21">
        <f t="shared" si="33"/>
        <v>-702.68300000000022</v>
      </c>
      <c r="N300" s="21">
        <f t="shared" si="34"/>
        <v>-14.513999999999896</v>
      </c>
    </row>
    <row r="301" spans="1:14">
      <c r="A301" s="34">
        <f>数据输入!A301</f>
        <v>20120328</v>
      </c>
      <c r="C301" s="21">
        <f>数据输入!B301</f>
        <v>-4.75</v>
      </c>
      <c r="G301" s="21">
        <f t="shared" si="32"/>
        <v>-22.77</v>
      </c>
      <c r="I301" s="22">
        <f t="shared" si="35"/>
        <v>69.846625766871156</v>
      </c>
      <c r="J301" s="18">
        <f t="shared" si="29"/>
        <v>-804.76000000000033</v>
      </c>
      <c r="K301" s="45">
        <f t="shared" si="30"/>
        <v>-802.38500000000033</v>
      </c>
      <c r="L301" s="21">
        <f t="shared" si="31"/>
        <v>-11.384999999999991</v>
      </c>
      <c r="M301" s="21">
        <f t="shared" si="33"/>
        <v>-721.87900000000036</v>
      </c>
      <c r="N301" s="21">
        <f t="shared" si="34"/>
        <v>-19.19600000000014</v>
      </c>
    </row>
    <row r="302" spans="1:14">
      <c r="A302" s="34">
        <f>数据输入!A302</f>
        <v>20120329</v>
      </c>
      <c r="C302" s="21">
        <f>数据输入!B302</f>
        <v>-22.25</v>
      </c>
      <c r="G302" s="21">
        <f t="shared" si="32"/>
        <v>-27</v>
      </c>
      <c r="I302" s="22">
        <f t="shared" si="35"/>
        <v>118.57707509881423</v>
      </c>
      <c r="J302" s="18">
        <f t="shared" si="29"/>
        <v>-827.01000000000033</v>
      </c>
      <c r="K302" s="45">
        <f t="shared" si="30"/>
        <v>-815.88500000000033</v>
      </c>
      <c r="L302" s="21">
        <f t="shared" si="31"/>
        <v>-13.5</v>
      </c>
      <c r="M302" s="21">
        <f t="shared" si="33"/>
        <v>-743.82900000000041</v>
      </c>
      <c r="N302" s="21">
        <f t="shared" si="34"/>
        <v>-21.950000000000045</v>
      </c>
    </row>
    <row r="303" spans="1:14">
      <c r="A303" s="34">
        <f>数据输入!A303</f>
        <v>20120330</v>
      </c>
      <c r="C303" s="21">
        <f>数据输入!B303</f>
        <v>8.2200000000000006</v>
      </c>
      <c r="G303" s="21">
        <f t="shared" si="32"/>
        <v>-14.03</v>
      </c>
      <c r="I303" s="22">
        <f t="shared" si="35"/>
        <v>51.962962962962955</v>
      </c>
      <c r="J303" s="18">
        <f t="shared" si="29"/>
        <v>-818.7900000000003</v>
      </c>
      <c r="K303" s="45">
        <f t="shared" si="30"/>
        <v>-822.90000000000032</v>
      </c>
      <c r="L303" s="21">
        <f t="shared" si="31"/>
        <v>-7.0149999999999864</v>
      </c>
      <c r="M303" s="21">
        <f t="shared" si="33"/>
        <v>-762.7950000000003</v>
      </c>
      <c r="N303" s="21">
        <f t="shared" si="34"/>
        <v>-18.965999999999894</v>
      </c>
    </row>
    <row r="304" spans="1:14">
      <c r="A304" s="34">
        <f>数据输入!A304</f>
        <v>20120405</v>
      </c>
      <c r="C304" s="21">
        <f>数据输入!B304</f>
        <v>-1.03</v>
      </c>
      <c r="G304" s="21">
        <f t="shared" si="32"/>
        <v>7.19</v>
      </c>
      <c r="I304" s="22">
        <f t="shared" si="35"/>
        <v>-51.247327156094094</v>
      </c>
      <c r="J304" s="18">
        <f t="shared" si="29"/>
        <v>-819.82000000000028</v>
      </c>
      <c r="K304" s="45">
        <f t="shared" si="30"/>
        <v>-819.30500000000029</v>
      </c>
      <c r="L304" s="21">
        <f t="shared" si="31"/>
        <v>3.5950000000000273</v>
      </c>
      <c r="M304" s="21">
        <f t="shared" si="33"/>
        <v>-779.13200000000029</v>
      </c>
      <c r="N304" s="21">
        <f t="shared" si="34"/>
        <v>-16.336999999999989</v>
      </c>
    </row>
    <row r="305" spans="1:16">
      <c r="A305" s="34">
        <f>数据输入!A305</f>
        <v>20120406</v>
      </c>
      <c r="C305" s="21">
        <f>数据输入!B305</f>
        <v>-2.4500000000000002</v>
      </c>
      <c r="G305" s="21">
        <f t="shared" si="32"/>
        <v>-3.4800000000000004</v>
      </c>
      <c r="I305" s="22">
        <f t="shared" si="35"/>
        <v>-48.400556328233662</v>
      </c>
      <c r="J305" s="18">
        <f t="shared" si="29"/>
        <v>-822.27000000000032</v>
      </c>
      <c r="K305" s="45">
        <f t="shared" si="30"/>
        <v>-821.0450000000003</v>
      </c>
      <c r="L305" s="21">
        <f t="shared" si="31"/>
        <v>-1.7400000000000091</v>
      </c>
      <c r="M305" s="21">
        <f t="shared" si="33"/>
        <v>-792.14200000000028</v>
      </c>
      <c r="N305" s="21">
        <f t="shared" si="34"/>
        <v>-13.009999999999991</v>
      </c>
    </row>
    <row r="306" spans="1:16">
      <c r="A306" s="34">
        <f>数据输入!A306</f>
        <v>20120409</v>
      </c>
      <c r="C306" s="21">
        <f>数据输入!B306</f>
        <v>-1.91</v>
      </c>
      <c r="G306" s="21">
        <f t="shared" si="32"/>
        <v>-4.3600000000000003</v>
      </c>
      <c r="I306" s="22">
        <f t="shared" si="35"/>
        <v>125.28735632183907</v>
      </c>
      <c r="J306" s="18">
        <f t="shared" si="29"/>
        <v>-824.18000000000029</v>
      </c>
      <c r="K306" s="45">
        <f t="shared" si="30"/>
        <v>-823.22500000000036</v>
      </c>
      <c r="L306" s="21">
        <f t="shared" si="31"/>
        <v>-2.1800000000000637</v>
      </c>
      <c r="M306" s="21">
        <f t="shared" si="33"/>
        <v>-801.30700000000036</v>
      </c>
      <c r="N306" s="21">
        <f t="shared" si="34"/>
        <v>-9.1650000000000773</v>
      </c>
    </row>
    <row r="307" spans="1:16">
      <c r="A307" s="34">
        <f>数据输入!A307</f>
        <v>20120410</v>
      </c>
      <c r="C307" s="21">
        <f>数据输入!B307</f>
        <v>-15.31</v>
      </c>
      <c r="G307" s="21">
        <f t="shared" si="32"/>
        <v>-17.22</v>
      </c>
      <c r="I307" s="22">
        <f t="shared" si="35"/>
        <v>394.9541284403669</v>
      </c>
      <c r="J307" s="18">
        <f t="shared" si="29"/>
        <v>-839.49000000000024</v>
      </c>
      <c r="K307" s="45">
        <f t="shared" si="30"/>
        <v>-831.83500000000026</v>
      </c>
      <c r="L307" s="21">
        <f t="shared" si="31"/>
        <v>-8.6099999999999</v>
      </c>
      <c r="M307" s="21">
        <f t="shared" si="33"/>
        <v>-810.57300000000032</v>
      </c>
      <c r="N307" s="21">
        <f t="shared" si="34"/>
        <v>-9.2659999999999627</v>
      </c>
    </row>
    <row r="308" spans="1:16">
      <c r="A308" s="34">
        <f>数据输入!A308</f>
        <v>20120411</v>
      </c>
      <c r="C308" s="21">
        <f>数据输入!B308</f>
        <v>14.68</v>
      </c>
      <c r="G308" s="21">
        <f t="shared" si="32"/>
        <v>-0.63000000000000078</v>
      </c>
      <c r="I308" s="22">
        <f t="shared" si="35"/>
        <v>3.6585365853658582</v>
      </c>
      <c r="J308" s="18">
        <f t="shared" si="29"/>
        <v>-824.81000000000029</v>
      </c>
      <c r="K308" s="43">
        <f t="shared" si="30"/>
        <v>-832.15000000000032</v>
      </c>
      <c r="L308" s="21">
        <f t="shared" si="31"/>
        <v>-0.31500000000005457</v>
      </c>
      <c r="M308" s="21">
        <f t="shared" si="33"/>
        <v>-816.31300000000033</v>
      </c>
      <c r="N308" s="21">
        <f t="shared" si="34"/>
        <v>-5.7400000000000091</v>
      </c>
      <c r="P308" s="21">
        <f>K308-K281</f>
        <v>-267.95000000000005</v>
      </c>
    </row>
    <row r="309" spans="1:16">
      <c r="A309" s="34">
        <f>数据输入!A309</f>
        <v>20120412</v>
      </c>
      <c r="C309" s="21">
        <f>数据输入!B309</f>
        <v>32.869999999999997</v>
      </c>
      <c r="G309" s="21">
        <f t="shared" si="32"/>
        <v>47.55</v>
      </c>
      <c r="I309" s="22">
        <f t="shared" si="35"/>
        <v>-7547.6190476190386</v>
      </c>
      <c r="J309" s="18">
        <f t="shared" si="29"/>
        <v>-791.94000000000028</v>
      </c>
      <c r="K309" s="44">
        <f t="shared" si="30"/>
        <v>-808.37500000000023</v>
      </c>
      <c r="L309" s="21">
        <f t="shared" si="31"/>
        <v>23.775000000000091</v>
      </c>
      <c r="M309" s="21">
        <f t="shared" si="33"/>
        <v>-817.30800000000022</v>
      </c>
      <c r="N309" s="21">
        <f t="shared" si="34"/>
        <v>-0.99499999999989086</v>
      </c>
    </row>
    <row r="310" spans="1:16">
      <c r="A310" s="34">
        <f>数据输入!A310</f>
        <v>20120413</v>
      </c>
      <c r="C310" s="21">
        <f>数据输入!B310</f>
        <v>43.17</v>
      </c>
      <c r="G310" s="21">
        <f t="shared" si="32"/>
        <v>76.039999999999992</v>
      </c>
      <c r="I310" s="22">
        <f t="shared" si="35"/>
        <v>159.91587802313353</v>
      </c>
      <c r="J310" s="18">
        <f t="shared" si="29"/>
        <v>-748.77000000000032</v>
      </c>
      <c r="K310" s="44">
        <f t="shared" si="30"/>
        <v>-770.35500000000025</v>
      </c>
      <c r="L310" s="21">
        <f t="shared" si="31"/>
        <v>38.019999999999982</v>
      </c>
      <c r="M310" s="21">
        <f t="shared" si="33"/>
        <v>-812.18400000000031</v>
      </c>
      <c r="N310" s="21">
        <f t="shared" si="34"/>
        <v>5.12399999999991</v>
      </c>
    </row>
    <row r="311" spans="1:16">
      <c r="A311" s="34">
        <f>数据输入!A311</f>
        <v>20120416</v>
      </c>
      <c r="C311" s="21">
        <f>数据输入!B311</f>
        <v>5.17</v>
      </c>
      <c r="G311" s="21">
        <f t="shared" si="32"/>
        <v>48.34</v>
      </c>
      <c r="I311" s="22">
        <f t="shared" si="35"/>
        <v>63.571804313519209</v>
      </c>
      <c r="J311" s="18">
        <f t="shared" si="29"/>
        <v>-743.60000000000036</v>
      </c>
      <c r="K311" s="44">
        <f t="shared" si="30"/>
        <v>-746.1850000000004</v>
      </c>
      <c r="L311" s="21">
        <f t="shared" si="31"/>
        <v>24.169999999999845</v>
      </c>
      <c r="M311" s="21">
        <f t="shared" si="33"/>
        <v>-806.06800000000032</v>
      </c>
      <c r="N311" s="21">
        <f t="shared" si="34"/>
        <v>6.1159999999999854</v>
      </c>
    </row>
    <row r="312" spans="1:16">
      <c r="A312" s="34">
        <f>数据输入!A312</f>
        <v>20120417</v>
      </c>
      <c r="C312" s="21">
        <f>数据输入!B312</f>
        <v>3.23</v>
      </c>
      <c r="G312" s="21">
        <f t="shared" si="32"/>
        <v>8.4</v>
      </c>
      <c r="I312" s="22">
        <f t="shared" si="35"/>
        <v>17.376913529168387</v>
      </c>
      <c r="J312" s="18">
        <f t="shared" si="29"/>
        <v>-740.37000000000035</v>
      </c>
      <c r="K312" s="44">
        <f t="shared" si="30"/>
        <v>-741.98500000000035</v>
      </c>
      <c r="L312" s="21">
        <f t="shared" si="31"/>
        <v>4.2000000000000455</v>
      </c>
      <c r="M312" s="21">
        <f t="shared" si="33"/>
        <v>-797.40400000000022</v>
      </c>
      <c r="N312" s="21">
        <f t="shared" si="34"/>
        <v>8.664000000000101</v>
      </c>
    </row>
    <row r="313" spans="1:16">
      <c r="A313" s="34">
        <f>数据输入!A313</f>
        <v>20120418</v>
      </c>
      <c r="C313" s="21">
        <f>数据输入!B313</f>
        <v>49.51</v>
      </c>
      <c r="G313" s="21">
        <f t="shared" si="32"/>
        <v>52.739999999999995</v>
      </c>
      <c r="I313" s="22">
        <f t="shared" si="35"/>
        <v>627.85714285714278</v>
      </c>
      <c r="J313" s="18">
        <f t="shared" si="29"/>
        <v>-690.86000000000035</v>
      </c>
      <c r="K313" s="44">
        <f t="shared" si="30"/>
        <v>-715.61500000000035</v>
      </c>
      <c r="L313" s="21">
        <f t="shared" si="31"/>
        <v>26.370000000000005</v>
      </c>
      <c r="M313" s="21">
        <f t="shared" si="33"/>
        <v>-784.61100000000044</v>
      </c>
      <c r="N313" s="21">
        <f t="shared" si="34"/>
        <v>12.792999999999779</v>
      </c>
    </row>
    <row r="314" spans="1:16">
      <c r="A314" s="34">
        <f>数据输入!A314</f>
        <v>20120419</v>
      </c>
      <c r="C314" s="21">
        <f>数据输入!B314</f>
        <v>-3.53</v>
      </c>
      <c r="G314" s="21">
        <f t="shared" si="32"/>
        <v>45.98</v>
      </c>
      <c r="I314" s="22">
        <f t="shared" si="35"/>
        <v>87.182404247250673</v>
      </c>
      <c r="J314" s="18">
        <f t="shared" si="29"/>
        <v>-694.39000000000033</v>
      </c>
      <c r="K314" s="44">
        <f t="shared" si="30"/>
        <v>-692.62500000000034</v>
      </c>
      <c r="L314" s="21">
        <f t="shared" si="31"/>
        <v>22.990000000000009</v>
      </c>
      <c r="M314" s="21">
        <f t="shared" si="33"/>
        <v>-772.06800000000032</v>
      </c>
      <c r="N314" s="21">
        <f t="shared" si="34"/>
        <v>12.54300000000012</v>
      </c>
    </row>
    <row r="315" spans="1:16">
      <c r="A315" s="34">
        <f>数据输入!A315</f>
        <v>20120420</v>
      </c>
      <c r="C315" s="21">
        <f>数据输入!B315</f>
        <v>43.18</v>
      </c>
      <c r="G315" s="21">
        <f t="shared" si="32"/>
        <v>39.65</v>
      </c>
      <c r="I315" s="22">
        <f t="shared" si="35"/>
        <v>86.233144845585045</v>
      </c>
      <c r="J315" s="18">
        <f t="shared" si="29"/>
        <v>-651.21000000000038</v>
      </c>
      <c r="K315" s="44">
        <f t="shared" si="30"/>
        <v>-672.80000000000041</v>
      </c>
      <c r="L315" s="21">
        <f t="shared" si="31"/>
        <v>19.824999999999932</v>
      </c>
      <c r="M315" s="21">
        <f t="shared" si="33"/>
        <v>-754.96200000000022</v>
      </c>
      <c r="N315" s="21">
        <f t="shared" si="34"/>
        <v>17.106000000000108</v>
      </c>
    </row>
    <row r="316" spans="1:16">
      <c r="A316" s="34">
        <f>数据输入!A316</f>
        <v>20120423</v>
      </c>
      <c r="C316" s="21">
        <f>数据输入!B316</f>
        <v>5.41</v>
      </c>
      <c r="G316" s="21">
        <f t="shared" si="32"/>
        <v>48.59</v>
      </c>
      <c r="I316" s="22">
        <f t="shared" si="35"/>
        <v>122.54728877679699</v>
      </c>
      <c r="J316" s="18">
        <f t="shared" si="29"/>
        <v>-645.80000000000041</v>
      </c>
      <c r="K316" s="44">
        <f t="shared" si="30"/>
        <v>-648.50500000000034</v>
      </c>
      <c r="L316" s="21">
        <f t="shared" si="31"/>
        <v>24.295000000000073</v>
      </c>
      <c r="M316" s="21">
        <f t="shared" si="33"/>
        <v>-737.12400000000025</v>
      </c>
      <c r="N316" s="21">
        <f t="shared" si="34"/>
        <v>17.837999999999965</v>
      </c>
    </row>
    <row r="317" spans="1:16">
      <c r="A317" s="34">
        <f>数据输入!A317</f>
        <v>20120424</v>
      </c>
      <c r="C317" s="21">
        <f>数据输入!B317</f>
        <v>1.24</v>
      </c>
      <c r="G317" s="21">
        <f t="shared" si="32"/>
        <v>6.65</v>
      </c>
      <c r="I317" s="22">
        <f t="shared" si="35"/>
        <v>13.685943609796253</v>
      </c>
      <c r="J317" s="18">
        <f t="shared" si="29"/>
        <v>-644.5600000000004</v>
      </c>
      <c r="K317" s="44">
        <f t="shared" si="30"/>
        <v>-645.1800000000004</v>
      </c>
      <c r="L317" s="21">
        <f t="shared" si="31"/>
        <v>3.3249999999999318</v>
      </c>
      <c r="M317" s="21">
        <f t="shared" si="33"/>
        <v>-717.63100000000031</v>
      </c>
      <c r="N317" s="21">
        <f t="shared" si="34"/>
        <v>19.492999999999938</v>
      </c>
    </row>
    <row r="318" spans="1:16">
      <c r="A318" s="34">
        <f>数据输入!A318</f>
        <v>20120425</v>
      </c>
      <c r="C318" s="21">
        <f>数据输入!B318</f>
        <v>13.79</v>
      </c>
      <c r="G318" s="21">
        <f t="shared" si="32"/>
        <v>15.03</v>
      </c>
      <c r="I318" s="22">
        <f t="shared" si="35"/>
        <v>226.01503759398494</v>
      </c>
      <c r="J318" s="18">
        <f t="shared" si="29"/>
        <v>-630.77000000000044</v>
      </c>
      <c r="K318" s="44">
        <f t="shared" si="30"/>
        <v>-637.66500000000042</v>
      </c>
      <c r="L318" s="21">
        <f t="shared" si="31"/>
        <v>7.5149999999999864</v>
      </c>
      <c r="M318" s="21">
        <f t="shared" si="33"/>
        <v>-698.22700000000032</v>
      </c>
      <c r="N318" s="21">
        <f t="shared" si="34"/>
        <v>19.403999999999996</v>
      </c>
    </row>
    <row r="319" spans="1:16">
      <c r="A319" s="34">
        <f>数据输入!A319</f>
        <v>20120426</v>
      </c>
      <c r="C319" s="21">
        <f>数据输入!B319</f>
        <v>-3.54</v>
      </c>
      <c r="G319" s="21">
        <f t="shared" si="32"/>
        <v>10.25</v>
      </c>
      <c r="I319" s="22">
        <f t="shared" si="35"/>
        <v>68.196939454424495</v>
      </c>
      <c r="J319" s="18">
        <f t="shared" si="29"/>
        <v>-634.3100000000004</v>
      </c>
      <c r="K319" s="44">
        <f t="shared" si="30"/>
        <v>-632.54000000000042</v>
      </c>
      <c r="L319" s="21">
        <f t="shared" si="31"/>
        <v>5.125</v>
      </c>
      <c r="M319" s="21">
        <f t="shared" si="33"/>
        <v>-682.46400000000028</v>
      </c>
      <c r="N319" s="21">
        <f t="shared" si="34"/>
        <v>15.763000000000034</v>
      </c>
    </row>
    <row r="320" spans="1:16">
      <c r="A320" s="34">
        <f>数据输入!A320</f>
        <v>20120427</v>
      </c>
      <c r="C320" s="21">
        <f>数据输入!B320</f>
        <v>13.38</v>
      </c>
      <c r="G320" s="21">
        <f t="shared" si="32"/>
        <v>9.84</v>
      </c>
      <c r="I320" s="22">
        <f t="shared" si="35"/>
        <v>96</v>
      </c>
      <c r="J320" s="18">
        <f t="shared" si="29"/>
        <v>-620.9300000000004</v>
      </c>
      <c r="K320" s="44">
        <f t="shared" si="30"/>
        <v>-627.62000000000035</v>
      </c>
      <c r="L320" s="21">
        <f t="shared" si="31"/>
        <v>4.9200000000000728</v>
      </c>
      <c r="M320" s="21">
        <f t="shared" si="33"/>
        <v>-669.6800000000004</v>
      </c>
      <c r="N320" s="21">
        <f t="shared" si="34"/>
        <v>12.783999999999878</v>
      </c>
    </row>
    <row r="321" spans="1:25">
      <c r="A321" s="34">
        <f>数据输入!A321</f>
        <v>20120502</v>
      </c>
      <c r="C321" s="21">
        <f>数据输入!B321</f>
        <v>-1.74</v>
      </c>
      <c r="G321" s="21">
        <f t="shared" si="32"/>
        <v>11.64</v>
      </c>
      <c r="I321" s="22">
        <f t="shared" si="35"/>
        <v>118.29268292682929</v>
      </c>
      <c r="J321" s="18">
        <f t="shared" si="29"/>
        <v>-622.67000000000041</v>
      </c>
      <c r="K321" s="44">
        <f t="shared" si="30"/>
        <v>-621.80000000000041</v>
      </c>
      <c r="L321" s="21">
        <f t="shared" si="31"/>
        <v>5.8199999999999363</v>
      </c>
      <c r="M321" s="21">
        <f t="shared" si="33"/>
        <v>-657.58700000000033</v>
      </c>
      <c r="N321" s="21">
        <f t="shared" si="34"/>
        <v>12.093000000000075</v>
      </c>
    </row>
    <row r="322" spans="1:25">
      <c r="A322" s="34">
        <f>数据输入!A322</f>
        <v>20120503</v>
      </c>
      <c r="C322" s="21">
        <f>数据输入!B322</f>
        <v>4.82</v>
      </c>
      <c r="G322" s="21">
        <f t="shared" si="32"/>
        <v>3.08</v>
      </c>
      <c r="I322" s="22">
        <f t="shared" si="35"/>
        <v>26.460481099656359</v>
      </c>
      <c r="J322" s="18">
        <f t="shared" si="29"/>
        <v>-617.85000000000036</v>
      </c>
      <c r="K322" s="44">
        <f t="shared" si="30"/>
        <v>-620.26000000000045</v>
      </c>
      <c r="L322" s="21">
        <f t="shared" si="31"/>
        <v>1.5399999999999636</v>
      </c>
      <c r="M322" s="21">
        <f t="shared" si="33"/>
        <v>-645.33500000000026</v>
      </c>
      <c r="N322" s="21">
        <f t="shared" si="34"/>
        <v>12.252000000000066</v>
      </c>
    </row>
    <row r="323" spans="1:25">
      <c r="A323" s="34">
        <f>数据输入!A323</f>
        <v>20120504</v>
      </c>
      <c r="C323" s="21">
        <f>数据输入!B323</f>
        <v>46.77</v>
      </c>
      <c r="G323" s="21">
        <f t="shared" si="32"/>
        <v>51.59</v>
      </c>
      <c r="I323" s="22">
        <f t="shared" si="35"/>
        <v>1675</v>
      </c>
      <c r="J323" s="18">
        <f t="shared" si="29"/>
        <v>-571.08000000000038</v>
      </c>
      <c r="K323" s="44">
        <f t="shared" si="30"/>
        <v>-594.46500000000037</v>
      </c>
      <c r="L323" s="21">
        <f t="shared" si="31"/>
        <v>25.795000000000073</v>
      </c>
      <c r="M323" s="21">
        <f t="shared" si="33"/>
        <v>-633.35700000000031</v>
      </c>
      <c r="N323" s="21">
        <f t="shared" si="34"/>
        <v>11.977999999999952</v>
      </c>
    </row>
    <row r="324" spans="1:25">
      <c r="A324" s="34">
        <f>数据输入!A324</f>
        <v>20120507</v>
      </c>
      <c r="C324" s="21">
        <f>数据输入!B324</f>
        <v>17.75</v>
      </c>
      <c r="G324" s="21">
        <f t="shared" si="32"/>
        <v>64.52000000000001</v>
      </c>
      <c r="I324" s="22">
        <f t="shared" si="35"/>
        <v>125.06299670478775</v>
      </c>
      <c r="J324" s="18">
        <f t="shared" si="29"/>
        <v>-553.33000000000038</v>
      </c>
      <c r="K324" s="44">
        <f t="shared" si="30"/>
        <v>-562.20500000000038</v>
      </c>
      <c r="L324" s="21">
        <f t="shared" si="31"/>
        <v>32.259999999999991</v>
      </c>
      <c r="M324" s="21">
        <f t="shared" si="33"/>
        <v>-619.25100000000043</v>
      </c>
      <c r="N324" s="21">
        <f t="shared" si="34"/>
        <v>14.105999999999881</v>
      </c>
    </row>
    <row r="325" spans="1:25">
      <c r="A325" s="34">
        <f>数据输入!A325</f>
        <v>20120508</v>
      </c>
      <c r="C325" s="21">
        <f>数据输入!B325</f>
        <v>17.809999999999999</v>
      </c>
      <c r="G325" s="21">
        <f t="shared" si="32"/>
        <v>35.56</v>
      </c>
      <c r="I325" s="22">
        <f t="shared" si="35"/>
        <v>55.114693118412895</v>
      </c>
      <c r="J325" s="18">
        <f t="shared" ref="J325:J357" si="36">J324+C325</f>
        <v>-535.52000000000044</v>
      </c>
      <c r="K325" s="44">
        <f t="shared" ref="K325:K358" si="37">(J324+J325)/2</f>
        <v>-544.42500000000041</v>
      </c>
      <c r="L325" s="21">
        <f t="shared" ref="L325:L358" si="38">K325-K324</f>
        <v>17.779999999999973</v>
      </c>
      <c r="M325" s="21">
        <f t="shared" si="33"/>
        <v>-607.68200000000036</v>
      </c>
      <c r="N325" s="21">
        <f t="shared" si="34"/>
        <v>11.569000000000074</v>
      </c>
    </row>
    <row r="326" spans="1:25">
      <c r="A326" s="34">
        <f>数据输入!A326</f>
        <v>20120509</v>
      </c>
      <c r="C326" s="21">
        <f>数据输入!B326</f>
        <v>-3.02</v>
      </c>
      <c r="G326" s="21">
        <f t="shared" ref="G326:G350" si="39">C325+C326</f>
        <v>14.79</v>
      </c>
      <c r="I326" s="22">
        <f t="shared" si="35"/>
        <v>41.591676040494931</v>
      </c>
      <c r="J326" s="18">
        <f t="shared" si="36"/>
        <v>-538.54000000000042</v>
      </c>
      <c r="K326" s="43">
        <f t="shared" si="37"/>
        <v>-537.03000000000043</v>
      </c>
      <c r="L326" s="21">
        <f t="shared" si="38"/>
        <v>7.3949999999999818</v>
      </c>
      <c r="M326" s="21">
        <f t="shared" si="33"/>
        <v>-596.95600000000047</v>
      </c>
      <c r="N326" s="21">
        <f t="shared" si="34"/>
        <v>10.725999999999885</v>
      </c>
      <c r="O326" s="21">
        <f>K326-K308</f>
        <v>295.11999999999989</v>
      </c>
      <c r="P326" s="21">
        <v>295.12</v>
      </c>
    </row>
    <row r="327" spans="1:25">
      <c r="A327" s="34">
        <f>数据输入!A327</f>
        <v>20120510</v>
      </c>
      <c r="C327" s="21">
        <f>数据输入!B327</f>
        <v>-6.09</v>
      </c>
      <c r="G327" s="21">
        <f t="shared" si="39"/>
        <v>-9.11</v>
      </c>
      <c r="I327" s="22">
        <f t="shared" si="35"/>
        <v>-61.595672751859368</v>
      </c>
      <c r="J327" s="18">
        <f t="shared" si="36"/>
        <v>-544.63000000000045</v>
      </c>
      <c r="K327" s="45">
        <f t="shared" si="37"/>
        <v>-541.58500000000049</v>
      </c>
      <c r="L327" s="21">
        <f t="shared" si="38"/>
        <v>-4.5550000000000637</v>
      </c>
      <c r="M327" s="21">
        <f t="shared" si="33"/>
        <v>-586.96300000000042</v>
      </c>
      <c r="N327" s="21">
        <f t="shared" si="34"/>
        <v>9.9930000000000518</v>
      </c>
    </row>
    <row r="328" spans="1:25">
      <c r="A328" s="34">
        <f>数据输入!A328</f>
        <v>20120511</v>
      </c>
      <c r="C328" s="21">
        <f>数据输入!B328</f>
        <v>-24.58</v>
      </c>
      <c r="G328" s="21">
        <f t="shared" si="39"/>
        <v>-30.669999999999998</v>
      </c>
      <c r="I328" s="22">
        <f t="shared" si="35"/>
        <v>336.6630076838639</v>
      </c>
      <c r="J328" s="18">
        <f t="shared" si="36"/>
        <v>-569.21000000000049</v>
      </c>
      <c r="K328" s="45">
        <f t="shared" si="37"/>
        <v>-556.92000000000053</v>
      </c>
      <c r="L328" s="21">
        <f t="shared" si="38"/>
        <v>-15.335000000000036</v>
      </c>
      <c r="M328" s="21">
        <f t="shared" si="33"/>
        <v>-580.80700000000036</v>
      </c>
      <c r="N328" s="21">
        <f t="shared" si="34"/>
        <v>6.1560000000000628</v>
      </c>
    </row>
    <row r="329" spans="1:25">
      <c r="A329" s="34">
        <f>数据输入!A329</f>
        <v>20120514</v>
      </c>
      <c r="C329" s="21">
        <f>数据输入!B329</f>
        <v>-43.87</v>
      </c>
      <c r="G329" s="21">
        <f t="shared" si="39"/>
        <v>-68.449999999999989</v>
      </c>
      <c r="I329" s="22">
        <f t="shared" si="35"/>
        <v>223.18226279752201</v>
      </c>
      <c r="J329" s="18">
        <f t="shared" si="36"/>
        <v>-613.0800000000005</v>
      </c>
      <c r="K329" s="45">
        <f t="shared" si="37"/>
        <v>-591.14500000000044</v>
      </c>
      <c r="L329" s="21">
        <f t="shared" si="38"/>
        <v>-34.224999999999909</v>
      </c>
      <c r="M329" s="21">
        <f t="shared" si="33"/>
        <v>-578.68400000000042</v>
      </c>
      <c r="N329" s="21">
        <f t="shared" si="34"/>
        <v>2.1229999999999336</v>
      </c>
    </row>
    <row r="330" spans="1:25">
      <c r="A330" s="34">
        <f>数据输入!A330</f>
        <v>20120515</v>
      </c>
      <c r="C330" s="21">
        <f>数据输入!B330</f>
        <v>-66.040000000000006</v>
      </c>
      <c r="G330" s="21">
        <f t="shared" si="39"/>
        <v>-109.91</v>
      </c>
      <c r="I330" s="22">
        <f>G330/G$330*100</f>
        <v>100</v>
      </c>
      <c r="J330" s="18">
        <f t="shared" si="36"/>
        <v>-679.12000000000046</v>
      </c>
      <c r="K330" s="45">
        <f t="shared" si="37"/>
        <v>-646.10000000000048</v>
      </c>
      <c r="L330" s="21">
        <f t="shared" si="38"/>
        <v>-54.955000000000041</v>
      </c>
      <c r="M330" s="21">
        <f t="shared" si="33"/>
        <v>-584.5030000000005</v>
      </c>
      <c r="N330" s="21">
        <f t="shared" si="34"/>
        <v>-5.8190000000000737</v>
      </c>
    </row>
    <row r="331" spans="1:25">
      <c r="A331" s="34">
        <f>数据输入!A331</f>
        <v>20120516</v>
      </c>
      <c r="C331" s="21">
        <f>数据输入!B331</f>
        <v>-35.85</v>
      </c>
      <c r="G331" s="21">
        <f t="shared" si="39"/>
        <v>-101.89000000000001</v>
      </c>
      <c r="I331" s="22">
        <f t="shared" ref="I331:I347" si="40">G331/G$330*100</f>
        <v>92.703120735146953</v>
      </c>
      <c r="J331" s="18">
        <f t="shared" si="36"/>
        <v>-714.97000000000048</v>
      </c>
      <c r="K331" s="45">
        <f t="shared" si="37"/>
        <v>-697.04500000000053</v>
      </c>
      <c r="L331" s="21">
        <f t="shared" si="38"/>
        <v>-50.94500000000005</v>
      </c>
      <c r="M331" s="21">
        <f t="shared" si="33"/>
        <v>-593.7330000000004</v>
      </c>
      <c r="N331" s="21">
        <f t="shared" si="34"/>
        <v>-9.2299999999999045</v>
      </c>
    </row>
    <row r="332" spans="1:25">
      <c r="A332" s="34">
        <f>数据输入!A332</f>
        <v>20120517</v>
      </c>
      <c r="C332" s="21">
        <f>数据输入!B332</f>
        <v>-3.35</v>
      </c>
      <c r="G332" s="21">
        <f t="shared" si="39"/>
        <v>-39.200000000000003</v>
      </c>
      <c r="I332" s="22">
        <f t="shared" si="40"/>
        <v>35.665544536438908</v>
      </c>
      <c r="J332" s="18">
        <f t="shared" si="36"/>
        <v>-718.3200000000005</v>
      </c>
      <c r="K332" s="45">
        <f t="shared" si="37"/>
        <v>-716.64500000000044</v>
      </c>
      <c r="L332" s="21">
        <f t="shared" si="38"/>
        <v>-19.599999999999909</v>
      </c>
      <c r="M332" s="21">
        <f t="shared" si="33"/>
        <v>-603.78000000000043</v>
      </c>
      <c r="N332" s="21">
        <f t="shared" si="34"/>
        <v>-10.047000000000025</v>
      </c>
    </row>
    <row r="333" spans="1:25">
      <c r="A333" s="34">
        <f>数据输入!A333</f>
        <v>20120518</v>
      </c>
      <c r="C333" s="21">
        <f>数据输入!B333</f>
        <v>-9.36</v>
      </c>
      <c r="G333" s="21">
        <f t="shared" si="39"/>
        <v>-12.709999999999999</v>
      </c>
      <c r="I333" s="31">
        <f t="shared" si="40"/>
        <v>11.564006914748431</v>
      </c>
      <c r="J333" s="18">
        <f t="shared" si="36"/>
        <v>-727.68000000000052</v>
      </c>
      <c r="K333" s="45">
        <f t="shared" si="37"/>
        <v>-723.00000000000045</v>
      </c>
      <c r="L333" s="21">
        <f t="shared" si="38"/>
        <v>-6.3550000000000182</v>
      </c>
      <c r="M333" s="21">
        <f t="shared" si="33"/>
        <v>-619.4400000000004</v>
      </c>
      <c r="N333" s="21">
        <f t="shared" si="34"/>
        <v>-15.659999999999968</v>
      </c>
      <c r="X333" t="s">
        <v>22</v>
      </c>
      <c r="Y333" t="s">
        <v>27</v>
      </c>
    </row>
    <row r="334" spans="1:25">
      <c r="A334" s="34">
        <f>数据输入!A334</f>
        <v>20120521</v>
      </c>
      <c r="C334" s="21">
        <f>数据输入!B334</f>
        <v>-1.6</v>
      </c>
      <c r="G334" s="21">
        <f t="shared" si="39"/>
        <v>-10.959999999999999</v>
      </c>
      <c r="I334" s="22">
        <f t="shared" si="40"/>
        <v>9.9717951050859792</v>
      </c>
      <c r="J334" s="18">
        <f t="shared" si="36"/>
        <v>-729.28000000000054</v>
      </c>
      <c r="K334" s="45">
        <f t="shared" si="37"/>
        <v>-728.48000000000047</v>
      </c>
      <c r="L334" s="21">
        <f t="shared" si="38"/>
        <v>-5.4800000000000182</v>
      </c>
      <c r="M334" s="21">
        <f t="shared" ref="M334:M359" si="41">SUM(J325:J334)/10</f>
        <v>-637.03500000000054</v>
      </c>
      <c r="N334" s="21">
        <f t="shared" si="34"/>
        <v>-17.595000000000141</v>
      </c>
    </row>
    <row r="335" spans="1:25">
      <c r="A335" s="34">
        <f>数据输入!A335</f>
        <v>20120522</v>
      </c>
      <c r="C335" s="21">
        <f>数据输入!B335</f>
        <v>1.03</v>
      </c>
      <c r="G335" s="21">
        <f t="shared" si="39"/>
        <v>-0.57000000000000006</v>
      </c>
      <c r="I335" s="22">
        <f t="shared" si="40"/>
        <v>0.51860613229005559</v>
      </c>
      <c r="J335" s="18">
        <f t="shared" si="36"/>
        <v>-728.25000000000057</v>
      </c>
      <c r="K335" s="43">
        <f t="shared" si="37"/>
        <v>-728.76500000000055</v>
      </c>
      <c r="L335" s="21">
        <f t="shared" si="38"/>
        <v>-0.28500000000008185</v>
      </c>
      <c r="M335" s="21">
        <f t="shared" si="41"/>
        <v>-656.30800000000056</v>
      </c>
      <c r="N335" s="21">
        <f t="shared" ref="N335:N360" si="42">M335-M334</f>
        <v>-19.273000000000025</v>
      </c>
      <c r="O335" s="21">
        <f>K335-K326</f>
        <v>-191.73500000000013</v>
      </c>
    </row>
    <row r="336" spans="1:25">
      <c r="A336" s="34">
        <f>数据输入!A336</f>
        <v>20120523</v>
      </c>
      <c r="C336" s="21">
        <f>数据输入!B336</f>
        <v>19.600000000000001</v>
      </c>
      <c r="G336" s="21">
        <f t="shared" si="39"/>
        <v>20.630000000000003</v>
      </c>
      <c r="I336" s="22">
        <f t="shared" si="40"/>
        <v>-18.769902647620786</v>
      </c>
      <c r="J336" s="18">
        <f t="shared" si="36"/>
        <v>-708.65000000000055</v>
      </c>
      <c r="K336" s="44">
        <f t="shared" si="37"/>
        <v>-718.4500000000005</v>
      </c>
      <c r="L336" s="21">
        <f t="shared" si="38"/>
        <v>10.315000000000055</v>
      </c>
      <c r="M336" s="21">
        <f t="shared" si="41"/>
        <v>-673.31900000000053</v>
      </c>
      <c r="N336" s="21">
        <f t="shared" si="42"/>
        <v>-17.010999999999967</v>
      </c>
    </row>
    <row r="337" spans="1:26">
      <c r="A337" s="34">
        <f>数据输入!A337</f>
        <v>20120524</v>
      </c>
      <c r="C337" s="21">
        <f>数据输入!B337</f>
        <v>9.64</v>
      </c>
      <c r="G337" s="21">
        <f t="shared" si="39"/>
        <v>29.240000000000002</v>
      </c>
      <c r="I337" s="22">
        <f t="shared" si="40"/>
        <v>-26.603584751160042</v>
      </c>
      <c r="J337" s="18">
        <f t="shared" si="36"/>
        <v>-699.01000000000056</v>
      </c>
      <c r="K337" s="44">
        <f t="shared" si="37"/>
        <v>-703.83000000000061</v>
      </c>
      <c r="L337" s="21">
        <f t="shared" si="38"/>
        <v>14.619999999999891</v>
      </c>
      <c r="M337" s="21">
        <f t="shared" si="41"/>
        <v>-688.75700000000052</v>
      </c>
      <c r="N337" s="21">
        <f t="shared" si="42"/>
        <v>-15.437999999999988</v>
      </c>
    </row>
    <row r="338" spans="1:26">
      <c r="A338" s="34">
        <f>数据输入!A338</f>
        <v>20120525</v>
      </c>
      <c r="C338" s="21">
        <f>数据输入!B338</f>
        <v>2.48</v>
      </c>
      <c r="G338" s="21">
        <f t="shared" si="39"/>
        <v>12.120000000000001</v>
      </c>
      <c r="I338" s="22">
        <f t="shared" si="40"/>
        <v>-11.027204076062235</v>
      </c>
      <c r="J338" s="18">
        <f t="shared" si="36"/>
        <v>-696.53000000000054</v>
      </c>
      <c r="K338" s="44">
        <f t="shared" si="37"/>
        <v>-697.77000000000055</v>
      </c>
      <c r="L338" s="21">
        <f t="shared" si="38"/>
        <v>6.0600000000000591</v>
      </c>
      <c r="M338" s="21">
        <f t="shared" si="41"/>
        <v>-701.4890000000006</v>
      </c>
      <c r="N338" s="21">
        <f t="shared" si="42"/>
        <v>-12.732000000000085</v>
      </c>
    </row>
    <row r="339" spans="1:26">
      <c r="A339" s="34">
        <f>数据输入!A339</f>
        <v>20120528</v>
      </c>
      <c r="C339" s="21">
        <f>数据输入!B339</f>
        <v>8.57</v>
      </c>
      <c r="G339" s="21">
        <f t="shared" si="39"/>
        <v>11.05</v>
      </c>
      <c r="I339" s="22">
        <f t="shared" si="40"/>
        <v>-10.053680283868621</v>
      </c>
      <c r="J339" s="18">
        <f t="shared" si="36"/>
        <v>-687.96000000000049</v>
      </c>
      <c r="K339" s="44">
        <f t="shared" si="37"/>
        <v>-692.24500000000057</v>
      </c>
      <c r="L339" s="21">
        <f t="shared" si="38"/>
        <v>5.5249999999999773</v>
      </c>
      <c r="M339" s="21">
        <f t="shared" si="41"/>
        <v>-708.97700000000054</v>
      </c>
      <c r="N339" s="21">
        <f t="shared" si="42"/>
        <v>-7.4879999999999427</v>
      </c>
    </row>
    <row r="340" spans="1:26">
      <c r="A340" s="34">
        <f>数据输入!A340</f>
        <v>20120529</v>
      </c>
      <c r="C340" s="21">
        <f>数据输入!B340</f>
        <v>35.17</v>
      </c>
      <c r="G340" s="21">
        <f t="shared" si="39"/>
        <v>43.74</v>
      </c>
      <c r="I340" s="22">
        <f t="shared" si="40"/>
        <v>-39.796196888363212</v>
      </c>
      <c r="J340" s="18">
        <f t="shared" si="36"/>
        <v>-652.79000000000053</v>
      </c>
      <c r="K340" s="44">
        <f t="shared" si="37"/>
        <v>-670.37500000000045</v>
      </c>
      <c r="L340" s="21">
        <f t="shared" si="38"/>
        <v>21.870000000000118</v>
      </c>
      <c r="M340" s="21">
        <f t="shared" si="41"/>
        <v>-706.34400000000062</v>
      </c>
      <c r="N340" s="21">
        <f t="shared" si="42"/>
        <v>2.6329999999999245</v>
      </c>
    </row>
    <row r="341" spans="1:26">
      <c r="A341" s="34">
        <f>数据输入!A341</f>
        <v>20120530</v>
      </c>
      <c r="C341" s="21">
        <f>数据输入!B341</f>
        <v>11.98</v>
      </c>
      <c r="G341" s="21">
        <f t="shared" si="39"/>
        <v>47.150000000000006</v>
      </c>
      <c r="I341" s="22">
        <f>G341/G$341*100</f>
        <v>100</v>
      </c>
      <c r="J341" s="18">
        <f t="shared" si="36"/>
        <v>-640.81000000000051</v>
      </c>
      <c r="K341" s="44">
        <f t="shared" si="37"/>
        <v>-646.80000000000052</v>
      </c>
      <c r="L341" s="21">
        <f t="shared" si="38"/>
        <v>23.574999999999932</v>
      </c>
      <c r="M341" s="21">
        <f t="shared" si="41"/>
        <v>-698.92800000000057</v>
      </c>
      <c r="N341" s="21">
        <f t="shared" si="42"/>
        <v>7.4160000000000537</v>
      </c>
    </row>
    <row r="342" spans="1:26">
      <c r="A342" s="34">
        <f>数据输入!A342</f>
        <v>20120531</v>
      </c>
      <c r="C342" s="21">
        <f>数据输入!B342</f>
        <v>-11.37</v>
      </c>
      <c r="G342" s="32">
        <f t="shared" si="39"/>
        <v>0.61000000000000121</v>
      </c>
      <c r="H342" s="32"/>
      <c r="I342" s="31">
        <f>G342/G$341*100</f>
        <v>1.2937433722163332</v>
      </c>
      <c r="J342" s="18">
        <f t="shared" si="36"/>
        <v>-652.18000000000052</v>
      </c>
      <c r="K342" s="43">
        <f t="shared" si="37"/>
        <v>-646.49500000000057</v>
      </c>
      <c r="L342" s="21">
        <f t="shared" si="38"/>
        <v>0.30499999999994998</v>
      </c>
      <c r="M342" s="21">
        <f t="shared" si="41"/>
        <v>-692.31400000000053</v>
      </c>
      <c r="N342" s="21">
        <f t="shared" si="42"/>
        <v>6.6140000000000327</v>
      </c>
      <c r="O342" s="21">
        <f>K342-K335</f>
        <v>82.269999999999982</v>
      </c>
      <c r="W342" s="21" t="s">
        <v>23</v>
      </c>
      <c r="X342" t="s">
        <v>22</v>
      </c>
      <c r="Y342" t="s">
        <v>27</v>
      </c>
      <c r="Z342" t="s">
        <v>28</v>
      </c>
    </row>
    <row r="343" spans="1:26">
      <c r="A343" s="34">
        <f>数据输入!A343</f>
        <v>20120601</v>
      </c>
      <c r="C343" s="21">
        <f>数据输入!B343</f>
        <v>4.05</v>
      </c>
      <c r="G343" s="21">
        <f t="shared" si="39"/>
        <v>-7.3199999999999994</v>
      </c>
      <c r="I343" s="22">
        <f t="shared" si="40"/>
        <v>6.6599945409880803</v>
      </c>
      <c r="J343" s="18">
        <f t="shared" si="36"/>
        <v>-648.13000000000056</v>
      </c>
      <c r="K343" s="45">
        <f t="shared" si="37"/>
        <v>-650.15500000000054</v>
      </c>
      <c r="L343" s="30">
        <f t="shared" si="38"/>
        <v>-3.6599999999999682</v>
      </c>
      <c r="M343" s="21">
        <f t="shared" si="41"/>
        <v>-684.35900000000061</v>
      </c>
      <c r="N343" s="21">
        <f t="shared" si="42"/>
        <v>7.9549999999999272</v>
      </c>
      <c r="Z343" t="s">
        <v>26</v>
      </c>
    </row>
    <row r="344" spans="1:26">
      <c r="A344" s="34">
        <f>数据输入!A344</f>
        <v>20120604</v>
      </c>
      <c r="C344" s="21">
        <f>数据输入!B344</f>
        <v>-27.07</v>
      </c>
      <c r="G344" s="21">
        <f t="shared" si="39"/>
        <v>-23.02</v>
      </c>
      <c r="I344" s="22">
        <f t="shared" si="40"/>
        <v>20.944409061959785</v>
      </c>
      <c r="J344" s="18">
        <f t="shared" si="36"/>
        <v>-675.20000000000061</v>
      </c>
      <c r="K344" s="45">
        <f t="shared" si="37"/>
        <v>-661.66500000000065</v>
      </c>
      <c r="L344" s="21">
        <f t="shared" si="38"/>
        <v>-11.510000000000105</v>
      </c>
      <c r="M344" s="21">
        <f t="shared" si="41"/>
        <v>-678.95100000000059</v>
      </c>
      <c r="N344" s="21">
        <f t="shared" si="42"/>
        <v>5.4080000000000155</v>
      </c>
    </row>
    <row r="345" spans="1:26">
      <c r="A345" s="34">
        <f>数据输入!A345</f>
        <v>20120605</v>
      </c>
      <c r="C345" s="21">
        <f>数据输入!B345</f>
        <v>-12.68</v>
      </c>
      <c r="G345" s="21">
        <f t="shared" si="39"/>
        <v>-39.75</v>
      </c>
      <c r="I345" s="22">
        <f t="shared" si="40"/>
        <v>36.165953962332821</v>
      </c>
      <c r="J345" s="18">
        <f t="shared" si="36"/>
        <v>-687.88000000000056</v>
      </c>
      <c r="K345" s="45">
        <f t="shared" si="37"/>
        <v>-681.54000000000065</v>
      </c>
      <c r="L345" s="21">
        <f t="shared" si="38"/>
        <v>-19.875</v>
      </c>
      <c r="M345" s="21">
        <f t="shared" si="41"/>
        <v>-674.91400000000067</v>
      </c>
      <c r="N345" s="21">
        <f t="shared" si="42"/>
        <v>4.0369999999999209</v>
      </c>
    </row>
    <row r="346" spans="1:26">
      <c r="A346" s="34">
        <f>数据输入!A346</f>
        <v>20120606</v>
      </c>
      <c r="C346" s="21">
        <f>数据输入!B346</f>
        <v>-23.62</v>
      </c>
      <c r="G346" s="21">
        <f t="shared" si="39"/>
        <v>-36.299999999999997</v>
      </c>
      <c r="I346" s="22">
        <f t="shared" si="40"/>
        <v>33.027022108998274</v>
      </c>
      <c r="J346" s="18">
        <f t="shared" si="36"/>
        <v>-711.50000000000057</v>
      </c>
      <c r="K346" s="45">
        <f t="shared" si="37"/>
        <v>-699.69000000000051</v>
      </c>
      <c r="L346" s="21">
        <f t="shared" si="38"/>
        <v>-18.149999999999864</v>
      </c>
      <c r="M346" s="21">
        <f t="shared" si="41"/>
        <v>-675.19900000000064</v>
      </c>
      <c r="N346" s="21">
        <f t="shared" si="42"/>
        <v>-0.28499999999996817</v>
      </c>
    </row>
    <row r="347" spans="1:26">
      <c r="A347" s="34">
        <f>数据输入!A347</f>
        <v>20120607</v>
      </c>
      <c r="C347" s="21">
        <f>数据输入!B347</f>
        <v>-23.3</v>
      </c>
      <c r="G347" s="21">
        <f t="shared" si="39"/>
        <v>-46.92</v>
      </c>
      <c r="I347" s="22">
        <f t="shared" si="40"/>
        <v>42.689473205349834</v>
      </c>
      <c r="J347" s="18">
        <f t="shared" si="36"/>
        <v>-734.80000000000052</v>
      </c>
      <c r="K347" s="45">
        <f t="shared" si="37"/>
        <v>-723.15000000000055</v>
      </c>
      <c r="L347" s="21">
        <f t="shared" si="38"/>
        <v>-23.460000000000036</v>
      </c>
      <c r="M347" s="21">
        <f t="shared" si="41"/>
        <v>-678.77800000000047</v>
      </c>
      <c r="N347" s="21">
        <f t="shared" si="42"/>
        <v>-3.5789999999998372</v>
      </c>
    </row>
    <row r="348" spans="1:26">
      <c r="A348" s="34">
        <f>数据输入!A348</f>
        <v>20120608</v>
      </c>
      <c r="C348" s="21">
        <f>数据输入!B348</f>
        <v>-40.700000000000003</v>
      </c>
      <c r="G348" s="21">
        <f t="shared" si="39"/>
        <v>-64</v>
      </c>
      <c r="I348" s="22">
        <f>G348/G$348*100</f>
        <v>100</v>
      </c>
      <c r="J348" s="18">
        <f t="shared" si="36"/>
        <v>-775.50000000000057</v>
      </c>
      <c r="K348" s="45">
        <f t="shared" si="37"/>
        <v>-755.15000000000055</v>
      </c>
      <c r="L348" s="21">
        <f t="shared" si="38"/>
        <v>-32</v>
      </c>
      <c r="M348" s="21">
        <f t="shared" si="41"/>
        <v>-686.67500000000052</v>
      </c>
      <c r="N348" s="21">
        <f t="shared" si="42"/>
        <v>-7.8970000000000482</v>
      </c>
    </row>
    <row r="349" spans="1:26">
      <c r="A349" s="34">
        <f>数据输入!A349</f>
        <v>20120611</v>
      </c>
      <c r="C349" s="21">
        <f>数据输入!B349</f>
        <v>-2</v>
      </c>
      <c r="G349" s="21">
        <f t="shared" si="39"/>
        <v>-42.7</v>
      </c>
      <c r="I349" s="22">
        <f>G349/G$348*100</f>
        <v>66.71875</v>
      </c>
      <c r="J349" s="18">
        <f t="shared" si="36"/>
        <v>-777.50000000000057</v>
      </c>
      <c r="K349" s="45">
        <f t="shared" si="37"/>
        <v>-776.50000000000057</v>
      </c>
      <c r="L349" s="21">
        <f t="shared" si="38"/>
        <v>-21.350000000000023</v>
      </c>
      <c r="M349" s="21">
        <f t="shared" si="41"/>
        <v>-695.62900000000059</v>
      </c>
      <c r="N349" s="21">
        <f t="shared" si="42"/>
        <v>-8.9540000000000646</v>
      </c>
    </row>
    <row r="350" spans="1:26">
      <c r="A350" s="34">
        <f>数据输入!A350</f>
        <v>20120612</v>
      </c>
      <c r="C350" s="21">
        <f>数据输入!B350</f>
        <v>-7.81</v>
      </c>
      <c r="G350" s="33">
        <f t="shared" si="39"/>
        <v>-9.8099999999999987</v>
      </c>
      <c r="H350" s="33"/>
      <c r="I350" s="31">
        <f>G350/G$348*100</f>
        <v>15.328124999999998</v>
      </c>
      <c r="J350" s="18">
        <f t="shared" si="36"/>
        <v>-785.31000000000051</v>
      </c>
      <c r="K350" s="43">
        <f t="shared" si="37"/>
        <v>-781.40500000000054</v>
      </c>
      <c r="L350" s="21">
        <f t="shared" si="38"/>
        <v>-4.9049999999999727</v>
      </c>
      <c r="M350" s="21">
        <f t="shared" si="41"/>
        <v>-708.88100000000054</v>
      </c>
      <c r="N350" s="21">
        <f t="shared" si="42"/>
        <v>-13.251999999999953</v>
      </c>
      <c r="O350" s="21">
        <f>K350-K342</f>
        <v>-134.90999999999997</v>
      </c>
      <c r="X350" t="s">
        <v>22</v>
      </c>
      <c r="Y350" t="s">
        <v>27</v>
      </c>
      <c r="Z350" t="s">
        <v>24</v>
      </c>
    </row>
    <row r="351" spans="1:26">
      <c r="A351" s="34">
        <f>数据输入!A351</f>
        <v>20120613</v>
      </c>
      <c r="C351" s="21">
        <f>数据输入!B351</f>
        <v>13.53</v>
      </c>
      <c r="G351" s="21">
        <f t="shared" ref="G351:G368" si="43">C350+C351</f>
        <v>5.72</v>
      </c>
      <c r="I351" s="22">
        <f>G351/G$351*100</f>
        <v>100</v>
      </c>
      <c r="J351" s="18">
        <f t="shared" si="36"/>
        <v>-771.78000000000054</v>
      </c>
      <c r="K351" s="44">
        <f t="shared" si="37"/>
        <v>-778.54500000000053</v>
      </c>
      <c r="L351" s="25">
        <f t="shared" si="38"/>
        <v>2.8600000000000136</v>
      </c>
      <c r="M351" s="21">
        <f t="shared" si="41"/>
        <v>-721.97800000000063</v>
      </c>
      <c r="N351" s="21">
        <f t="shared" si="42"/>
        <v>-13.097000000000094</v>
      </c>
      <c r="W351" s="21" t="s">
        <v>23</v>
      </c>
      <c r="Z351" t="s">
        <v>25</v>
      </c>
    </row>
    <row r="352" spans="1:26">
      <c r="A352" s="34">
        <f>数据输入!A352</f>
        <v>20120614</v>
      </c>
      <c r="C352" s="21">
        <f>数据输入!B352</f>
        <v>6.76</v>
      </c>
      <c r="G352" s="21">
        <f t="shared" si="43"/>
        <v>20.29</v>
      </c>
      <c r="I352" s="22">
        <f>G352/G352*100</f>
        <v>100</v>
      </c>
      <c r="J352" s="18">
        <f t="shared" si="36"/>
        <v>-765.02000000000055</v>
      </c>
      <c r="K352" s="44">
        <f t="shared" si="37"/>
        <v>-768.40000000000055</v>
      </c>
      <c r="L352" s="21">
        <f t="shared" si="38"/>
        <v>10.144999999999982</v>
      </c>
      <c r="M352" s="21">
        <f t="shared" si="41"/>
        <v>-733.26200000000063</v>
      </c>
      <c r="N352" s="21">
        <f t="shared" si="42"/>
        <v>-11.283999999999992</v>
      </c>
    </row>
    <row r="353" spans="1:30">
      <c r="A353" s="34">
        <f>数据输入!A353</f>
        <v>20120615</v>
      </c>
      <c r="C353" s="21">
        <f>数据输入!B353</f>
        <v>-2.61</v>
      </c>
      <c r="G353" s="21">
        <f t="shared" si="43"/>
        <v>4.1500000000000004</v>
      </c>
      <c r="I353" s="22">
        <f>G353/G$352*100</f>
        <v>20.453425332676197</v>
      </c>
      <c r="J353" s="18">
        <f t="shared" si="36"/>
        <v>-767.63000000000056</v>
      </c>
      <c r="K353" s="44">
        <f t="shared" si="37"/>
        <v>-766.3250000000005</v>
      </c>
      <c r="L353" s="21">
        <f t="shared" si="38"/>
        <v>2.0750000000000455</v>
      </c>
      <c r="M353" s="21">
        <f t="shared" si="41"/>
        <v>-745.21200000000067</v>
      </c>
      <c r="N353" s="21">
        <f t="shared" si="42"/>
        <v>-11.950000000000045</v>
      </c>
    </row>
    <row r="354" spans="1:30">
      <c r="A354" s="34">
        <f>数据输入!A354</f>
        <v>20120618</v>
      </c>
      <c r="C354" s="21">
        <f>数据输入!B354</f>
        <v>17.440000000000001</v>
      </c>
      <c r="G354" s="21">
        <f t="shared" si="43"/>
        <v>14.830000000000002</v>
      </c>
      <c r="I354" s="22">
        <f>G354/G$352*100</f>
        <v>73.090192212912768</v>
      </c>
      <c r="J354" s="18">
        <f t="shared" si="36"/>
        <v>-750.19000000000051</v>
      </c>
      <c r="K354" s="44">
        <f t="shared" si="37"/>
        <v>-758.91000000000054</v>
      </c>
      <c r="L354" s="21">
        <f t="shared" si="38"/>
        <v>7.4149999999999636</v>
      </c>
      <c r="M354" s="21">
        <f t="shared" si="41"/>
        <v>-752.71100000000058</v>
      </c>
      <c r="N354" s="21">
        <f t="shared" si="42"/>
        <v>-7.49899999999991</v>
      </c>
    </row>
    <row r="355" spans="1:30">
      <c r="A355" s="34">
        <f>数据输入!A355</f>
        <v>20120619</v>
      </c>
      <c r="C355" s="21">
        <f>数据输入!B355</f>
        <v>-2.13</v>
      </c>
      <c r="G355" s="21">
        <f t="shared" si="43"/>
        <v>15.310000000000002</v>
      </c>
      <c r="I355" s="22">
        <f>G355/G$352*100</f>
        <v>75.455889600788581</v>
      </c>
      <c r="J355" s="18">
        <f t="shared" si="36"/>
        <v>-752.3200000000005</v>
      </c>
      <c r="K355" s="43">
        <f t="shared" si="37"/>
        <v>-751.25500000000056</v>
      </c>
      <c r="L355" s="21">
        <f t="shared" si="38"/>
        <v>7.6549999999999727</v>
      </c>
      <c r="M355" s="21">
        <f t="shared" si="41"/>
        <v>-759.15500000000054</v>
      </c>
      <c r="N355" s="21">
        <f t="shared" si="42"/>
        <v>-6.44399999999996</v>
      </c>
      <c r="O355" s="21">
        <f>K355-K350</f>
        <v>30.149999999999977</v>
      </c>
    </row>
    <row r="356" spans="1:30" ht="12.75" customHeight="1">
      <c r="A356" s="34">
        <f>数据输入!A356</f>
        <v>20120620</v>
      </c>
      <c r="C356" s="21">
        <f>数据输入!B356</f>
        <v>-0.67</v>
      </c>
      <c r="G356" s="21">
        <f t="shared" si="43"/>
        <v>-2.8</v>
      </c>
      <c r="I356" s="26">
        <f>ABS(G356/G$352*100)</f>
        <v>13.799901429275504</v>
      </c>
      <c r="J356" s="27">
        <f t="shared" si="36"/>
        <v>-752.99000000000046</v>
      </c>
      <c r="K356" s="45">
        <f t="shared" si="37"/>
        <v>-752.65500000000043</v>
      </c>
      <c r="L356" s="28">
        <f t="shared" si="38"/>
        <v>-1.3999999999998636</v>
      </c>
      <c r="M356" s="21">
        <f t="shared" si="41"/>
        <v>-763.30400000000066</v>
      </c>
      <c r="N356" s="21">
        <f t="shared" si="42"/>
        <v>-4.1490000000001146</v>
      </c>
      <c r="X356" t="s">
        <v>22</v>
      </c>
      <c r="Z356" t="s">
        <v>26</v>
      </c>
    </row>
    <row r="357" spans="1:30">
      <c r="A357" s="34">
        <f>数据输入!A357</f>
        <v>20120621</v>
      </c>
      <c r="C357" s="21">
        <f>数据输入!B357</f>
        <v>-16.510000000000002</v>
      </c>
      <c r="G357" s="21">
        <f t="shared" si="43"/>
        <v>-17.180000000000003</v>
      </c>
      <c r="I357" s="22">
        <f>G357/G357*100</f>
        <v>100</v>
      </c>
      <c r="J357" s="18">
        <f t="shared" si="36"/>
        <v>-769.50000000000045</v>
      </c>
      <c r="K357" s="45">
        <f t="shared" si="37"/>
        <v>-761.24500000000046</v>
      </c>
      <c r="L357" s="21">
        <f t="shared" si="38"/>
        <v>-8.5900000000000318</v>
      </c>
      <c r="M357" s="21">
        <f t="shared" si="41"/>
        <v>-766.77400000000057</v>
      </c>
      <c r="N357" s="21">
        <f t="shared" si="42"/>
        <v>-3.4699999999999136</v>
      </c>
    </row>
    <row r="358" spans="1:30">
      <c r="A358" s="34">
        <f>数据输入!A358</f>
        <v>20120625</v>
      </c>
      <c r="C358" s="21">
        <f>数据输入!B358</f>
        <v>-6.09</v>
      </c>
      <c r="G358" s="21">
        <f t="shared" si="43"/>
        <v>-22.6</v>
      </c>
      <c r="I358" s="22">
        <f>G358/G358*100</f>
        <v>100</v>
      </c>
      <c r="J358" s="18">
        <f t="shared" ref="J358:J368" si="44">J357+C358</f>
        <v>-775.59000000000049</v>
      </c>
      <c r="K358" s="45">
        <f t="shared" si="37"/>
        <v>-772.54500000000053</v>
      </c>
      <c r="L358" s="21">
        <f t="shared" si="38"/>
        <v>-11.300000000000068</v>
      </c>
      <c r="M358" s="21">
        <f t="shared" si="41"/>
        <v>-766.78300000000058</v>
      </c>
      <c r="N358" s="21">
        <f t="shared" si="42"/>
        <v>-9.0000000000145519E-3</v>
      </c>
    </row>
    <row r="359" spans="1:30">
      <c r="A359" s="34">
        <f>数据输入!A359</f>
        <v>20120626</v>
      </c>
      <c r="C359" s="21">
        <f>数据输入!B359</f>
        <v>-20.88</v>
      </c>
      <c r="G359" s="21">
        <f t="shared" si="43"/>
        <v>-26.97</v>
      </c>
      <c r="I359" s="22">
        <f>G359/G359*100</f>
        <v>100</v>
      </c>
      <c r="J359" s="18">
        <f t="shared" si="44"/>
        <v>-796.47000000000048</v>
      </c>
      <c r="K359" s="45">
        <f t="shared" ref="K359:K368" si="45">(J358+J359)/2</f>
        <v>-786.03000000000043</v>
      </c>
      <c r="L359" s="21">
        <f t="shared" ref="L359:L368" si="46">K359-K358</f>
        <v>-13.4849999999999</v>
      </c>
      <c r="M359" s="21">
        <f t="shared" si="41"/>
        <v>-768.6800000000004</v>
      </c>
      <c r="N359" s="21">
        <f t="shared" si="42"/>
        <v>-1.8969999999998208</v>
      </c>
    </row>
    <row r="360" spans="1:30">
      <c r="A360" s="34">
        <f>数据输入!A360</f>
        <v>20120627</v>
      </c>
      <c r="C360" s="21">
        <f>数据输入!B360</f>
        <v>-9.7100000000000009</v>
      </c>
      <c r="G360" s="21">
        <f t="shared" si="43"/>
        <v>-30.59</v>
      </c>
      <c r="I360" s="22">
        <f>G360/G359*100</f>
        <v>113.42232109751575</v>
      </c>
      <c r="J360" s="18">
        <f t="shared" si="44"/>
        <v>-806.18000000000052</v>
      </c>
      <c r="K360" s="45">
        <f t="shared" si="45"/>
        <v>-801.3250000000005</v>
      </c>
      <c r="L360" s="21">
        <f t="shared" si="46"/>
        <v>-15.295000000000073</v>
      </c>
      <c r="M360" s="21">
        <f t="shared" ref="M360:M368" si="47">SUM(J351:J360)/10</f>
        <v>-770.76700000000051</v>
      </c>
      <c r="N360" s="21">
        <f t="shared" si="42"/>
        <v>-2.0870000000001028</v>
      </c>
    </row>
    <row r="361" spans="1:30">
      <c r="A361" s="34">
        <f>数据输入!A361</f>
        <v>20120628</v>
      </c>
      <c r="C361" s="21">
        <f>数据输入!B361</f>
        <v>-12.08</v>
      </c>
      <c r="G361" s="21">
        <f t="shared" si="43"/>
        <v>-21.79</v>
      </c>
      <c r="I361" s="22">
        <f>G361/G$360*100</f>
        <v>71.232428898332785</v>
      </c>
      <c r="J361" s="18">
        <f t="shared" si="44"/>
        <v>-818.26000000000056</v>
      </c>
      <c r="K361" s="45">
        <f t="shared" si="45"/>
        <v>-812.22000000000048</v>
      </c>
      <c r="L361" s="21">
        <f t="shared" si="46"/>
        <v>-10.894999999999982</v>
      </c>
      <c r="M361" s="21">
        <f t="shared" si="47"/>
        <v>-775.41500000000042</v>
      </c>
      <c r="N361" s="21">
        <f t="shared" ref="N361:N368" si="48">M361-M360</f>
        <v>-4.6479999999999109</v>
      </c>
      <c r="AD361" s="35"/>
    </row>
    <row r="362" spans="1:30">
      <c r="A362" s="34">
        <f>数据输入!A362</f>
        <v>20120629</v>
      </c>
      <c r="C362" s="21">
        <f>数据输入!B362</f>
        <v>5.75</v>
      </c>
      <c r="G362" s="21">
        <f t="shared" si="43"/>
        <v>-6.33</v>
      </c>
      <c r="I362" s="22">
        <f>G362/G$361*100</f>
        <v>29.050022946305649</v>
      </c>
      <c r="J362" s="18">
        <f t="shared" si="44"/>
        <v>-812.51000000000056</v>
      </c>
      <c r="K362" s="45">
        <f t="shared" si="45"/>
        <v>-815.38500000000056</v>
      </c>
      <c r="L362" s="21">
        <f t="shared" si="46"/>
        <v>-3.1650000000000773</v>
      </c>
      <c r="M362" s="21">
        <f t="shared" si="47"/>
        <v>-780.16400000000044</v>
      </c>
      <c r="N362" s="21">
        <f t="shared" si="48"/>
        <v>-4.7490000000000236</v>
      </c>
    </row>
    <row r="363" spans="1:30">
      <c r="A363" s="34">
        <f>数据输入!A363</f>
        <v>20120702</v>
      </c>
      <c r="C363" s="21">
        <f>数据输入!B363</f>
        <v>-24.51</v>
      </c>
      <c r="G363" s="21">
        <f t="shared" si="43"/>
        <v>-18.760000000000002</v>
      </c>
      <c r="I363" s="22">
        <f>G363/G$360*100</f>
        <v>61.327231121281464</v>
      </c>
      <c r="J363" s="18">
        <f t="shared" si="44"/>
        <v>-837.02000000000055</v>
      </c>
      <c r="K363" s="45">
        <f t="shared" si="45"/>
        <v>-824.76500000000055</v>
      </c>
      <c r="L363" s="21">
        <f t="shared" si="46"/>
        <v>-9.3799999999999955</v>
      </c>
      <c r="M363" s="21">
        <f t="shared" si="47"/>
        <v>-787.10300000000041</v>
      </c>
      <c r="N363" s="21">
        <f t="shared" si="48"/>
        <v>-6.9389999999999645</v>
      </c>
    </row>
    <row r="364" spans="1:30">
      <c r="A364" s="34">
        <f>数据输入!A364</f>
        <v>20120703</v>
      </c>
      <c r="C364" s="21">
        <f>数据输入!B364</f>
        <v>5.3</v>
      </c>
      <c r="G364" s="21">
        <f t="shared" si="43"/>
        <v>-19.21</v>
      </c>
      <c r="I364" s="22">
        <f>G364/G$360*100</f>
        <v>62.798300098071266</v>
      </c>
      <c r="J364" s="18">
        <f t="shared" si="44"/>
        <v>-831.7200000000006</v>
      </c>
      <c r="K364" s="43">
        <f t="shared" si="45"/>
        <v>-834.37000000000057</v>
      </c>
      <c r="L364" s="21">
        <f t="shared" si="46"/>
        <v>-9.6050000000000182</v>
      </c>
      <c r="M364" s="21">
        <f t="shared" si="47"/>
        <v>-795.25600000000043</v>
      </c>
      <c r="N364" s="21">
        <f t="shared" si="48"/>
        <v>-8.15300000000002</v>
      </c>
      <c r="O364" s="21">
        <f>K364-K355</f>
        <v>-83.115000000000009</v>
      </c>
      <c r="P364" s="21">
        <f>K364-K326</f>
        <v>-297.34000000000015</v>
      </c>
    </row>
    <row r="365" spans="1:30">
      <c r="A365" s="34">
        <f>数据输入!A365</f>
        <v>20120704</v>
      </c>
      <c r="C365" s="21">
        <f>数据输入!B365</f>
        <v>2.54</v>
      </c>
      <c r="G365" s="30">
        <f t="shared" si="43"/>
        <v>7.84</v>
      </c>
      <c r="H365" s="30"/>
      <c r="I365" s="22">
        <f>G365/G$365*100</f>
        <v>100</v>
      </c>
      <c r="J365" s="18">
        <f t="shared" si="44"/>
        <v>-829.18000000000063</v>
      </c>
      <c r="K365" s="44">
        <f t="shared" si="45"/>
        <v>-830.45000000000061</v>
      </c>
      <c r="L365" s="30">
        <f t="shared" si="46"/>
        <v>3.9199999999999591</v>
      </c>
      <c r="M365" s="21">
        <f t="shared" si="47"/>
        <v>-802.94200000000035</v>
      </c>
      <c r="N365" s="21">
        <f t="shared" si="48"/>
        <v>-7.6859999999999218</v>
      </c>
      <c r="U365" s="21" t="s">
        <v>42</v>
      </c>
      <c r="V365" s="21" t="s">
        <v>40</v>
      </c>
      <c r="W365" s="21" t="s">
        <v>36</v>
      </c>
      <c r="X365" t="s">
        <v>37</v>
      </c>
      <c r="Y365" t="s">
        <v>37</v>
      </c>
      <c r="Z365" s="21" t="s">
        <v>38</v>
      </c>
      <c r="AA365" s="21" t="s">
        <v>46</v>
      </c>
      <c r="AB365" t="s">
        <v>45</v>
      </c>
      <c r="AC365" t="s">
        <v>48</v>
      </c>
    </row>
    <row r="366" spans="1:30">
      <c r="A366" s="34">
        <f>数据输入!A366</f>
        <v>20120705</v>
      </c>
      <c r="B366" s="59">
        <f>期货合约数据!B80</f>
        <v>-22.30965615807294</v>
      </c>
      <c r="C366" s="21">
        <f>数据输入!B366</f>
        <v>3.45</v>
      </c>
      <c r="G366" s="21">
        <f t="shared" si="43"/>
        <v>5.99</v>
      </c>
      <c r="I366" s="22">
        <f>G366/G$365*100</f>
        <v>76.403061224489804</v>
      </c>
      <c r="J366" s="18">
        <f t="shared" si="44"/>
        <v>-825.73000000000059</v>
      </c>
      <c r="K366" s="44">
        <f t="shared" si="45"/>
        <v>-827.45500000000061</v>
      </c>
      <c r="L366" s="21">
        <f t="shared" si="46"/>
        <v>2.9950000000000045</v>
      </c>
      <c r="M366" s="21">
        <f t="shared" si="47"/>
        <v>-810.21600000000046</v>
      </c>
      <c r="N366" s="21">
        <f t="shared" si="48"/>
        <v>-7.2740000000001146</v>
      </c>
      <c r="U366" s="21" t="s">
        <v>53</v>
      </c>
      <c r="V366" s="21" t="s">
        <v>54</v>
      </c>
      <c r="W366" s="21" t="s">
        <v>55</v>
      </c>
      <c r="X366" s="21" t="s">
        <v>55</v>
      </c>
      <c r="Y366" s="21" t="s">
        <v>55</v>
      </c>
      <c r="Z366" s="21" t="s">
        <v>56</v>
      </c>
      <c r="AA366" s="21" t="s">
        <v>57</v>
      </c>
      <c r="AB366" s="21" t="s">
        <v>59</v>
      </c>
      <c r="AC366" s="21" t="s">
        <v>58</v>
      </c>
    </row>
    <row r="367" spans="1:30">
      <c r="A367" s="34">
        <f>数据输入!A367</f>
        <v>20120706</v>
      </c>
      <c r="B367" s="59">
        <f>期货合约数据!B81</f>
        <v>-26.384155216499487</v>
      </c>
      <c r="C367" s="21">
        <f>数据输入!B367</f>
        <v>4.3</v>
      </c>
      <c r="G367" s="21">
        <f t="shared" si="43"/>
        <v>7.75</v>
      </c>
      <c r="I367" s="22">
        <f>G367/G$365*100</f>
        <v>98.852040816326536</v>
      </c>
      <c r="J367" s="18">
        <f t="shared" si="44"/>
        <v>-821.43000000000063</v>
      </c>
      <c r="K367" s="44">
        <f t="shared" si="45"/>
        <v>-823.58000000000061</v>
      </c>
      <c r="L367" s="21">
        <f t="shared" si="46"/>
        <v>3.875</v>
      </c>
      <c r="M367" s="21">
        <f t="shared" si="47"/>
        <v>-815.40900000000045</v>
      </c>
      <c r="N367" s="21">
        <f t="shared" si="48"/>
        <v>-5.1929999999999836</v>
      </c>
      <c r="U367" s="21" t="s">
        <v>53</v>
      </c>
      <c r="X367" s="21"/>
      <c r="Y367" s="21"/>
      <c r="Z367" s="21"/>
      <c r="AA367" s="21"/>
      <c r="AB367" s="21"/>
      <c r="AC367" s="21"/>
    </row>
    <row r="368" spans="1:30">
      <c r="A368" s="34">
        <f>数据输入!A368</f>
        <v>20120709</v>
      </c>
      <c r="B368" s="59">
        <f>期货合约数据!B82</f>
        <v>-27.969212221586261</v>
      </c>
      <c r="C368" s="21">
        <f>数据输入!B368</f>
        <v>3.22</v>
      </c>
      <c r="D368" s="21">
        <f>数据输入!G368</f>
        <v>-53</v>
      </c>
      <c r="G368" s="21">
        <f t="shared" si="43"/>
        <v>7.52</v>
      </c>
      <c r="I368" s="22">
        <f>G368/G$365*100</f>
        <v>95.918367346938766</v>
      </c>
      <c r="J368" s="18">
        <f t="shared" si="44"/>
        <v>-818.2100000000006</v>
      </c>
      <c r="K368" s="43">
        <f t="shared" si="45"/>
        <v>-819.82000000000062</v>
      </c>
      <c r="L368" s="21">
        <f t="shared" si="46"/>
        <v>3.7599999999999909</v>
      </c>
      <c r="M368" s="21">
        <f t="shared" si="47"/>
        <v>-819.6710000000005</v>
      </c>
      <c r="N368" s="21">
        <f t="shared" si="48"/>
        <v>-4.2620000000000573</v>
      </c>
      <c r="O368" s="21">
        <f>K368-K$364</f>
        <v>14.549999999999955</v>
      </c>
      <c r="U368" s="21" t="s">
        <v>53</v>
      </c>
      <c r="V368" s="21" t="s">
        <v>62</v>
      </c>
    </row>
    <row r="369" spans="1:29">
      <c r="A369" s="34">
        <f>数据输入!A369</f>
        <v>20120710</v>
      </c>
      <c r="B369" s="59">
        <f>期货合约数据!B83</f>
        <v>-27.818369492497382</v>
      </c>
      <c r="C369" s="21">
        <f>数据输入!B369</f>
        <v>-13.94</v>
      </c>
      <c r="D369" s="21">
        <f>数据输入!G369</f>
        <v>-6</v>
      </c>
      <c r="G369" s="21">
        <f t="shared" ref="G369:G392" si="49">C368+C369</f>
        <v>-10.719999999999999</v>
      </c>
      <c r="J369" s="18">
        <f t="shared" ref="J369:J392" si="50">J368+C369</f>
        <v>-832.15000000000066</v>
      </c>
      <c r="K369" s="45">
        <f t="shared" ref="K369:K393" si="51">(J368+J369)/2</f>
        <v>-825.18000000000063</v>
      </c>
      <c r="L369" s="21">
        <f t="shared" ref="L369:L393" si="52">K369-K368</f>
        <v>-5.3600000000000136</v>
      </c>
      <c r="M369" s="21">
        <f t="shared" ref="M369:M392" si="53">SUM(J360:J369)/10</f>
        <v>-823.23900000000049</v>
      </c>
      <c r="N369" s="21">
        <f t="shared" ref="N369:N393" si="54">M369-M368</f>
        <v>-3.5679999999999836</v>
      </c>
    </row>
    <row r="370" spans="1:29">
      <c r="A370" s="34">
        <f>数据输入!A370</f>
        <v>20120711</v>
      </c>
      <c r="B370" s="59">
        <f>期货合约数据!B84</f>
        <v>-27.027658480594944</v>
      </c>
      <c r="C370" s="21">
        <f>数据输入!B370</f>
        <v>-3.06</v>
      </c>
      <c r="D370" s="21">
        <f>数据输入!G370</f>
        <v>11</v>
      </c>
      <c r="G370" s="21">
        <f t="shared" si="49"/>
        <v>-17</v>
      </c>
      <c r="I370" s="22">
        <f>G370/G$365*100</f>
        <v>-216.83673469387753</v>
      </c>
      <c r="J370" s="18">
        <f t="shared" si="50"/>
        <v>-835.2100000000006</v>
      </c>
      <c r="K370" s="43">
        <f t="shared" si="51"/>
        <v>-833.68000000000063</v>
      </c>
      <c r="L370" s="21">
        <f t="shared" si="52"/>
        <v>-8.5</v>
      </c>
      <c r="M370" s="21">
        <f t="shared" si="53"/>
        <v>-826.14200000000051</v>
      </c>
      <c r="N370" s="21">
        <f t="shared" si="54"/>
        <v>-2.90300000000002</v>
      </c>
      <c r="O370" s="21">
        <f>K370-K368</f>
        <v>-13.860000000000014</v>
      </c>
      <c r="P370" s="21">
        <f>K370-K$326</f>
        <v>-296.6500000000002</v>
      </c>
    </row>
    <row r="371" spans="1:29">
      <c r="A371" s="34">
        <f>数据输入!A371</f>
        <v>20120712</v>
      </c>
      <c r="B371" s="59">
        <f>期货合约数据!B85</f>
        <v>-26.234041210321152</v>
      </c>
      <c r="C371" s="21">
        <f>数据输入!B371</f>
        <v>23.94</v>
      </c>
      <c r="D371" s="21">
        <f>数据输入!G371</f>
        <v>10</v>
      </c>
      <c r="G371" s="21">
        <f t="shared" si="49"/>
        <v>20.880000000000003</v>
      </c>
      <c r="I371" s="22">
        <f>G371/G$365*100</f>
        <v>266.32653061224494</v>
      </c>
      <c r="J371" s="18">
        <f t="shared" si="50"/>
        <v>-811.27000000000055</v>
      </c>
      <c r="K371" s="44">
        <f t="shared" si="51"/>
        <v>-823.24000000000058</v>
      </c>
      <c r="L371" s="21">
        <f t="shared" si="52"/>
        <v>10.440000000000055</v>
      </c>
      <c r="M371" s="21">
        <f t="shared" si="53"/>
        <v>-825.44300000000078</v>
      </c>
      <c r="N371" s="21">
        <f t="shared" si="54"/>
        <v>0.69899999999972806</v>
      </c>
    </row>
    <row r="372" spans="1:29">
      <c r="A372" s="34">
        <f>数据输入!A372</f>
        <v>20120713</v>
      </c>
      <c r="B372" s="59">
        <f>期货合约数据!B86</f>
        <v>-26.142764150702099</v>
      </c>
      <c r="C372" s="21">
        <f>数据输入!B372</f>
        <v>13.45</v>
      </c>
      <c r="D372" s="21">
        <f>数据输入!G372</f>
        <v>0</v>
      </c>
      <c r="G372" s="21">
        <f t="shared" si="49"/>
        <v>37.39</v>
      </c>
      <c r="J372" s="18">
        <f t="shared" si="50"/>
        <v>-797.8200000000005</v>
      </c>
      <c r="K372" s="43">
        <f t="shared" si="51"/>
        <v>-804.54500000000053</v>
      </c>
      <c r="L372" s="21">
        <f t="shared" si="52"/>
        <v>18.69500000000005</v>
      </c>
      <c r="M372" s="21">
        <f t="shared" si="53"/>
        <v>-823.9740000000005</v>
      </c>
      <c r="N372" s="21">
        <f t="shared" si="54"/>
        <v>1.4690000000002783</v>
      </c>
      <c r="O372" s="21">
        <f>K372-K$370</f>
        <v>29.135000000000105</v>
      </c>
      <c r="P372" s="21">
        <f t="shared" ref="P372:P377" si="55">K372-K$370</f>
        <v>29.135000000000105</v>
      </c>
      <c r="V372" s="21" t="s">
        <v>71</v>
      </c>
      <c r="W372" s="21" t="s">
        <v>72</v>
      </c>
      <c r="X372" t="s">
        <v>72</v>
      </c>
      <c r="Y372" s="21" t="s">
        <v>72</v>
      </c>
      <c r="Z372" s="21" t="s">
        <v>73</v>
      </c>
      <c r="AA372" s="21" t="s">
        <v>74</v>
      </c>
      <c r="AB372" s="21" t="s">
        <v>74</v>
      </c>
      <c r="AC372" s="21" t="s">
        <v>75</v>
      </c>
    </row>
    <row r="373" spans="1:29">
      <c r="A373" s="34">
        <f>数据输入!A373</f>
        <v>20120716</v>
      </c>
      <c r="B373" s="59">
        <f>期货合约数据!B87</f>
        <v>-23.788972880926906</v>
      </c>
      <c r="C373" s="21">
        <f>数据输入!B373</f>
        <v>-15.46</v>
      </c>
      <c r="D373" s="21">
        <f>数据输入!G373</f>
        <v>-37</v>
      </c>
      <c r="G373" s="21">
        <f t="shared" si="49"/>
        <v>-2.0100000000000016</v>
      </c>
      <c r="J373" s="18">
        <f t="shared" si="50"/>
        <v>-813.28000000000054</v>
      </c>
      <c r="K373" s="45">
        <f t="shared" si="51"/>
        <v>-805.55000000000052</v>
      </c>
      <c r="L373" s="21">
        <f t="shared" si="52"/>
        <v>-1.0049999999999955</v>
      </c>
      <c r="M373" s="21">
        <f t="shared" si="53"/>
        <v>-821.60000000000059</v>
      </c>
      <c r="N373" s="21">
        <f t="shared" si="54"/>
        <v>2.37399999999991</v>
      </c>
      <c r="P373" s="21">
        <f t="shared" si="55"/>
        <v>28.130000000000109</v>
      </c>
    </row>
    <row r="374" spans="1:29">
      <c r="A374" s="34">
        <f>数据输入!A374</f>
        <v>20120717</v>
      </c>
      <c r="B374" s="59">
        <f>期货合约数据!B88</f>
        <v>-25.542254602132509</v>
      </c>
      <c r="C374" s="21">
        <f>数据输入!B374</f>
        <v>-1.29</v>
      </c>
      <c r="D374" s="21">
        <f>数据输入!G374</f>
        <v>13</v>
      </c>
      <c r="G374" s="21">
        <f t="shared" si="49"/>
        <v>-16.75</v>
      </c>
      <c r="J374" s="18">
        <f t="shared" si="50"/>
        <v>-814.5700000000005</v>
      </c>
      <c r="K374" s="45">
        <f t="shared" si="51"/>
        <v>-813.92500000000052</v>
      </c>
      <c r="L374" s="21">
        <f t="shared" si="52"/>
        <v>-8.375</v>
      </c>
      <c r="M374" s="21">
        <f t="shared" si="53"/>
        <v>-819.88500000000056</v>
      </c>
      <c r="N374" s="21">
        <f t="shared" si="54"/>
        <v>1.7150000000000318</v>
      </c>
      <c r="P374" s="21">
        <f t="shared" si="55"/>
        <v>19.755000000000109</v>
      </c>
    </row>
    <row r="375" spans="1:29">
      <c r="A375" s="34">
        <f>数据输入!A375</f>
        <v>20120718</v>
      </c>
      <c r="B375" s="59">
        <f>期货合约数据!B89</f>
        <v>-24.460525030088547</v>
      </c>
      <c r="C375" s="21">
        <f>数据输入!B375</f>
        <v>-4.9800000000000004</v>
      </c>
      <c r="D375" s="21">
        <f>数据输入!G375</f>
        <v>8</v>
      </c>
      <c r="G375" s="21">
        <f t="shared" si="49"/>
        <v>-6.2700000000000005</v>
      </c>
      <c r="J375" s="18">
        <f t="shared" si="50"/>
        <v>-819.55000000000052</v>
      </c>
      <c r="K375" s="43">
        <f t="shared" si="51"/>
        <v>-817.06000000000051</v>
      </c>
      <c r="L375" s="21">
        <f t="shared" si="52"/>
        <v>-3.1349999999999909</v>
      </c>
      <c r="M375" s="21">
        <f t="shared" si="53"/>
        <v>-818.92200000000059</v>
      </c>
      <c r="N375" s="21">
        <f t="shared" si="54"/>
        <v>0.96299999999996544</v>
      </c>
      <c r="O375" s="21">
        <f>K375-K$372</f>
        <v>-12.514999999999986</v>
      </c>
      <c r="P375" s="21">
        <f t="shared" si="55"/>
        <v>16.620000000000118</v>
      </c>
    </row>
    <row r="376" spans="1:29">
      <c r="A376" s="34">
        <f>数据输入!A376</f>
        <v>20120719</v>
      </c>
      <c r="B376" s="59">
        <v>-26</v>
      </c>
      <c r="C376" s="21">
        <f>数据输入!B376</f>
        <v>13.02</v>
      </c>
      <c r="D376" s="21">
        <f>数据输入!G376</f>
        <v>16</v>
      </c>
      <c r="G376" s="21">
        <f t="shared" si="49"/>
        <v>8.0399999999999991</v>
      </c>
      <c r="J376" s="18">
        <f t="shared" si="50"/>
        <v>-806.53000000000054</v>
      </c>
      <c r="K376" s="44">
        <f t="shared" si="51"/>
        <v>-813.04000000000053</v>
      </c>
      <c r="L376" s="21">
        <f t="shared" si="52"/>
        <v>4.0199999999999818</v>
      </c>
      <c r="M376" s="21">
        <f t="shared" si="53"/>
        <v>-817.00200000000063</v>
      </c>
      <c r="N376" s="21">
        <f t="shared" si="54"/>
        <v>1.9199999999999591</v>
      </c>
      <c r="P376" s="21">
        <f t="shared" si="55"/>
        <v>20.6400000000001</v>
      </c>
    </row>
    <row r="377" spans="1:29">
      <c r="A377" s="34">
        <f>数据输入!A377</f>
        <v>20120720</v>
      </c>
      <c r="B377" s="59">
        <v>-24.55</v>
      </c>
      <c r="C377" s="21">
        <f>数据输入!B377</f>
        <v>-0.98</v>
      </c>
      <c r="D377" s="21">
        <f>数据输入!G377</f>
        <v>-16</v>
      </c>
      <c r="G377" s="21">
        <f t="shared" si="49"/>
        <v>12.04</v>
      </c>
      <c r="J377" s="18">
        <f t="shared" si="50"/>
        <v>-807.51000000000056</v>
      </c>
      <c r="K377" s="43">
        <f t="shared" si="51"/>
        <v>-807.02000000000055</v>
      </c>
      <c r="L377" s="21">
        <f t="shared" si="52"/>
        <v>6.0199999999999818</v>
      </c>
      <c r="M377" s="21">
        <f t="shared" si="53"/>
        <v>-815.61000000000047</v>
      </c>
      <c r="N377" s="21">
        <f t="shared" si="54"/>
        <v>1.3920000000001664</v>
      </c>
      <c r="O377" s="21">
        <f>K377-K$375</f>
        <v>10.039999999999964</v>
      </c>
      <c r="P377" s="21">
        <f t="shared" si="55"/>
        <v>26.660000000000082</v>
      </c>
    </row>
    <row r="378" spans="1:29">
      <c r="A378" s="34">
        <f>数据输入!A378</f>
        <v>20120723</v>
      </c>
      <c r="B378" s="59">
        <v>-23.38</v>
      </c>
      <c r="C378" s="21">
        <f>数据输入!B378</f>
        <v>-8.41</v>
      </c>
      <c r="D378" s="21">
        <f>数据输入!G378</f>
        <v>-28</v>
      </c>
      <c r="G378" s="21">
        <f t="shared" si="49"/>
        <v>-9.39</v>
      </c>
      <c r="J378" s="18">
        <f t="shared" si="50"/>
        <v>-815.92000000000053</v>
      </c>
      <c r="K378" s="45">
        <f t="shared" si="51"/>
        <v>-811.7150000000006</v>
      </c>
      <c r="L378" s="21">
        <f t="shared" si="52"/>
        <v>-4.69500000000005</v>
      </c>
      <c r="M378" s="21">
        <f t="shared" si="53"/>
        <v>-815.38100000000054</v>
      </c>
      <c r="N378" s="21">
        <f t="shared" si="54"/>
        <v>0.22899999999992815</v>
      </c>
      <c r="P378" s="21">
        <f t="shared" ref="P378:P392" si="56">K378-K$370</f>
        <v>21.965000000000032</v>
      </c>
    </row>
    <row r="379" spans="1:29">
      <c r="A379" s="34">
        <f>数据输入!A379</f>
        <v>20120724</v>
      </c>
      <c r="B379" s="59">
        <v>-24</v>
      </c>
      <c r="C379" s="21">
        <f>数据输入!B379</f>
        <v>-8.99</v>
      </c>
      <c r="D379" s="21">
        <f>数据输入!G379</f>
        <v>6</v>
      </c>
      <c r="G379" s="21">
        <f t="shared" si="49"/>
        <v>-17.399999999999999</v>
      </c>
      <c r="J379" s="18">
        <f t="shared" si="50"/>
        <v>-824.91000000000054</v>
      </c>
      <c r="K379" s="45">
        <f t="shared" si="51"/>
        <v>-820.41500000000053</v>
      </c>
      <c r="L379" s="21">
        <f t="shared" si="52"/>
        <v>-8.6999999999999318</v>
      </c>
      <c r="M379" s="21">
        <f t="shared" si="53"/>
        <v>-814.65700000000061</v>
      </c>
      <c r="N379" s="21">
        <f t="shared" si="54"/>
        <v>0.7239999999999327</v>
      </c>
      <c r="P379" s="21">
        <f t="shared" si="56"/>
        <v>13.2650000000001</v>
      </c>
    </row>
    <row r="380" spans="1:29">
      <c r="A380" s="34">
        <f>数据输入!A380</f>
        <v>20120725</v>
      </c>
      <c r="B380" s="59">
        <v>-22.87</v>
      </c>
      <c r="C380" s="21">
        <f>数据输入!B380</f>
        <v>5.79</v>
      </c>
      <c r="D380" s="21">
        <f>数据输入!G380</f>
        <v>-11</v>
      </c>
      <c r="G380" s="21">
        <f t="shared" si="49"/>
        <v>-3.2</v>
      </c>
      <c r="J380" s="18">
        <f t="shared" si="50"/>
        <v>-819.12000000000057</v>
      </c>
      <c r="K380" s="43">
        <f t="shared" si="51"/>
        <v>-822.01500000000055</v>
      </c>
      <c r="L380" s="21">
        <f t="shared" si="52"/>
        <v>-1.6000000000000227</v>
      </c>
      <c r="M380" s="21">
        <f t="shared" si="53"/>
        <v>-813.04800000000057</v>
      </c>
      <c r="N380" s="21">
        <f t="shared" si="54"/>
        <v>1.6090000000000373</v>
      </c>
      <c r="O380" s="21">
        <f>K380-K$377</f>
        <v>-14.995000000000005</v>
      </c>
      <c r="P380" s="21">
        <f t="shared" si="56"/>
        <v>11.665000000000077</v>
      </c>
    </row>
    <row r="381" spans="1:29">
      <c r="A381" s="34">
        <f>数据输入!A381</f>
        <v>20120726</v>
      </c>
      <c r="B381" s="59">
        <v>-21.73</v>
      </c>
      <c r="C381" s="21">
        <f>数据输入!B381</f>
        <v>-1.8</v>
      </c>
      <c r="D381" s="21">
        <f>数据输入!G381</f>
        <v>-10</v>
      </c>
      <c r="G381" s="21">
        <f t="shared" si="49"/>
        <v>3.99</v>
      </c>
      <c r="J381" s="18">
        <f t="shared" si="50"/>
        <v>-820.92000000000053</v>
      </c>
      <c r="K381" s="43">
        <f t="shared" si="51"/>
        <v>-820.02000000000055</v>
      </c>
      <c r="L381" s="21">
        <f t="shared" si="52"/>
        <v>1.9950000000000045</v>
      </c>
      <c r="M381" s="21">
        <f t="shared" si="53"/>
        <v>-814.0130000000006</v>
      </c>
      <c r="N381" s="21">
        <f t="shared" si="54"/>
        <v>-0.96500000000003183</v>
      </c>
      <c r="O381" s="21">
        <f>K381-K$380</f>
        <v>1.9950000000000045</v>
      </c>
      <c r="P381" s="21">
        <f t="shared" si="56"/>
        <v>13.660000000000082</v>
      </c>
    </row>
    <row r="382" spans="1:29">
      <c r="A382" s="34">
        <f>数据输入!A382</f>
        <v>20120727</v>
      </c>
      <c r="B382" s="59">
        <v>-22.58</v>
      </c>
      <c r="C382" s="21">
        <f>数据输入!B382</f>
        <v>-2.56</v>
      </c>
      <c r="D382" s="21">
        <f>数据输入!G382</f>
        <v>3</v>
      </c>
      <c r="G382" s="21">
        <f t="shared" si="49"/>
        <v>-4.3600000000000003</v>
      </c>
      <c r="J382" s="18">
        <f t="shared" si="50"/>
        <v>-823.48000000000047</v>
      </c>
      <c r="K382" s="45">
        <f t="shared" si="51"/>
        <v>-822.2000000000005</v>
      </c>
      <c r="L382" s="21">
        <f t="shared" si="52"/>
        <v>-2.17999999999995</v>
      </c>
      <c r="M382" s="21">
        <f t="shared" si="53"/>
        <v>-816.57900000000052</v>
      </c>
      <c r="N382" s="21">
        <f t="shared" si="54"/>
        <v>-2.5659999999999172</v>
      </c>
      <c r="P382" s="21">
        <f t="shared" si="56"/>
        <v>11.480000000000132</v>
      </c>
    </row>
    <row r="383" spans="1:29">
      <c r="A383" s="34">
        <f>数据输入!A383</f>
        <v>20120730</v>
      </c>
      <c r="B383" s="59">
        <v>-21.8</v>
      </c>
      <c r="C383" s="21">
        <f>数据输入!B383</f>
        <v>1.93</v>
      </c>
      <c r="D383" s="21">
        <f>数据输入!G383</f>
        <v>-19</v>
      </c>
      <c r="G383" s="21">
        <f t="shared" si="49"/>
        <v>-0.63000000000000012</v>
      </c>
      <c r="J383" s="18">
        <f t="shared" si="50"/>
        <v>-821.55000000000052</v>
      </c>
      <c r="K383" s="43">
        <f t="shared" si="51"/>
        <v>-822.51500000000055</v>
      </c>
      <c r="L383" s="21">
        <f t="shared" si="52"/>
        <v>-0.31500000000005457</v>
      </c>
      <c r="M383" s="21">
        <f t="shared" si="53"/>
        <v>-817.40600000000052</v>
      </c>
      <c r="N383" s="21">
        <f t="shared" si="54"/>
        <v>-0.82699999999999818</v>
      </c>
      <c r="O383" s="21">
        <f>K383-K$381</f>
        <v>-2.4950000000000045</v>
      </c>
      <c r="P383" s="21">
        <f t="shared" si="56"/>
        <v>11.165000000000077</v>
      </c>
    </row>
    <row r="384" spans="1:29">
      <c r="A384" s="34">
        <f>数据输入!A384</f>
        <v>20120731</v>
      </c>
      <c r="B384" s="59">
        <v>-23.76</v>
      </c>
      <c r="C384" s="21">
        <f>数据输入!B384</f>
        <v>7.63</v>
      </c>
      <c r="D384" s="21">
        <f>数据输入!G384</f>
        <v>-7</v>
      </c>
      <c r="G384" s="21">
        <f t="shared" si="49"/>
        <v>9.56</v>
      </c>
      <c r="J384" s="18">
        <f t="shared" si="50"/>
        <v>-813.92000000000053</v>
      </c>
      <c r="K384" s="44">
        <f t="shared" si="51"/>
        <v>-817.73500000000058</v>
      </c>
      <c r="L384" s="21">
        <f t="shared" si="52"/>
        <v>4.7799999999999727</v>
      </c>
      <c r="M384" s="21">
        <f t="shared" si="53"/>
        <v>-817.34100000000058</v>
      </c>
      <c r="N384" s="21">
        <f t="shared" si="54"/>
        <v>6.4999999999940883E-2</v>
      </c>
      <c r="P384" s="21">
        <f t="shared" si="56"/>
        <v>15.94500000000005</v>
      </c>
    </row>
    <row r="385" spans="1:20">
      <c r="A385" s="34">
        <f>数据输入!A385</f>
        <v>20120801</v>
      </c>
      <c r="B385" s="59">
        <v>-24.22</v>
      </c>
      <c r="C385" s="21">
        <f>数据输入!B385</f>
        <v>2.1</v>
      </c>
      <c r="D385" s="21">
        <f>数据输入!G385</f>
        <v>20</v>
      </c>
      <c r="G385" s="21">
        <f t="shared" si="49"/>
        <v>9.73</v>
      </c>
      <c r="J385" s="18">
        <f t="shared" si="50"/>
        <v>-811.8200000000005</v>
      </c>
      <c r="K385" s="44">
        <f t="shared" si="51"/>
        <v>-812.87000000000057</v>
      </c>
      <c r="L385" s="21">
        <f t="shared" si="52"/>
        <v>4.8650000000000091</v>
      </c>
      <c r="M385" s="21">
        <f t="shared" si="53"/>
        <v>-816.56800000000044</v>
      </c>
      <c r="N385" s="21">
        <f t="shared" si="54"/>
        <v>0.77300000000013824</v>
      </c>
      <c r="P385" s="21">
        <f t="shared" si="56"/>
        <v>20.810000000000059</v>
      </c>
    </row>
    <row r="386" spans="1:20">
      <c r="A386" s="34">
        <f>数据输入!A386</f>
        <v>20120802</v>
      </c>
      <c r="B386" s="59">
        <v>-22.72</v>
      </c>
      <c r="C386" s="21">
        <f>数据输入!B386</f>
        <v>10.49</v>
      </c>
      <c r="D386" s="21">
        <f>数据输入!G386</f>
        <v>-12</v>
      </c>
      <c r="G386" s="21">
        <f t="shared" si="49"/>
        <v>12.59</v>
      </c>
      <c r="J386" s="18">
        <f t="shared" si="50"/>
        <v>-801.3300000000005</v>
      </c>
      <c r="K386" s="44">
        <f t="shared" si="51"/>
        <v>-806.5750000000005</v>
      </c>
      <c r="L386" s="21">
        <f t="shared" si="52"/>
        <v>6.2950000000000728</v>
      </c>
      <c r="M386" s="21">
        <f t="shared" si="53"/>
        <v>-816.04800000000068</v>
      </c>
      <c r="N386" s="21">
        <f t="shared" si="54"/>
        <v>0.51999999999975444</v>
      </c>
      <c r="P386" s="21">
        <f t="shared" si="56"/>
        <v>27.105000000000132</v>
      </c>
    </row>
    <row r="387" spans="1:20">
      <c r="A387" s="34">
        <f>数据输入!A387</f>
        <v>20120803</v>
      </c>
      <c r="B387" s="59">
        <v>-23.63</v>
      </c>
      <c r="C387" s="21">
        <f>数据输入!B387</f>
        <v>-1.69</v>
      </c>
      <c r="D387" s="21">
        <f>数据输入!G387</f>
        <v>22</v>
      </c>
      <c r="G387" s="21">
        <f t="shared" si="49"/>
        <v>8.8000000000000007</v>
      </c>
      <c r="J387" s="18">
        <f t="shared" si="50"/>
        <v>-803.02000000000055</v>
      </c>
      <c r="K387" s="44">
        <f t="shared" si="51"/>
        <v>-802.17500000000052</v>
      </c>
      <c r="L387" s="21">
        <f t="shared" si="52"/>
        <v>4.3999999999999773</v>
      </c>
      <c r="M387" s="21">
        <f t="shared" si="53"/>
        <v>-815.5990000000005</v>
      </c>
      <c r="N387" s="21">
        <f t="shared" si="54"/>
        <v>0.44900000000018281</v>
      </c>
      <c r="P387" s="21">
        <f t="shared" si="56"/>
        <v>31.505000000000109</v>
      </c>
    </row>
    <row r="388" spans="1:20">
      <c r="A388" s="34">
        <f>数据输入!A388</f>
        <v>20120806</v>
      </c>
      <c r="B388" s="59">
        <v>-21.87</v>
      </c>
      <c r="C388" s="21">
        <f>数据输入!B388</f>
        <v>12.98</v>
      </c>
      <c r="D388" s="21">
        <f>数据输入!G388</f>
        <v>22</v>
      </c>
      <c r="G388" s="21">
        <f t="shared" si="49"/>
        <v>11.290000000000001</v>
      </c>
      <c r="J388" s="18">
        <f t="shared" si="50"/>
        <v>-790.04000000000053</v>
      </c>
      <c r="K388" s="44">
        <f t="shared" si="51"/>
        <v>-796.53000000000054</v>
      </c>
      <c r="L388" s="21">
        <f t="shared" si="52"/>
        <v>5.6449999999999818</v>
      </c>
      <c r="M388" s="21">
        <f t="shared" si="53"/>
        <v>-813.01100000000065</v>
      </c>
      <c r="N388" s="21">
        <f t="shared" si="54"/>
        <v>2.5879999999998518</v>
      </c>
      <c r="P388" s="21">
        <f t="shared" si="56"/>
        <v>37.150000000000091</v>
      </c>
    </row>
    <row r="389" spans="1:20">
      <c r="A389" s="34">
        <f>数据输入!A389</f>
        <v>20120807</v>
      </c>
      <c r="B389" s="59">
        <v>-20.329999999999998</v>
      </c>
      <c r="C389" s="21">
        <f>数据输入!B389</f>
        <v>-6.92</v>
      </c>
      <c r="D389" s="21">
        <f>数据输入!G389</f>
        <v>3</v>
      </c>
      <c r="G389" s="21">
        <f t="shared" si="49"/>
        <v>6.0600000000000005</v>
      </c>
      <c r="J389" s="18">
        <f t="shared" si="50"/>
        <v>-796.96000000000049</v>
      </c>
      <c r="K389" s="44">
        <f t="shared" si="51"/>
        <v>-793.50000000000045</v>
      </c>
      <c r="L389" s="21">
        <f t="shared" si="52"/>
        <v>3.0300000000000864</v>
      </c>
      <c r="M389" s="21">
        <f t="shared" si="53"/>
        <v>-810.21600000000058</v>
      </c>
      <c r="N389" s="21">
        <f t="shared" si="54"/>
        <v>2.7950000000000728</v>
      </c>
      <c r="P389" s="21">
        <f t="shared" si="56"/>
        <v>40.180000000000177</v>
      </c>
    </row>
    <row r="390" spans="1:20">
      <c r="A390" s="34">
        <f>数据输入!A390</f>
        <v>20120808</v>
      </c>
      <c r="B390" s="59">
        <v>-20.3</v>
      </c>
      <c r="C390" s="21">
        <f>数据输入!B390</f>
        <v>16</v>
      </c>
      <c r="D390" s="21">
        <f>数据输入!G390</f>
        <v>3</v>
      </c>
      <c r="G390" s="21">
        <f t="shared" si="49"/>
        <v>9.08</v>
      </c>
      <c r="I390" s="22">
        <f>G390/G$386*100</f>
        <v>72.120730738681488</v>
      </c>
      <c r="J390" s="18">
        <f t="shared" si="50"/>
        <v>-780.96000000000049</v>
      </c>
      <c r="K390" s="44">
        <f t="shared" si="51"/>
        <v>-788.96000000000049</v>
      </c>
      <c r="L390" s="21">
        <f t="shared" si="52"/>
        <v>4.5399999999999636</v>
      </c>
      <c r="M390" s="21">
        <f t="shared" si="53"/>
        <v>-806.40000000000055</v>
      </c>
      <c r="N390" s="21">
        <f t="shared" si="54"/>
        <v>3.8160000000000309</v>
      </c>
      <c r="P390" s="21">
        <f t="shared" si="56"/>
        <v>44.720000000000141</v>
      </c>
    </row>
    <row r="391" spans="1:20">
      <c r="A391" s="34">
        <f>数据输入!A391</f>
        <v>20120809</v>
      </c>
      <c r="B391" s="59">
        <v>-19.43</v>
      </c>
      <c r="C391" s="21">
        <f>数据输入!B391</f>
        <v>19.84</v>
      </c>
      <c r="D391" s="21">
        <f>数据输入!G391</f>
        <v>13</v>
      </c>
      <c r="G391" s="21">
        <f t="shared" si="49"/>
        <v>35.840000000000003</v>
      </c>
      <c r="I391" s="22">
        <f>G391/G$391*100</f>
        <v>100</v>
      </c>
      <c r="J391" s="18">
        <f t="shared" si="50"/>
        <v>-761.12000000000046</v>
      </c>
      <c r="K391" s="44">
        <f t="shared" si="51"/>
        <v>-771.04000000000042</v>
      </c>
      <c r="L391" s="21">
        <f t="shared" si="52"/>
        <v>17.920000000000073</v>
      </c>
      <c r="M391" s="21">
        <f t="shared" si="53"/>
        <v>-800.42000000000064</v>
      </c>
      <c r="N391" s="21">
        <f t="shared" si="54"/>
        <v>5.9799999999999045</v>
      </c>
      <c r="P391" s="21">
        <f t="shared" si="56"/>
        <v>62.640000000000214</v>
      </c>
      <c r="Q391" s="32"/>
    </row>
    <row r="392" spans="1:20">
      <c r="A392" s="34">
        <f>数据输入!A392</f>
        <v>20120810</v>
      </c>
      <c r="B392" s="59">
        <v>-21.46</v>
      </c>
      <c r="C392" s="21">
        <f>数据输入!B392</f>
        <v>6.31</v>
      </c>
      <c r="D392" s="21">
        <f>数据输入!G392</f>
        <v>-5</v>
      </c>
      <c r="G392" s="21">
        <f t="shared" si="49"/>
        <v>26.15</v>
      </c>
      <c r="J392" s="18">
        <f t="shared" si="50"/>
        <v>-754.81000000000051</v>
      </c>
      <c r="K392" s="62">
        <f t="shared" si="51"/>
        <v>-757.96500000000049</v>
      </c>
      <c r="L392" s="21">
        <f t="shared" si="52"/>
        <v>13.074999999999932</v>
      </c>
      <c r="M392" s="21">
        <f t="shared" si="53"/>
        <v>-793.55300000000057</v>
      </c>
      <c r="N392" s="21">
        <f t="shared" si="54"/>
        <v>6.8670000000000755</v>
      </c>
      <c r="O392" s="21">
        <f>K392-K$383</f>
        <v>64.550000000000068</v>
      </c>
      <c r="P392" s="21">
        <f t="shared" si="56"/>
        <v>75.715000000000146</v>
      </c>
      <c r="Q392" s="21">
        <v>2411.6</v>
      </c>
      <c r="R392" s="21">
        <v>-3.6</v>
      </c>
      <c r="S392" s="21">
        <v>2407.1999999999998</v>
      </c>
      <c r="T392" s="21">
        <f>Q392-R392-S392</f>
        <v>8</v>
      </c>
    </row>
    <row r="393" spans="1:20">
      <c r="A393" s="34">
        <f>数据输入!A393</f>
        <v>20120813</v>
      </c>
      <c r="B393" s="59">
        <v>-22.14</v>
      </c>
      <c r="C393" s="21">
        <f>数据输入!B393</f>
        <v>-10.84</v>
      </c>
      <c r="D393" s="21">
        <f>数据输入!G393</f>
        <v>-33</v>
      </c>
      <c r="G393" s="21">
        <f t="shared" ref="G393:G398" si="57">C392+C393</f>
        <v>-4.53</v>
      </c>
      <c r="I393" s="22">
        <f>G393/G$391*100</f>
        <v>-12.639508928571427</v>
      </c>
      <c r="J393" s="18">
        <f t="shared" ref="J393:J398" si="58">J392+C393</f>
        <v>-765.65000000000055</v>
      </c>
      <c r="K393" s="63">
        <f t="shared" si="51"/>
        <v>-760.23000000000047</v>
      </c>
      <c r="L393" s="21">
        <f t="shared" si="52"/>
        <v>-2.2649999999999864</v>
      </c>
      <c r="M393" s="21">
        <f t="shared" ref="M393:M398" si="59">SUM(J384:J393)/10</f>
        <v>-787.96300000000042</v>
      </c>
      <c r="N393" s="21">
        <f t="shared" si="54"/>
        <v>5.5900000000001455</v>
      </c>
      <c r="P393" s="21">
        <f t="shared" ref="P393:P398" si="60">K393-K$370</f>
        <v>73.450000000000159</v>
      </c>
      <c r="Q393" s="21">
        <v>2367.8000000000002</v>
      </c>
      <c r="R393" s="21">
        <v>-43.8</v>
      </c>
    </row>
    <row r="394" spans="1:20">
      <c r="A394" s="64">
        <f>数据输入!A394</f>
        <v>20120814</v>
      </c>
      <c r="B394" s="59">
        <v>-22.49</v>
      </c>
      <c r="C394" s="21">
        <f>数据输入!B394</f>
        <v>-17.75</v>
      </c>
      <c r="D394" s="21">
        <f>数据输入!G394</f>
        <v>7</v>
      </c>
      <c r="G394" s="21">
        <f t="shared" si="57"/>
        <v>-28.59</v>
      </c>
      <c r="J394" s="18">
        <f t="shared" si="58"/>
        <v>-783.40000000000055</v>
      </c>
      <c r="K394" s="63">
        <f t="shared" ref="K394" si="61">(J393+J394)/2</f>
        <v>-774.52500000000055</v>
      </c>
      <c r="L394" s="21">
        <f t="shared" ref="L394" si="62">K394-K393</f>
        <v>-14.295000000000073</v>
      </c>
      <c r="M394" s="21">
        <f t="shared" si="59"/>
        <v>-784.91100000000051</v>
      </c>
      <c r="N394" s="21">
        <f t="shared" ref="N394" si="63">M394-M393</f>
        <v>3.0519999999999072</v>
      </c>
      <c r="P394" s="21">
        <f t="shared" si="60"/>
        <v>59.155000000000086</v>
      </c>
      <c r="Q394" s="21">
        <v>2357</v>
      </c>
      <c r="R394" s="21">
        <v>-15.4</v>
      </c>
    </row>
    <row r="395" spans="1:20">
      <c r="A395" s="67">
        <f>数据输入!A395</f>
        <v>20120815</v>
      </c>
      <c r="B395" s="59">
        <v>-21.22</v>
      </c>
      <c r="C395" s="21">
        <f>数据输入!B395</f>
        <v>-11.08</v>
      </c>
      <c r="D395" s="21">
        <f>数据输入!G395</f>
        <v>-24</v>
      </c>
      <c r="G395" s="21">
        <f t="shared" si="57"/>
        <v>-28.83</v>
      </c>
      <c r="J395" s="18">
        <f t="shared" si="58"/>
        <v>-794.48000000000059</v>
      </c>
      <c r="K395" s="63">
        <f t="shared" ref="K395" si="64">(J394+J395)/2</f>
        <v>-788.94000000000051</v>
      </c>
      <c r="L395" s="21">
        <f t="shared" ref="L395" si="65">K395-K394</f>
        <v>-14.414999999999964</v>
      </c>
      <c r="M395" s="21">
        <f t="shared" si="59"/>
        <v>-783.17700000000048</v>
      </c>
      <c r="N395" s="21">
        <f t="shared" ref="N395" si="66">M395-M394</f>
        <v>1.7340000000000373</v>
      </c>
      <c r="P395" s="21">
        <f t="shared" si="60"/>
        <v>44.740000000000123</v>
      </c>
      <c r="Q395" s="21">
        <v>2339.6</v>
      </c>
      <c r="R395" s="21">
        <v>-19</v>
      </c>
    </row>
    <row r="396" spans="1:20">
      <c r="A396" s="72">
        <f>数据输入!A396</f>
        <v>20120816</v>
      </c>
      <c r="B396" s="59">
        <v>-20.47</v>
      </c>
      <c r="C396" s="21">
        <f>数据输入!B396</f>
        <v>-11.12</v>
      </c>
      <c r="D396" s="21">
        <v>-6.75</v>
      </c>
      <c r="G396" s="21">
        <f t="shared" si="57"/>
        <v>-22.2</v>
      </c>
      <c r="J396" s="18">
        <f t="shared" si="58"/>
        <v>-805.60000000000059</v>
      </c>
      <c r="K396" s="63">
        <f t="shared" ref="K396" si="67">(J395+J396)/2</f>
        <v>-800.04000000000065</v>
      </c>
      <c r="L396" s="21">
        <f t="shared" ref="L396" si="68">K396-K395</f>
        <v>-11.100000000000136</v>
      </c>
      <c r="M396" s="21">
        <f t="shared" si="59"/>
        <v>-783.6040000000005</v>
      </c>
      <c r="N396" s="21">
        <f t="shared" ref="N396" si="69">M396-M395</f>
        <v>-0.42700000000002092</v>
      </c>
      <c r="P396" s="21">
        <f t="shared" si="60"/>
        <v>33.639999999999986</v>
      </c>
    </row>
    <row r="397" spans="1:20">
      <c r="A397" s="72">
        <f>数据输入!A397</f>
        <v>20120817</v>
      </c>
      <c r="B397" s="59">
        <v>-19.43</v>
      </c>
      <c r="C397" s="21">
        <f>数据输入!B397</f>
        <v>-12.62</v>
      </c>
      <c r="D397" s="21">
        <v>2.69</v>
      </c>
      <c r="G397" s="21">
        <f t="shared" si="57"/>
        <v>-23.74</v>
      </c>
      <c r="J397" s="18">
        <f t="shared" si="58"/>
        <v>-818.2200000000006</v>
      </c>
      <c r="K397" s="63">
        <f t="shared" ref="K397" si="70">(J396+J397)/2</f>
        <v>-811.91000000000054</v>
      </c>
      <c r="L397" s="21">
        <f t="shared" ref="L397" si="71">K397-K396</f>
        <v>-11.869999999999891</v>
      </c>
      <c r="M397" s="21">
        <f t="shared" si="59"/>
        <v>-785.12400000000048</v>
      </c>
      <c r="N397" s="21">
        <f t="shared" ref="N397" si="72">M397-M396</f>
        <v>-1.5199999999999818</v>
      </c>
      <c r="P397" s="21">
        <f t="shared" si="60"/>
        <v>21.770000000000095</v>
      </c>
    </row>
    <row r="398" spans="1:20">
      <c r="A398" s="72">
        <f>数据输入!A398</f>
        <v>20120820</v>
      </c>
      <c r="B398" s="59">
        <v>-21.6</v>
      </c>
      <c r="C398" s="21">
        <f>数据输入!B398</f>
        <v>-16.440000000000001</v>
      </c>
      <c r="D398" s="21">
        <v>-7.93</v>
      </c>
      <c r="G398" s="21">
        <f t="shared" si="57"/>
        <v>-29.060000000000002</v>
      </c>
      <c r="J398" s="18">
        <f t="shared" si="58"/>
        <v>-834.66000000000065</v>
      </c>
      <c r="K398" s="63">
        <f t="shared" ref="K398" si="73">(J397+J398)/2</f>
        <v>-826.44000000000062</v>
      </c>
      <c r="L398" s="21">
        <f t="shared" ref="L398" si="74">K398-K397</f>
        <v>-14.530000000000086</v>
      </c>
      <c r="M398" s="21">
        <f t="shared" si="59"/>
        <v>-789.58600000000047</v>
      </c>
      <c r="N398" s="21">
        <f t="shared" ref="N398" si="75">M398-M397</f>
        <v>-4.4619999999999891</v>
      </c>
      <c r="P398" s="21">
        <f t="shared" si="60"/>
        <v>7.2400000000000091</v>
      </c>
    </row>
    <row r="399" spans="1:20">
      <c r="A399" s="73">
        <f>数据输入!A399</f>
        <v>20120821</v>
      </c>
      <c r="B399" s="59">
        <v>-17.440000000000001</v>
      </c>
      <c r="C399" s="21">
        <f>数据输入!B399</f>
        <v>-17.12</v>
      </c>
      <c r="D399" s="21">
        <v>-6.93</v>
      </c>
      <c r="G399" s="21">
        <f t="shared" ref="G399" si="76">C398+C399</f>
        <v>-33.56</v>
      </c>
      <c r="J399" s="18">
        <f t="shared" ref="J399" si="77">J398+C399</f>
        <v>-851.78000000000065</v>
      </c>
      <c r="K399" s="63">
        <f t="shared" ref="K399" si="78">(J398+J399)/2</f>
        <v>-843.22000000000071</v>
      </c>
      <c r="L399" s="21">
        <f t="shared" ref="L399" si="79">K399-K398</f>
        <v>-16.780000000000086</v>
      </c>
      <c r="M399" s="21">
        <f t="shared" ref="M399" si="80">SUM(J390:J399)/10</f>
        <v>-795.06800000000044</v>
      </c>
      <c r="N399" s="21">
        <f t="shared" ref="N399" si="81">M399-M398</f>
        <v>-5.4819999999999709</v>
      </c>
    </row>
    <row r="400" spans="1:20">
      <c r="A400" s="74">
        <f>数据输入!A400</f>
        <v>20120822</v>
      </c>
      <c r="B400" s="59">
        <v>-19.14</v>
      </c>
      <c r="C400" s="21">
        <f>数据输入!B400</f>
        <v>-4.59</v>
      </c>
      <c r="D400" s="21">
        <v>-5.93</v>
      </c>
      <c r="G400" s="21">
        <f t="shared" ref="G400" si="82">C399+C400</f>
        <v>-21.71</v>
      </c>
      <c r="J400" s="18">
        <f t="shared" ref="J400" si="83">J399+C400</f>
        <v>-856.37000000000069</v>
      </c>
      <c r="K400" s="63">
        <f t="shared" ref="K400" si="84">(J399+J400)/2</f>
        <v>-854.07500000000073</v>
      </c>
      <c r="L400" s="21">
        <f t="shared" ref="L400" si="85">K400-K399</f>
        <v>-10.855000000000018</v>
      </c>
      <c r="M400" s="21">
        <f t="shared" ref="M400" si="86">SUM(J391:J400)/10</f>
        <v>-802.60900000000061</v>
      </c>
      <c r="N400" s="21">
        <f t="shared" ref="N400" si="87">M400-M399</f>
        <v>-7.5410000000001673</v>
      </c>
    </row>
    <row r="401" spans="1:15">
      <c r="A401" s="75">
        <f>数据输入!A401</f>
        <v>20120823</v>
      </c>
      <c r="B401" s="59">
        <v>-19.48</v>
      </c>
      <c r="C401" s="21">
        <f>数据输入!B401</f>
        <v>-1.75</v>
      </c>
      <c r="D401" s="21">
        <v>5.36</v>
      </c>
      <c r="G401" s="21">
        <f t="shared" ref="G401" si="88">C400+C401</f>
        <v>-6.34</v>
      </c>
      <c r="J401" s="18">
        <f t="shared" ref="J401" si="89">J400+C401</f>
        <v>-858.12000000000069</v>
      </c>
      <c r="K401" s="63">
        <f t="shared" ref="K401" si="90">(J400+J401)/2</f>
        <v>-857.24500000000069</v>
      </c>
      <c r="L401" s="21">
        <f t="shared" ref="L401" si="91">K401-K400</f>
        <v>-3.1699999999999591</v>
      </c>
      <c r="M401" s="21">
        <f t="shared" ref="M401" si="92">SUM(J392:J401)/10</f>
        <v>-812.30900000000054</v>
      </c>
      <c r="N401" s="21">
        <f t="shared" ref="N401" si="93">M401-M400</f>
        <v>-9.6999999999999318</v>
      </c>
    </row>
    <row r="402" spans="1:15">
      <c r="A402" s="76">
        <f>数据输入!A402</f>
        <v>20120824</v>
      </c>
      <c r="C402" s="21">
        <f>数据输入!B402</f>
        <v>-2.5499999999999998</v>
      </c>
      <c r="D402" s="21">
        <v>-20.97</v>
      </c>
      <c r="G402" s="21">
        <f t="shared" ref="G402:G403" si="94">C401+C402</f>
        <v>-4.3</v>
      </c>
      <c r="I402" s="22">
        <f t="shared" ref="I402" si="95">G402/G$399*100</f>
        <v>12.812872467222883</v>
      </c>
      <c r="J402" s="18">
        <f t="shared" ref="J402:J403" si="96">J401+C402</f>
        <v>-860.67000000000064</v>
      </c>
      <c r="K402" s="63">
        <f t="shared" ref="K402:K403" si="97">(J401+J402)/2</f>
        <v>-859.39500000000066</v>
      </c>
      <c r="L402" s="21">
        <f t="shared" ref="L402:L403" si="98">K402-K401</f>
        <v>-2.1499999999999773</v>
      </c>
      <c r="M402" s="21">
        <f t="shared" ref="M402:M403" si="99">SUM(J393:J402)/10</f>
        <v>-822.89500000000066</v>
      </c>
      <c r="N402" s="21">
        <f t="shared" ref="N402:N403" si="100">M402-M401</f>
        <v>-10.586000000000126</v>
      </c>
    </row>
    <row r="403" spans="1:15">
      <c r="A403" s="76">
        <f>数据输入!A403</f>
        <v>20120827</v>
      </c>
      <c r="C403" s="21">
        <f>数据输入!B403</f>
        <v>-14.03</v>
      </c>
      <c r="D403" s="21">
        <f>数据输入!G403</f>
        <v>-36.39</v>
      </c>
      <c r="G403" s="21">
        <f t="shared" si="94"/>
        <v>-16.579999999999998</v>
      </c>
      <c r="J403" s="18">
        <f t="shared" si="96"/>
        <v>-874.70000000000061</v>
      </c>
      <c r="K403" s="63">
        <f t="shared" si="97"/>
        <v>-867.68500000000063</v>
      </c>
      <c r="L403" s="21">
        <f t="shared" si="98"/>
        <v>-8.2899999999999636</v>
      </c>
      <c r="M403" s="21">
        <f t="shared" si="99"/>
        <v>-833.80000000000052</v>
      </c>
      <c r="N403" s="21">
        <f t="shared" si="100"/>
        <v>-10.904999999999859</v>
      </c>
    </row>
    <row r="404" spans="1:15">
      <c r="A404" s="77">
        <f>数据输入!A404</f>
        <v>20120828</v>
      </c>
      <c r="C404" s="21">
        <f>数据输入!B404</f>
        <v>-12.92</v>
      </c>
      <c r="D404" s="21">
        <f>数据输入!G404</f>
        <v>17.440000000000001</v>
      </c>
      <c r="G404" s="21">
        <f t="shared" ref="G404:G406" si="101">C403+C404</f>
        <v>-26.95</v>
      </c>
      <c r="H404" s="21">
        <f t="shared" ref="H404:H414" si="102">C404+C403+C402</f>
        <v>-29.5</v>
      </c>
      <c r="J404" s="18">
        <f t="shared" ref="J404:J406" si="103">J403+C404</f>
        <v>-887.62000000000057</v>
      </c>
      <c r="K404" s="63">
        <f t="shared" ref="K404:K406" si="104">(J403+J404)/2</f>
        <v>-881.16000000000054</v>
      </c>
      <c r="L404" s="21">
        <f t="shared" ref="L404:L406" si="105">K404-K403</f>
        <v>-13.474999999999909</v>
      </c>
      <c r="M404" s="21">
        <f t="shared" ref="M404:M406" si="106">SUM(J395:J404)/10</f>
        <v>-844.22200000000066</v>
      </c>
      <c r="N404" s="21">
        <f t="shared" ref="N404:N406" si="107">M404-M403</f>
        <v>-10.422000000000139</v>
      </c>
    </row>
    <row r="405" spans="1:15">
      <c r="A405" s="77">
        <f>数据输入!A405</f>
        <v>20120829</v>
      </c>
      <c r="C405" s="21">
        <f>数据输入!B405</f>
        <v>-11.6</v>
      </c>
      <c r="D405" s="21">
        <f>数据输入!G405</f>
        <v>-19.91</v>
      </c>
      <c r="E405" s="21">
        <f t="shared" ref="E405:E414" si="108">D405+D404</f>
        <v>-2.4699999999999989</v>
      </c>
      <c r="F405" s="21">
        <f t="shared" ref="F405:F414" si="109">D405+D404+D403</f>
        <v>-38.86</v>
      </c>
      <c r="G405" s="21">
        <f t="shared" si="101"/>
        <v>-24.52</v>
      </c>
      <c r="H405" s="21">
        <f t="shared" si="102"/>
        <v>-38.549999999999997</v>
      </c>
      <c r="J405" s="18">
        <f t="shared" si="103"/>
        <v>-899.2200000000006</v>
      </c>
      <c r="K405" s="63">
        <f t="shared" si="104"/>
        <v>-893.42000000000053</v>
      </c>
      <c r="L405" s="21">
        <f t="shared" si="105"/>
        <v>-12.259999999999991</v>
      </c>
      <c r="M405" s="21">
        <f t="shared" si="106"/>
        <v>-854.69600000000059</v>
      </c>
      <c r="N405" s="21">
        <f t="shared" si="107"/>
        <v>-10.473999999999933</v>
      </c>
    </row>
    <row r="406" spans="1:15">
      <c r="A406" s="77">
        <f>数据输入!A406</f>
        <v>20120830</v>
      </c>
      <c r="C406" s="21">
        <f>数据输入!B406</f>
        <v>-4.01</v>
      </c>
      <c r="D406" s="21">
        <f>数据输入!G406</f>
        <v>-0.65</v>
      </c>
      <c r="E406" s="21">
        <f t="shared" si="108"/>
        <v>-20.56</v>
      </c>
      <c r="F406" s="21">
        <f t="shared" si="109"/>
        <v>-3.1199999999999974</v>
      </c>
      <c r="G406" s="21">
        <f t="shared" si="101"/>
        <v>-15.61</v>
      </c>
      <c r="H406" s="21">
        <f t="shared" si="102"/>
        <v>-28.53</v>
      </c>
      <c r="J406" s="18">
        <f t="shared" si="103"/>
        <v>-903.23000000000059</v>
      </c>
      <c r="K406" s="63">
        <f t="shared" si="104"/>
        <v>-901.22500000000059</v>
      </c>
      <c r="L406" s="21">
        <f t="shared" si="105"/>
        <v>-7.8050000000000637</v>
      </c>
      <c r="M406" s="21">
        <f t="shared" si="106"/>
        <v>-864.45900000000074</v>
      </c>
      <c r="N406" s="21">
        <f t="shared" si="107"/>
        <v>-9.7630000000001473</v>
      </c>
    </row>
    <row r="407" spans="1:15">
      <c r="A407" s="77">
        <f>数据输入!A407</f>
        <v>20120831</v>
      </c>
      <c r="C407" s="21">
        <f>数据输入!B407</f>
        <v>-8.43</v>
      </c>
      <c r="D407" s="21">
        <f>数据输入!G407</f>
        <v>-5.07</v>
      </c>
      <c r="E407" s="21">
        <f t="shared" si="108"/>
        <v>-5.7200000000000006</v>
      </c>
      <c r="F407" s="21">
        <f t="shared" si="109"/>
        <v>-25.630000000000003</v>
      </c>
      <c r="G407" s="21">
        <f t="shared" ref="G407" si="110">C406+C407</f>
        <v>-12.44</v>
      </c>
      <c r="H407" s="21">
        <f t="shared" si="102"/>
        <v>-24.04</v>
      </c>
      <c r="J407" s="18">
        <f t="shared" ref="J407" si="111">J406+C407</f>
        <v>-911.66000000000054</v>
      </c>
      <c r="K407" s="81">
        <f t="shared" ref="K407" si="112">(J406+J407)/2</f>
        <v>-907.44500000000062</v>
      </c>
      <c r="L407" s="21">
        <f t="shared" ref="L407" si="113">K407-K406</f>
        <v>-6.2200000000000273</v>
      </c>
      <c r="M407" s="21">
        <f t="shared" ref="M407" si="114">SUM(J398:J407)/10</f>
        <v>-873.80300000000057</v>
      </c>
      <c r="N407" s="21">
        <f t="shared" ref="N407" si="115">M407-M406</f>
        <v>-9.3439999999998236</v>
      </c>
      <c r="O407" s="21">
        <f t="shared" ref="O407" si="116">K407-K$392</f>
        <v>-149.48000000000013</v>
      </c>
    </row>
    <row r="408" spans="1:15">
      <c r="A408" s="78">
        <f>数据输入!A408</f>
        <v>20120903</v>
      </c>
      <c r="C408" s="21">
        <f>数据输入!B408</f>
        <v>9.64</v>
      </c>
      <c r="D408" s="21">
        <f>数据输入!G408</f>
        <v>11.63</v>
      </c>
      <c r="E408" s="21">
        <f t="shared" si="108"/>
        <v>6.5600000000000005</v>
      </c>
      <c r="F408" s="21">
        <f t="shared" si="109"/>
        <v>5.91</v>
      </c>
      <c r="G408" s="21">
        <f t="shared" ref="G408" si="117">C407+C408</f>
        <v>1.2100000000000009</v>
      </c>
      <c r="H408" s="21">
        <f t="shared" si="102"/>
        <v>-2.7999999999999989</v>
      </c>
      <c r="J408" s="18">
        <f t="shared" ref="J408" si="118">J407+C408</f>
        <v>-902.02000000000055</v>
      </c>
      <c r="K408" s="63">
        <f t="shared" ref="K408" si="119">(J407+J408)/2</f>
        <v>-906.8400000000006</v>
      </c>
      <c r="L408" s="21">
        <f t="shared" ref="L408" si="120">K408-K407</f>
        <v>0.60500000000001819</v>
      </c>
      <c r="M408" s="21">
        <f t="shared" ref="M408" si="121">SUM(J399:J408)/10</f>
        <v>-880.53900000000067</v>
      </c>
      <c r="N408" s="21">
        <f t="shared" ref="N408" si="122">M408-M407</f>
        <v>-6.7360000000001037</v>
      </c>
    </row>
    <row r="409" spans="1:15">
      <c r="A409" s="79">
        <f>数据输入!A409</f>
        <v>20120904</v>
      </c>
      <c r="C409" s="21">
        <f>数据输入!B409</f>
        <v>-6</v>
      </c>
      <c r="D409" s="21">
        <f>数据输入!G409</f>
        <v>-15</v>
      </c>
      <c r="E409" s="21">
        <f t="shared" si="108"/>
        <v>-3.3699999999999992</v>
      </c>
      <c r="F409" s="21">
        <f t="shared" si="109"/>
        <v>-8.44</v>
      </c>
      <c r="G409" s="21">
        <f t="shared" ref="G409" si="123">C408+C409</f>
        <v>3.6400000000000006</v>
      </c>
      <c r="H409" s="21">
        <f t="shared" si="102"/>
        <v>-4.7899999999999991</v>
      </c>
      <c r="J409" s="18">
        <f t="shared" ref="J409" si="124">J408+C409</f>
        <v>-908.02000000000055</v>
      </c>
      <c r="K409" s="81">
        <f t="shared" ref="K409" si="125">(J408+J409)/2</f>
        <v>-905.02000000000055</v>
      </c>
      <c r="L409" s="21">
        <f t="shared" ref="L409" si="126">K409-K408</f>
        <v>1.82000000000005</v>
      </c>
      <c r="M409" s="21">
        <f t="shared" ref="M409" si="127">SUM(J400:J409)/10</f>
        <v>-886.16300000000069</v>
      </c>
      <c r="N409" s="21">
        <f t="shared" ref="N409" si="128">M409-M408</f>
        <v>-5.6240000000000236</v>
      </c>
      <c r="O409" s="21">
        <f t="shared" ref="O409" si="129">K409-K$407</f>
        <v>2.4250000000000682</v>
      </c>
    </row>
    <row r="410" spans="1:15">
      <c r="A410" s="80">
        <f>数据输入!A410</f>
        <v>20120905</v>
      </c>
      <c r="B410" s="59">
        <v>-17.940000000000001</v>
      </c>
      <c r="C410" s="21">
        <f>数据输入!B410</f>
        <v>-5.57</v>
      </c>
      <c r="D410" s="21">
        <f>数据输入!G410</f>
        <v>-6</v>
      </c>
      <c r="E410" s="21">
        <f t="shared" si="108"/>
        <v>-21</v>
      </c>
      <c r="F410" s="21">
        <f t="shared" si="109"/>
        <v>-9.3699999999999992</v>
      </c>
      <c r="G410" s="21">
        <f t="shared" ref="G410" si="130">C409+C410</f>
        <v>-11.57</v>
      </c>
      <c r="H410" s="21">
        <f t="shared" si="102"/>
        <v>-1.9299999999999997</v>
      </c>
      <c r="J410" s="18">
        <f t="shared" ref="J410" si="131">J409+C410</f>
        <v>-913.5900000000006</v>
      </c>
      <c r="K410" s="63">
        <f t="shared" ref="K410" si="132">(J409+J410)/2</f>
        <v>-910.80500000000052</v>
      </c>
      <c r="L410" s="21">
        <f t="shared" ref="L410" si="133">K410-K409</f>
        <v>-5.7849999999999682</v>
      </c>
      <c r="M410" s="21">
        <f t="shared" ref="M410" si="134">SUM(J401:J410)/10</f>
        <v>-891.88500000000056</v>
      </c>
      <c r="N410" s="21">
        <f t="shared" ref="N410" si="135">M410-M409</f>
        <v>-5.7219999999998663</v>
      </c>
    </row>
    <row r="411" spans="1:15">
      <c r="A411" s="82">
        <f>数据输入!A411</f>
        <v>20120906</v>
      </c>
      <c r="B411" s="59">
        <v>-15.38</v>
      </c>
      <c r="C411" s="21">
        <f>数据输入!B411</f>
        <v>-3.51</v>
      </c>
      <c r="D411" s="21">
        <f>数据输入!G411</f>
        <v>14</v>
      </c>
      <c r="E411" s="21">
        <f t="shared" si="108"/>
        <v>8</v>
      </c>
      <c r="F411" s="21">
        <f t="shared" si="109"/>
        <v>-7</v>
      </c>
      <c r="G411" s="21">
        <f t="shared" ref="G411" si="136">C410+C411</f>
        <v>-9.08</v>
      </c>
      <c r="H411" s="21">
        <f t="shared" si="102"/>
        <v>-15.08</v>
      </c>
      <c r="J411" s="18">
        <f t="shared" ref="J411" si="137">J410+C411</f>
        <v>-917.10000000000059</v>
      </c>
      <c r="K411" s="81">
        <f t="shared" ref="K411" si="138">(J410+J411)/2</f>
        <v>-915.3450000000006</v>
      </c>
      <c r="L411" s="21">
        <f t="shared" ref="L411" si="139">K411-K410</f>
        <v>-4.5400000000000773</v>
      </c>
      <c r="M411" s="21">
        <f t="shared" ref="M411" si="140">SUM(J402:J411)/10</f>
        <v>-897.78300000000058</v>
      </c>
      <c r="N411" s="21">
        <f t="shared" ref="N411" si="141">M411-M410</f>
        <v>-5.8980000000000246</v>
      </c>
      <c r="O411" s="21">
        <f>K411-K$409</f>
        <v>-10.325000000000045</v>
      </c>
    </row>
    <row r="412" spans="1:15">
      <c r="A412" s="83">
        <f>数据输入!A412</f>
        <v>20120907</v>
      </c>
      <c r="B412" s="59">
        <v>-20</v>
      </c>
      <c r="C412" s="21">
        <f>数据输入!B412</f>
        <v>81.260000000000005</v>
      </c>
      <c r="D412" s="21">
        <f>数据输入!G412</f>
        <v>75</v>
      </c>
      <c r="E412" s="21">
        <f t="shared" si="108"/>
        <v>89</v>
      </c>
      <c r="F412" s="21">
        <f t="shared" si="109"/>
        <v>83</v>
      </c>
      <c r="G412" s="21">
        <f t="shared" ref="G412" si="142">C411+C412</f>
        <v>77.75</v>
      </c>
      <c r="H412" s="21">
        <f t="shared" si="102"/>
        <v>72.180000000000007</v>
      </c>
      <c r="J412" s="18">
        <f t="shared" ref="J412" si="143">J411+C412</f>
        <v>-835.8400000000006</v>
      </c>
      <c r="K412" s="63">
        <f t="shared" ref="K412" si="144">(J411+J412)/2</f>
        <v>-876.4700000000006</v>
      </c>
      <c r="L412" s="21">
        <f t="shared" ref="L412" si="145">K412-K411</f>
        <v>38.875</v>
      </c>
      <c r="M412" s="21">
        <f t="shared" ref="M412" si="146">SUM(J403:J412)/10</f>
        <v>-895.30000000000052</v>
      </c>
      <c r="N412" s="21">
        <f t="shared" ref="N412" si="147">M412-M411</f>
        <v>2.4830000000000609</v>
      </c>
    </row>
    <row r="413" spans="1:15">
      <c r="A413" s="84">
        <f>数据输入!A413</f>
        <v>20120910</v>
      </c>
      <c r="B413" s="59">
        <v>-22.82</v>
      </c>
      <c r="C413" s="21">
        <f>数据输入!B413</f>
        <v>1.66</v>
      </c>
      <c r="D413" s="21">
        <f>数据输入!G413</f>
        <v>8</v>
      </c>
      <c r="E413" s="21">
        <f t="shared" si="108"/>
        <v>83</v>
      </c>
      <c r="F413" s="21">
        <f t="shared" si="109"/>
        <v>97</v>
      </c>
      <c r="G413" s="21">
        <f t="shared" ref="G413" si="148">C412+C413</f>
        <v>82.92</v>
      </c>
      <c r="H413" s="21">
        <f t="shared" si="102"/>
        <v>79.41</v>
      </c>
      <c r="J413" s="18">
        <f t="shared" ref="J413" si="149">J412+C413</f>
        <v>-834.18000000000063</v>
      </c>
      <c r="K413" s="63">
        <f t="shared" ref="K413" si="150">(J412+J413)/2</f>
        <v>-835.01000000000067</v>
      </c>
      <c r="L413" s="21">
        <f t="shared" ref="L413" si="151">K413-K412</f>
        <v>41.459999999999923</v>
      </c>
      <c r="M413" s="21">
        <f t="shared" ref="M413" si="152">SUM(J404:J413)/10</f>
        <v>-891.2480000000005</v>
      </c>
      <c r="N413" s="21">
        <f t="shared" ref="N413" si="153">M413-M412</f>
        <v>4.0520000000000209</v>
      </c>
    </row>
    <row r="414" spans="1:15">
      <c r="A414" s="85">
        <f>数据输入!A414</f>
        <v>20120911</v>
      </c>
      <c r="B414" s="59">
        <v>-24.41</v>
      </c>
      <c r="C414" s="21">
        <f>数据输入!B414</f>
        <v>17.28</v>
      </c>
      <c r="D414" s="21">
        <f>数据输入!G414</f>
        <v>-14</v>
      </c>
      <c r="E414" s="21">
        <f t="shared" si="108"/>
        <v>-6</v>
      </c>
      <c r="F414" s="21">
        <f t="shared" si="109"/>
        <v>69</v>
      </c>
      <c r="G414" s="21">
        <f t="shared" ref="G414" si="154">C413+C414</f>
        <v>18.940000000000001</v>
      </c>
      <c r="H414" s="21">
        <f t="shared" si="102"/>
        <v>100.2</v>
      </c>
      <c r="J414" s="18">
        <f t="shared" ref="J414" si="155">J413+C414</f>
        <v>-816.90000000000066</v>
      </c>
      <c r="K414" s="63">
        <f t="shared" ref="K414" si="156">(J413+J414)/2</f>
        <v>-825.54000000000065</v>
      </c>
      <c r="L414" s="21">
        <f t="shared" ref="L414" si="157">K414-K413</f>
        <v>9.4700000000000273</v>
      </c>
      <c r="M414" s="21">
        <f t="shared" ref="M414" si="158">SUM(J405:J414)/10</f>
        <v>-884.17600000000061</v>
      </c>
      <c r="N414" s="21">
        <f t="shared" ref="N414" si="159">M414-M413</f>
        <v>7.071999999999889</v>
      </c>
    </row>
    <row r="415" spans="1:15">
      <c r="A415" s="86">
        <f>数据输入!A415</f>
        <v>20120912</v>
      </c>
      <c r="B415" s="59">
        <v>-24.7</v>
      </c>
      <c r="C415" s="21">
        <f>数据输入!B415</f>
        <v>-17.690000000000001</v>
      </c>
      <c r="D415" s="21">
        <f>数据输入!G415</f>
        <v>6</v>
      </c>
      <c r="E415" s="21">
        <f t="shared" ref="E415:E420" si="160">D415+D414</f>
        <v>-8</v>
      </c>
      <c r="F415" s="21">
        <f t="shared" ref="F415:F420" si="161">D415+D414+D413</f>
        <v>0</v>
      </c>
      <c r="G415" s="21">
        <f t="shared" ref="G415" si="162">C414+C415</f>
        <v>-0.41000000000000014</v>
      </c>
      <c r="H415" s="21">
        <f t="shared" ref="H415:H420" si="163">C415+C414+C413</f>
        <v>1.2499999999999998</v>
      </c>
      <c r="J415" s="18">
        <f t="shared" ref="J415" si="164">J414+C415</f>
        <v>-834.59000000000071</v>
      </c>
      <c r="K415" s="63">
        <f t="shared" ref="K415" si="165">(J414+J415)/2</f>
        <v>-825.74500000000069</v>
      </c>
      <c r="L415" s="21">
        <f t="shared" ref="L415" si="166">K415-K414</f>
        <v>-0.20500000000004093</v>
      </c>
      <c r="M415" s="21">
        <f t="shared" ref="M415" si="167">SUM(J406:J415)/10</f>
        <v>-877.71300000000042</v>
      </c>
      <c r="N415" s="21">
        <f t="shared" ref="N415" si="168">M415-M414</f>
        <v>6.4630000000001928</v>
      </c>
    </row>
    <row r="416" spans="1:15">
      <c r="A416" s="87">
        <f>数据输入!A416</f>
        <v>20120913</v>
      </c>
      <c r="B416" s="59">
        <v>-25.11</v>
      </c>
      <c r="C416" s="21">
        <f>数据输入!B416</f>
        <v>8.94</v>
      </c>
      <c r="D416" s="21">
        <f>数据输入!G416</f>
        <v>-17</v>
      </c>
      <c r="E416" s="21">
        <f t="shared" si="160"/>
        <v>-11</v>
      </c>
      <c r="F416" s="21">
        <f t="shared" si="161"/>
        <v>-25</v>
      </c>
      <c r="G416" s="21">
        <f t="shared" ref="G416" si="169">C415+C416</f>
        <v>-8.7500000000000018</v>
      </c>
      <c r="H416" s="21">
        <f t="shared" si="163"/>
        <v>8.5299999999999994</v>
      </c>
      <c r="J416" s="18">
        <f t="shared" ref="J416" si="170">J415+C416</f>
        <v>-825.65000000000066</v>
      </c>
      <c r="K416" s="63">
        <f t="shared" ref="K416" si="171">(J415+J416)/2</f>
        <v>-830.12000000000069</v>
      </c>
      <c r="L416" s="21">
        <f t="shared" ref="L416" si="172">K416-K415</f>
        <v>-4.375</v>
      </c>
      <c r="M416" s="21">
        <f t="shared" ref="M416" si="173">SUM(J407:J416)/10</f>
        <v>-869.95500000000061</v>
      </c>
      <c r="N416" s="21">
        <f t="shared" ref="N416" si="174">M416-M415</f>
        <v>7.7579999999998108</v>
      </c>
    </row>
    <row r="417" spans="1:15">
      <c r="A417" s="90">
        <f>数据输入!A417</f>
        <v>20120914</v>
      </c>
      <c r="B417" s="59">
        <v>-25.12</v>
      </c>
      <c r="C417" s="21">
        <f>数据输入!B417</f>
        <v>1.34</v>
      </c>
      <c r="D417" s="21">
        <f>数据输入!G417</f>
        <v>14</v>
      </c>
      <c r="E417" s="21">
        <f t="shared" si="160"/>
        <v>-3</v>
      </c>
      <c r="F417" s="21">
        <f t="shared" si="161"/>
        <v>3</v>
      </c>
      <c r="G417" s="21">
        <f t="shared" ref="G417" si="175">C416+C417</f>
        <v>10.28</v>
      </c>
      <c r="H417" s="21">
        <f t="shared" si="163"/>
        <v>-7.4100000000000019</v>
      </c>
      <c r="I417" s="22">
        <f t="shared" ref="I417" si="176">G417/G$413*100</f>
        <v>12.397491558128316</v>
      </c>
      <c r="J417" s="18">
        <f t="shared" ref="J417" si="177">J416+C417</f>
        <v>-824.31000000000063</v>
      </c>
      <c r="K417" s="81">
        <f t="shared" ref="K417" si="178">(J416+J417)/2</f>
        <v>-824.9800000000007</v>
      </c>
      <c r="L417" s="21">
        <f t="shared" ref="L417" si="179">K417-K416</f>
        <v>5.1399999999999864</v>
      </c>
      <c r="M417" s="21">
        <f t="shared" ref="M417" si="180">SUM(J408:J417)/10</f>
        <v>-861.2200000000006</v>
      </c>
      <c r="N417" s="21">
        <f t="shared" ref="N417" si="181">M417-M416</f>
        <v>8.7350000000000136</v>
      </c>
      <c r="O417" s="21">
        <f t="shared" ref="O417" si="182">K417-K$411</f>
        <v>90.364999999999895</v>
      </c>
    </row>
    <row r="418" spans="1:15">
      <c r="A418" s="92">
        <f>数据输入!A418</f>
        <v>20120917</v>
      </c>
      <c r="B418" s="59">
        <v>-25.3</v>
      </c>
      <c r="C418" s="21">
        <f>数据输入!B418</f>
        <v>-6.98</v>
      </c>
      <c r="D418" s="21">
        <f>数据输入!G418</f>
        <v>-45</v>
      </c>
      <c r="E418" s="21">
        <f t="shared" si="160"/>
        <v>-31</v>
      </c>
      <c r="F418" s="21">
        <f t="shared" si="161"/>
        <v>-48</v>
      </c>
      <c r="G418" s="21">
        <f t="shared" ref="G418" si="183">C417+C418</f>
        <v>-5.6400000000000006</v>
      </c>
      <c r="H418" s="21">
        <f t="shared" si="163"/>
        <v>3.2999999999999989</v>
      </c>
      <c r="J418" s="18">
        <f t="shared" ref="J418" si="184">J417+C418</f>
        <v>-831.29000000000065</v>
      </c>
      <c r="K418" s="63">
        <f t="shared" ref="K418" si="185">(J417+J418)/2</f>
        <v>-827.80000000000064</v>
      </c>
      <c r="L418" s="21">
        <f t="shared" ref="L418" si="186">K418-K417</f>
        <v>-2.8199999999999363</v>
      </c>
      <c r="M418" s="21">
        <f t="shared" ref="M418" si="187">SUM(J409:J418)/10</f>
        <v>-854.14700000000062</v>
      </c>
      <c r="N418" s="21">
        <f t="shared" ref="N418" si="188">M418-M417</f>
        <v>7.0729999999999791</v>
      </c>
    </row>
    <row r="419" spans="1:15">
      <c r="A419" s="93">
        <f>数据输入!A419</f>
        <v>20120918</v>
      </c>
      <c r="B419" s="59">
        <v>-23.53</v>
      </c>
      <c r="C419" s="21">
        <f>数据输入!B419</f>
        <v>-25.51</v>
      </c>
      <c r="D419" s="21">
        <f>数据输入!G419</f>
        <v>-19</v>
      </c>
      <c r="E419" s="21">
        <f t="shared" si="160"/>
        <v>-64</v>
      </c>
      <c r="F419" s="21">
        <f t="shared" si="161"/>
        <v>-50</v>
      </c>
      <c r="G419" s="110">
        <f t="shared" ref="G419" si="189">C418+C419</f>
        <v>-32.49</v>
      </c>
      <c r="H419" s="21">
        <f t="shared" si="163"/>
        <v>-31.150000000000002</v>
      </c>
      <c r="J419" s="18">
        <f t="shared" ref="J419" si="190">J418+C419</f>
        <v>-856.80000000000064</v>
      </c>
      <c r="K419" s="63">
        <f t="shared" ref="K419" si="191">(J418+J419)/2</f>
        <v>-844.04500000000064</v>
      </c>
      <c r="L419" s="21">
        <f t="shared" ref="L419" si="192">K419-K418</f>
        <v>-16.245000000000005</v>
      </c>
      <c r="M419" s="21">
        <f t="shared" ref="M419" si="193">SUM(J410:J419)/10</f>
        <v>-849.02500000000077</v>
      </c>
      <c r="N419" s="21">
        <f t="shared" ref="N419" si="194">M419-M418</f>
        <v>5.1219999999998436</v>
      </c>
    </row>
    <row r="420" spans="1:15">
      <c r="A420" s="94">
        <f>数据输入!A420</f>
        <v>20120919</v>
      </c>
      <c r="B420" s="59">
        <v>-23.38</v>
      </c>
      <c r="C420" s="21">
        <f>数据输入!B420</f>
        <v>-1.07</v>
      </c>
      <c r="D420" s="21">
        <f>数据输入!G420</f>
        <v>8</v>
      </c>
      <c r="E420" s="21">
        <f t="shared" si="160"/>
        <v>-11</v>
      </c>
      <c r="F420" s="21">
        <f t="shared" si="161"/>
        <v>-56</v>
      </c>
      <c r="G420" s="21">
        <f t="shared" ref="G420" si="195">C419+C420</f>
        <v>-26.580000000000002</v>
      </c>
      <c r="H420" s="21">
        <f t="shared" si="163"/>
        <v>-33.56</v>
      </c>
      <c r="J420" s="18">
        <f t="shared" ref="J420" si="196">J419+C420</f>
        <v>-857.87000000000069</v>
      </c>
      <c r="K420" s="63">
        <f t="shared" ref="K420" si="197">(J419+J420)/2</f>
        <v>-857.33500000000072</v>
      </c>
      <c r="L420" s="21">
        <f t="shared" ref="L420" si="198">K420-K419</f>
        <v>-13.290000000000077</v>
      </c>
      <c r="M420" s="21">
        <f t="shared" ref="M420" si="199">SUM(J411:J420)/10</f>
        <v>-843.45300000000066</v>
      </c>
      <c r="N420" s="21">
        <f t="shared" ref="N420" si="200">M420-M419</f>
        <v>5.5720000000001164</v>
      </c>
    </row>
    <row r="421" spans="1:15">
      <c r="A421" s="95">
        <f>数据输入!A421</f>
        <v>20120920</v>
      </c>
      <c r="B421" s="59">
        <v>-21.72</v>
      </c>
      <c r="C421" s="21">
        <f>数据输入!B421</f>
        <v>-14.32</v>
      </c>
      <c r="D421" s="21">
        <f>数据输入!G421</f>
        <v>-43</v>
      </c>
      <c r="E421" s="21">
        <f t="shared" ref="E421" si="201">D421+D420</f>
        <v>-35</v>
      </c>
      <c r="F421" s="21">
        <f t="shared" ref="F421" si="202">D421+D420+D419</f>
        <v>-54</v>
      </c>
      <c r="G421" s="21">
        <f t="shared" ref="G421" si="203">C420+C421</f>
        <v>-15.39</v>
      </c>
      <c r="H421" s="21">
        <f t="shared" ref="H421" si="204">C421+C420+C419</f>
        <v>-40.900000000000006</v>
      </c>
      <c r="J421" s="18">
        <f t="shared" ref="J421" si="205">J420+C421</f>
        <v>-872.19000000000074</v>
      </c>
      <c r="K421" s="63">
        <f t="shared" ref="K421" si="206">(J420+J421)/2</f>
        <v>-865.03000000000065</v>
      </c>
      <c r="L421" s="21">
        <f t="shared" ref="L421" si="207">K421-K420</f>
        <v>-7.6949999999999363</v>
      </c>
      <c r="M421" s="21">
        <f t="shared" ref="M421" si="208">SUM(J412:J421)/10</f>
        <v>-838.96200000000067</v>
      </c>
      <c r="N421" s="21">
        <f t="shared" ref="N421" si="209">M421-M420</f>
        <v>4.4909999999999854</v>
      </c>
    </row>
    <row r="422" spans="1:15">
      <c r="A422" s="96">
        <f>数据输入!A422</f>
        <v>20120921</v>
      </c>
      <c r="B422" s="59">
        <v>-22.51</v>
      </c>
      <c r="C422" s="21">
        <f>数据输入!B422</f>
        <v>-3.65</v>
      </c>
      <c r="D422" s="21">
        <f>数据输入!G422</f>
        <v>2</v>
      </c>
      <c r="E422" s="21">
        <f t="shared" ref="E422" si="210">D422+D421</f>
        <v>-41</v>
      </c>
      <c r="F422" s="21">
        <f t="shared" ref="F422" si="211">D422+D421+D420</f>
        <v>-33</v>
      </c>
      <c r="G422" s="21">
        <f t="shared" ref="G422" si="212">C421+C422</f>
        <v>-17.97</v>
      </c>
      <c r="H422" s="21">
        <f t="shared" ref="H422" si="213">C422+C421+C420</f>
        <v>-19.04</v>
      </c>
      <c r="J422" s="18">
        <f t="shared" ref="J422" si="214">J421+C422</f>
        <v>-875.84000000000071</v>
      </c>
      <c r="K422" s="63">
        <f t="shared" ref="K422" si="215">(J421+J422)/2</f>
        <v>-874.01500000000078</v>
      </c>
      <c r="L422" s="21">
        <f t="shared" ref="L422" si="216">K422-K421</f>
        <v>-8.9850000000001273</v>
      </c>
      <c r="M422" s="21">
        <f t="shared" ref="M422" si="217">SUM(J413:J422)/10</f>
        <v>-842.96200000000067</v>
      </c>
      <c r="N422" s="21">
        <f t="shared" ref="N422" si="218">M422-M421</f>
        <v>-4</v>
      </c>
    </row>
    <row r="423" spans="1:15">
      <c r="A423" s="97">
        <f>数据输入!A423</f>
        <v>20120924</v>
      </c>
      <c r="B423" s="59">
        <v>-19.47</v>
      </c>
      <c r="C423" s="21">
        <f>数据输入!B423</f>
        <v>-6.04</v>
      </c>
      <c r="D423" s="21">
        <f>数据输入!G423</f>
        <v>6</v>
      </c>
      <c r="E423" s="21">
        <f t="shared" ref="E423" si="219">D423+D422</f>
        <v>8</v>
      </c>
      <c r="F423" s="21">
        <f t="shared" ref="F423" si="220">D423+D422+D421</f>
        <v>-35</v>
      </c>
      <c r="G423" s="21">
        <f t="shared" ref="G423" si="221">C422+C423</f>
        <v>-9.69</v>
      </c>
      <c r="H423" s="21">
        <f t="shared" ref="H423" si="222">C423+C422+C421</f>
        <v>-24.009999999999998</v>
      </c>
      <c r="J423" s="18">
        <f t="shared" ref="J423" si="223">J422+C423</f>
        <v>-881.88000000000068</v>
      </c>
      <c r="K423" s="63">
        <f t="shared" ref="K423" si="224">(J422+J423)/2</f>
        <v>-878.8600000000007</v>
      </c>
      <c r="L423" s="21">
        <f t="shared" ref="L423" si="225">K423-K422</f>
        <v>-4.8449999999999136</v>
      </c>
      <c r="M423" s="21">
        <f t="shared" ref="M423" si="226">SUM(J414:J423)/10</f>
        <v>-847.73200000000065</v>
      </c>
      <c r="N423" s="21">
        <f t="shared" ref="N423" si="227">M423-M422</f>
        <v>-4.7699999999999818</v>
      </c>
    </row>
    <row r="424" spans="1:15">
      <c r="A424" s="98">
        <f>数据输入!A424</f>
        <v>20120925</v>
      </c>
      <c r="B424" s="59">
        <v>-18.53</v>
      </c>
      <c r="C424" s="21">
        <f>数据输入!B424</f>
        <v>3.85</v>
      </c>
      <c r="D424" s="21">
        <f>数据输入!G424</f>
        <v>-4</v>
      </c>
      <c r="E424" s="21">
        <f t="shared" ref="E424" si="228">D424+D423</f>
        <v>2</v>
      </c>
      <c r="F424" s="21">
        <f t="shared" ref="F424" si="229">D424+D423+D422</f>
        <v>4</v>
      </c>
      <c r="G424" s="21">
        <f t="shared" ref="G424" si="230">C423+C424</f>
        <v>-2.19</v>
      </c>
      <c r="H424" s="21">
        <f t="shared" ref="H424" si="231">C424+C423+C422</f>
        <v>-5.84</v>
      </c>
      <c r="I424" s="22">
        <f>G424/G$419*100</f>
        <v>6.7405355493998149</v>
      </c>
      <c r="J424" s="18">
        <f t="shared" ref="J424" si="232">J423+C424</f>
        <v>-878.03000000000065</v>
      </c>
      <c r="K424" s="81">
        <f t="shared" ref="K424" si="233">(J423+J424)/2</f>
        <v>-879.95500000000061</v>
      </c>
      <c r="L424" s="21">
        <f t="shared" ref="L424" si="234">K424-K423</f>
        <v>-1.0949999999999136</v>
      </c>
      <c r="M424" s="21">
        <f t="shared" ref="M424" si="235">SUM(J415:J424)/10</f>
        <v>-853.84500000000082</v>
      </c>
      <c r="N424" s="21">
        <f t="shared" ref="N424" si="236">M424-M423</f>
        <v>-6.1130000000001701</v>
      </c>
      <c r="O424" s="21">
        <f>K424-K$417</f>
        <v>-54.974999999999909</v>
      </c>
    </row>
    <row r="425" spans="1:15">
      <c r="A425" s="99">
        <f>数据输入!A425</f>
        <v>20120926</v>
      </c>
      <c r="B425" s="59">
        <v>-17.649999999999999</v>
      </c>
      <c r="C425" s="21">
        <f>数据输入!B425</f>
        <v>9.8000000000000007</v>
      </c>
      <c r="D425" s="21">
        <f>数据输入!G425</f>
        <v>-25</v>
      </c>
      <c r="E425" s="21">
        <f t="shared" ref="E425" si="237">D425+D424</f>
        <v>-29</v>
      </c>
      <c r="F425" s="21">
        <f t="shared" ref="F425" si="238">D425+D424+D423</f>
        <v>-23</v>
      </c>
      <c r="G425" s="21">
        <f t="shared" ref="G425" si="239">C424+C425</f>
        <v>13.65</v>
      </c>
      <c r="H425" s="21">
        <f t="shared" ref="H425" si="240">C425+C424+C423</f>
        <v>7.61</v>
      </c>
      <c r="J425" s="18">
        <f t="shared" ref="J425" si="241">J424+C425</f>
        <v>-868.2300000000007</v>
      </c>
      <c r="K425" s="63">
        <f t="shared" ref="K425" si="242">(J424+J425)/2</f>
        <v>-873.13000000000068</v>
      </c>
      <c r="L425" s="21">
        <f t="shared" ref="L425" si="243">K425-K424</f>
        <v>6.8249999999999318</v>
      </c>
      <c r="M425" s="21">
        <f t="shared" ref="M425" si="244">SUM(J416:J425)/10</f>
        <v>-857.20900000000074</v>
      </c>
      <c r="N425" s="21">
        <f t="shared" ref="N425" si="245">M425-M424</f>
        <v>-3.3639999999999191</v>
      </c>
    </row>
    <row r="426" spans="1:15">
      <c r="A426" s="100">
        <f>数据输入!A426</f>
        <v>20120927</v>
      </c>
      <c r="B426" s="59">
        <v>-23.22</v>
      </c>
      <c r="C426" s="21">
        <f>数据输入!B426</f>
        <v>37.880000000000003</v>
      </c>
      <c r="D426" s="21">
        <f>数据输入!G426</f>
        <v>52</v>
      </c>
      <c r="E426" s="21">
        <f t="shared" ref="E426" si="246">D426+D425</f>
        <v>27</v>
      </c>
      <c r="F426" s="21">
        <f t="shared" ref="F426" si="247">D426+D425+D424</f>
        <v>23</v>
      </c>
      <c r="G426" s="21">
        <f t="shared" ref="G426" si="248">C425+C426</f>
        <v>47.680000000000007</v>
      </c>
      <c r="H426" s="21">
        <f t="shared" ref="H426" si="249">C426+C425+C424</f>
        <v>51.530000000000008</v>
      </c>
      <c r="J426" s="18">
        <f t="shared" ref="J426" si="250">J425+C426</f>
        <v>-830.3500000000007</v>
      </c>
      <c r="K426" s="63">
        <f t="shared" ref="K426" si="251">(J425+J426)/2</f>
        <v>-849.29000000000065</v>
      </c>
      <c r="L426" s="21">
        <f t="shared" ref="L426" si="252">K426-K425</f>
        <v>23.840000000000032</v>
      </c>
      <c r="M426" s="21">
        <f t="shared" ref="M426" si="253">SUM(J417:J426)/10</f>
        <v>-857.67900000000077</v>
      </c>
      <c r="N426" s="21">
        <f t="shared" ref="N426" si="254">M426-M425</f>
        <v>-0.47000000000002728</v>
      </c>
    </row>
    <row r="427" spans="1:15">
      <c r="A427" s="101">
        <f>数据输入!A427</f>
        <v>20120928</v>
      </c>
      <c r="B427" s="59">
        <v>-20.11</v>
      </c>
      <c r="C427" s="21">
        <f>数据输入!B427</f>
        <v>75.23</v>
      </c>
      <c r="D427" s="21">
        <f>数据输入!G427</f>
        <v>31</v>
      </c>
      <c r="E427" s="21">
        <f t="shared" ref="E427" si="255">D427+D426</f>
        <v>83</v>
      </c>
      <c r="F427" s="21">
        <f t="shared" ref="F427" si="256">D427+D426+D425</f>
        <v>58</v>
      </c>
      <c r="G427" s="110">
        <f t="shared" ref="G427" si="257">C426+C427</f>
        <v>113.11000000000001</v>
      </c>
      <c r="H427" s="21">
        <f t="shared" ref="H427" si="258">C427+C426+C425</f>
        <v>122.91000000000001</v>
      </c>
      <c r="J427" s="18">
        <f t="shared" ref="J427" si="259">J426+C427</f>
        <v>-755.12000000000069</v>
      </c>
      <c r="K427" s="63">
        <f t="shared" ref="K427" si="260">(J426+J427)/2</f>
        <v>-792.7350000000007</v>
      </c>
      <c r="L427" s="21">
        <f t="shared" ref="L427" si="261">K427-K426</f>
        <v>56.55499999999995</v>
      </c>
      <c r="M427" s="21">
        <f t="shared" ref="M427" si="262">SUM(J418:J427)/10</f>
        <v>-850.76000000000056</v>
      </c>
      <c r="N427" s="21">
        <f t="shared" ref="N427" si="263">M427-M426</f>
        <v>6.9190000000002101</v>
      </c>
    </row>
    <row r="428" spans="1:15">
      <c r="A428" s="102">
        <f>数据输入!A428</f>
        <v>20121008</v>
      </c>
      <c r="B428" s="59">
        <v>-17.670000000000002</v>
      </c>
      <c r="C428" s="21">
        <f>数据输入!B428</f>
        <v>6.19</v>
      </c>
      <c r="D428" s="21">
        <f>数据输入!G428</f>
        <v>-13</v>
      </c>
      <c r="E428" s="21">
        <f t="shared" ref="E428" si="264">D428+D427</f>
        <v>18</v>
      </c>
      <c r="F428" s="21">
        <f t="shared" ref="F428" si="265">D428+D427+D426</f>
        <v>70</v>
      </c>
      <c r="G428" s="21">
        <f t="shared" ref="G428" si="266">C427+C428</f>
        <v>81.42</v>
      </c>
      <c r="H428" s="21">
        <f t="shared" ref="H428" si="267">C428+C427+C426</f>
        <v>119.30000000000001</v>
      </c>
      <c r="J428" s="18">
        <f t="shared" ref="J428" si="268">J427+C428</f>
        <v>-748.93000000000063</v>
      </c>
      <c r="K428" s="63">
        <f t="shared" ref="K428" si="269">(J427+J428)/2</f>
        <v>-752.02500000000066</v>
      </c>
      <c r="L428" s="21">
        <f t="shared" ref="L428" si="270">K428-K427</f>
        <v>40.710000000000036</v>
      </c>
      <c r="M428" s="21">
        <f t="shared" ref="M428" si="271">SUM(J419:J428)/10</f>
        <v>-842.52400000000068</v>
      </c>
      <c r="N428" s="21">
        <f t="shared" ref="N428" si="272">M428-M427</f>
        <v>8.2359999999998763</v>
      </c>
    </row>
    <row r="429" spans="1:15">
      <c r="A429" s="103">
        <f>数据输入!A429</f>
        <v>20121009</v>
      </c>
      <c r="B429" s="59">
        <v>-22.21</v>
      </c>
      <c r="C429" s="21">
        <f>数据输入!B429</f>
        <v>70.22</v>
      </c>
      <c r="D429" s="21">
        <f>数据输入!G429</f>
        <v>41</v>
      </c>
      <c r="E429" s="21">
        <f t="shared" ref="E429" si="273">D429+D428</f>
        <v>28</v>
      </c>
      <c r="F429" s="21">
        <f t="shared" ref="F429" si="274">D429+D428+D427</f>
        <v>59</v>
      </c>
      <c r="G429" s="21">
        <f t="shared" ref="G429" si="275">C428+C429</f>
        <v>76.41</v>
      </c>
      <c r="H429" s="21">
        <f t="shared" ref="H429" si="276">C429+C428+C427</f>
        <v>151.63999999999999</v>
      </c>
      <c r="J429" s="18">
        <f t="shared" ref="J429" si="277">J428+C429</f>
        <v>-678.7100000000006</v>
      </c>
      <c r="K429" s="63">
        <f t="shared" ref="K429" si="278">(J428+J429)/2</f>
        <v>-713.82000000000062</v>
      </c>
      <c r="L429" s="21">
        <f t="shared" ref="L429" si="279">K429-K428</f>
        <v>38.205000000000041</v>
      </c>
      <c r="M429" s="21">
        <f t="shared" ref="M429" si="280">SUM(J420:J429)/10</f>
        <v>-824.71500000000049</v>
      </c>
      <c r="N429" s="21">
        <f t="shared" ref="N429" si="281">M429-M428</f>
        <v>17.809000000000196</v>
      </c>
    </row>
    <row r="430" spans="1:15">
      <c r="A430" s="104">
        <f>数据输入!A430</f>
        <v>20121010</v>
      </c>
      <c r="B430" s="59">
        <f>期货持仓统计!G51</f>
        <v>-20.36</v>
      </c>
      <c r="C430" s="21">
        <f>数据输入!B430</f>
        <v>6.32</v>
      </c>
      <c r="D430" s="21">
        <f>数据输入!G430</f>
        <v>5</v>
      </c>
      <c r="E430" s="21">
        <f t="shared" ref="E430" si="282">D430+D429</f>
        <v>46</v>
      </c>
      <c r="F430" s="21">
        <f t="shared" ref="F430" si="283">D430+D429+D428</f>
        <v>33</v>
      </c>
      <c r="G430" s="21">
        <f t="shared" ref="G430" si="284">C429+C430</f>
        <v>76.539999999999992</v>
      </c>
      <c r="H430" s="21">
        <f t="shared" ref="H430" si="285">C430+C429+C428</f>
        <v>82.72999999999999</v>
      </c>
      <c r="J430" s="18">
        <f t="shared" ref="J430" si="286">J429+C430</f>
        <v>-672.39000000000055</v>
      </c>
      <c r="K430" s="63">
        <f t="shared" ref="K430" si="287">(J429+J430)/2</f>
        <v>-675.55000000000064</v>
      </c>
      <c r="L430" s="21">
        <f t="shared" ref="L430" si="288">K430-K429</f>
        <v>38.269999999999982</v>
      </c>
      <c r="M430" s="21">
        <f t="shared" ref="M430" si="289">SUM(J421:J430)/10</f>
        <v>-806.1670000000006</v>
      </c>
      <c r="N430" s="21">
        <f t="shared" ref="N430" si="290">M430-M429</f>
        <v>18.547999999999888</v>
      </c>
    </row>
    <row r="431" spans="1:15">
      <c r="A431" s="105">
        <f>数据输入!A431</f>
        <v>20121011</v>
      </c>
      <c r="B431" s="59">
        <f>期货持仓统计!G52</f>
        <v>-22.31</v>
      </c>
      <c r="C431" s="21">
        <f>数据输入!B431</f>
        <v>10.57</v>
      </c>
      <c r="D431" s="21">
        <f>数据输入!G431</f>
        <v>-17</v>
      </c>
      <c r="E431" s="21">
        <f t="shared" ref="E431" si="291">D431+D430</f>
        <v>-12</v>
      </c>
      <c r="F431" s="21">
        <f t="shared" ref="F431" si="292">D431+D430+D429</f>
        <v>29</v>
      </c>
      <c r="G431" s="21">
        <f t="shared" ref="G431" si="293">C430+C431</f>
        <v>16.89</v>
      </c>
      <c r="H431" s="21">
        <f t="shared" ref="H431" si="294">C431+C430+C429</f>
        <v>87.11</v>
      </c>
      <c r="I431" s="22">
        <f>G431/G$427*100</f>
        <v>14.932366722659356</v>
      </c>
      <c r="J431" s="18">
        <f t="shared" ref="J431" si="295">J430+C431</f>
        <v>-661.8200000000005</v>
      </c>
      <c r="K431" s="63">
        <f t="shared" ref="K431" si="296">(J430+J431)/2</f>
        <v>-667.10500000000047</v>
      </c>
      <c r="L431" s="21">
        <f t="shared" ref="L431" si="297">K431-K430</f>
        <v>8.4450000000001637</v>
      </c>
      <c r="M431" s="21">
        <f t="shared" ref="M431" si="298">SUM(J422:J431)/10</f>
        <v>-785.13000000000056</v>
      </c>
      <c r="N431" s="21">
        <f t="shared" ref="N431" si="299">M431-M430</f>
        <v>21.037000000000035</v>
      </c>
    </row>
    <row r="432" spans="1:15">
      <c r="A432" s="106">
        <f>数据输入!A432</f>
        <v>20121012</v>
      </c>
      <c r="B432" s="59">
        <f>期货持仓统计!G53</f>
        <v>-24.2</v>
      </c>
      <c r="C432" s="21">
        <f>数据输入!B432</f>
        <v>4.75</v>
      </c>
      <c r="D432" s="21">
        <f>数据输入!G432</f>
        <v>2</v>
      </c>
      <c r="E432" s="21">
        <f t="shared" ref="E432" si="300">D432+D431</f>
        <v>-15</v>
      </c>
      <c r="F432" s="21">
        <f t="shared" ref="F432" si="301">D432+D431+D430</f>
        <v>-10</v>
      </c>
      <c r="G432" s="21">
        <f t="shared" ref="G432" si="302">C431+C432</f>
        <v>15.32</v>
      </c>
      <c r="H432" s="21">
        <f t="shared" ref="H432" si="303">C432+C431+C430</f>
        <v>21.64</v>
      </c>
      <c r="I432" s="22">
        <f>G432/G$427*100</f>
        <v>13.544337370701086</v>
      </c>
      <c r="J432" s="18">
        <f t="shared" ref="J432" si="304">J431+C432</f>
        <v>-657.0700000000005</v>
      </c>
      <c r="K432" s="81">
        <f t="shared" ref="K432" si="305">(J431+J432)/2</f>
        <v>-659.4450000000005</v>
      </c>
      <c r="L432" s="21">
        <f t="shared" ref="L432" si="306">K432-K431</f>
        <v>7.6599999999999682</v>
      </c>
      <c r="M432" s="21">
        <f t="shared" ref="M432" si="307">SUM(J423:J432)/10</f>
        <v>-763.25300000000061</v>
      </c>
      <c r="N432" s="21">
        <f t="shared" ref="N432" si="308">M432-M431</f>
        <v>21.876999999999953</v>
      </c>
      <c r="O432" s="21">
        <f>K432-K$424</f>
        <v>220.5100000000001</v>
      </c>
    </row>
    <row r="433" spans="1:15">
      <c r="A433" s="107">
        <f>数据输入!A433</f>
        <v>20121015</v>
      </c>
      <c r="B433" s="59">
        <f>期货持仓统计!G54</f>
        <v>-22.87</v>
      </c>
      <c r="C433" s="21">
        <f>数据输入!B433</f>
        <v>-6.35</v>
      </c>
      <c r="D433" s="21">
        <f>数据输入!G433</f>
        <v>-6</v>
      </c>
      <c r="E433" s="21">
        <f t="shared" ref="E433" si="309">D433+D432</f>
        <v>-4</v>
      </c>
      <c r="F433" s="21">
        <f t="shared" ref="F433" si="310">D433+D432+D431</f>
        <v>-21</v>
      </c>
      <c r="G433" s="21">
        <f t="shared" ref="G433" si="311">C432+C433</f>
        <v>-1.5999999999999996</v>
      </c>
      <c r="H433" s="21">
        <f t="shared" ref="H433" si="312">C433+C432+C431</f>
        <v>8.9700000000000006</v>
      </c>
      <c r="J433" s="18">
        <f t="shared" ref="J433" si="313">J432+C433</f>
        <v>-663.42000000000053</v>
      </c>
      <c r="K433" s="109">
        <f t="shared" ref="K433" si="314">(J432+J433)/2</f>
        <v>-660.24500000000057</v>
      </c>
      <c r="L433" s="21">
        <f t="shared" ref="L433" si="315">K433-K432</f>
        <v>-0.80000000000006821</v>
      </c>
      <c r="M433" s="21">
        <f t="shared" ref="M433" si="316">SUM(J424:J433)/10</f>
        <v>-741.40700000000072</v>
      </c>
      <c r="N433" s="21">
        <f t="shared" ref="N433" si="317">M433-M432</f>
        <v>21.84599999999989</v>
      </c>
    </row>
    <row r="434" spans="1:15">
      <c r="A434" s="108">
        <f>数据输入!A434</f>
        <v>20121016</v>
      </c>
      <c r="B434" s="59">
        <f>期货持仓统计!G55</f>
        <v>-21.91</v>
      </c>
      <c r="C434" s="21">
        <f>数据输入!B434</f>
        <v>-1.7</v>
      </c>
      <c r="D434" s="21">
        <f>数据输入!G434</f>
        <v>0</v>
      </c>
      <c r="E434" s="21">
        <f t="shared" ref="E434" si="318">D434+D433</f>
        <v>-6</v>
      </c>
      <c r="F434" s="21">
        <f t="shared" ref="F434" si="319">D434+D433+D432</f>
        <v>-4</v>
      </c>
      <c r="G434" s="110">
        <f t="shared" ref="G434" si="320">C433+C434</f>
        <v>-8.0499999999999989</v>
      </c>
      <c r="H434" s="21">
        <f t="shared" ref="H434" si="321">C434+C433+C432</f>
        <v>-3.2999999999999989</v>
      </c>
      <c r="J434" s="18">
        <f t="shared" ref="J434" si="322">J433+C434</f>
        <v>-665.12000000000057</v>
      </c>
      <c r="K434" s="109">
        <f t="shared" ref="K434" si="323">(J433+J434)/2</f>
        <v>-664.27000000000055</v>
      </c>
      <c r="L434" s="21">
        <f t="shared" ref="L434" si="324">K434-K433</f>
        <v>-4.0249999999999773</v>
      </c>
      <c r="M434" s="21">
        <f t="shared" ref="M434" si="325">SUM(J425:J434)/10</f>
        <v>-720.11600000000067</v>
      </c>
      <c r="N434" s="21">
        <f t="shared" ref="N434" si="326">M434-M433</f>
        <v>21.291000000000054</v>
      </c>
    </row>
    <row r="435" spans="1:15">
      <c r="A435" s="111">
        <f>数据输入!A435</f>
        <v>20121017</v>
      </c>
      <c r="B435" s="59">
        <f>期货持仓统计!G56</f>
        <v>-20.53</v>
      </c>
      <c r="C435" s="21">
        <f>数据输入!B435</f>
        <v>-1.89</v>
      </c>
      <c r="D435" s="21">
        <f>数据输入!G435</f>
        <v>7</v>
      </c>
      <c r="E435" s="21">
        <f t="shared" ref="E435" si="327">D435+D434</f>
        <v>7</v>
      </c>
      <c r="F435" s="21">
        <f t="shared" ref="F435" si="328">D435+D434+D433</f>
        <v>1</v>
      </c>
      <c r="G435" s="21">
        <f t="shared" ref="G435" si="329">C434+C435</f>
        <v>-3.59</v>
      </c>
      <c r="H435" s="21">
        <f t="shared" ref="H435" si="330">C435+C434+C433</f>
        <v>-9.94</v>
      </c>
      <c r="J435" s="18">
        <f t="shared" ref="J435" si="331">J434+C435</f>
        <v>-667.01000000000056</v>
      </c>
      <c r="K435" s="109">
        <f t="shared" ref="K435" si="332">(J434+J435)/2</f>
        <v>-666.06500000000051</v>
      </c>
      <c r="L435" s="21">
        <f t="shared" ref="L435" si="333">K435-K434</f>
        <v>-1.7949999999999591</v>
      </c>
      <c r="M435" s="21">
        <f t="shared" ref="M435" si="334">SUM(J426:J435)/10</f>
        <v>-699.9940000000006</v>
      </c>
      <c r="N435" s="21">
        <f t="shared" ref="N435" si="335">M435-M434</f>
        <v>20.122000000000071</v>
      </c>
      <c r="O435" s="21">
        <f t="shared" ref="O435:O440" si="336">K435-K$432</f>
        <v>-6.6200000000000045</v>
      </c>
    </row>
    <row r="436" spans="1:15">
      <c r="A436" s="112">
        <f>数据输入!A436</f>
        <v>20121018</v>
      </c>
      <c r="B436" s="59">
        <f>期货持仓统计!G57</f>
        <v>-20.81</v>
      </c>
      <c r="C436" s="21">
        <f>数据输入!B436</f>
        <v>19.649999999999999</v>
      </c>
      <c r="D436" s="21">
        <f>数据输入!G436</f>
        <v>26</v>
      </c>
      <c r="E436" s="21">
        <f t="shared" ref="E436" si="337">D436+D435</f>
        <v>33</v>
      </c>
      <c r="F436" s="21">
        <f t="shared" ref="F436" si="338">D436+D435+D434</f>
        <v>33</v>
      </c>
      <c r="G436" s="21">
        <f t="shared" ref="G436" si="339">C435+C436</f>
        <v>17.759999999999998</v>
      </c>
      <c r="H436" s="21">
        <f t="shared" ref="H436" si="340">C436+C435+C434</f>
        <v>16.059999999999999</v>
      </c>
      <c r="J436" s="18">
        <f t="shared" ref="J436" si="341">J435+C436</f>
        <v>-647.36000000000058</v>
      </c>
      <c r="K436" s="109">
        <f t="shared" ref="K436" si="342">(J435+J436)/2</f>
        <v>-657.18500000000063</v>
      </c>
      <c r="L436" s="21">
        <f t="shared" ref="L436" si="343">K436-K435</f>
        <v>8.8799999999998818</v>
      </c>
      <c r="M436" s="21">
        <f t="shared" ref="M436" si="344">SUM(J427:J436)/10</f>
        <v>-681.69500000000062</v>
      </c>
      <c r="N436" s="21">
        <f t="shared" ref="N436" si="345">M436-M435</f>
        <v>18.298999999999978</v>
      </c>
      <c r="O436" s="21">
        <f t="shared" si="336"/>
        <v>2.2599999999998772</v>
      </c>
    </row>
    <row r="437" spans="1:15">
      <c r="A437" s="113">
        <f>数据输入!A437</f>
        <v>20121019</v>
      </c>
      <c r="B437" s="59">
        <f>期货持仓统计!G58</f>
        <v>-21.54</v>
      </c>
      <c r="C437" s="21">
        <f>数据输入!B437</f>
        <v>27.33</v>
      </c>
      <c r="D437" s="21">
        <f>数据输入!G437</f>
        <v>-4</v>
      </c>
      <c r="E437" s="21">
        <f t="shared" ref="E437" si="346">D437+D436</f>
        <v>22</v>
      </c>
      <c r="F437" s="21">
        <f t="shared" ref="F437" si="347">D437+D436+D435</f>
        <v>29</v>
      </c>
      <c r="G437" s="110">
        <f t="shared" ref="G437" si="348">C436+C437</f>
        <v>46.98</v>
      </c>
      <c r="H437" s="21">
        <f t="shared" ref="H437" si="349">C437+C436+C435</f>
        <v>45.089999999999996</v>
      </c>
      <c r="J437" s="18">
        <f t="shared" ref="J437" si="350">J436+C437</f>
        <v>-620.03000000000054</v>
      </c>
      <c r="K437" s="109">
        <f t="shared" ref="K437" si="351">(J436+J437)/2</f>
        <v>-633.69500000000062</v>
      </c>
      <c r="L437" s="21">
        <f t="shared" ref="L437" si="352">K437-K436</f>
        <v>23.490000000000009</v>
      </c>
      <c r="M437" s="21">
        <f t="shared" ref="M437" si="353">SUM(J428:J437)/10</f>
        <v>-668.18600000000049</v>
      </c>
      <c r="N437" s="21">
        <f t="shared" ref="N437" si="354">M437-M436</f>
        <v>13.509000000000128</v>
      </c>
      <c r="O437" s="21">
        <f t="shared" si="336"/>
        <v>25.749999999999886</v>
      </c>
    </row>
    <row r="438" spans="1:15">
      <c r="A438" s="137">
        <f>数据输入!A438</f>
        <v>41204</v>
      </c>
      <c r="B438" s="59">
        <f>期货持仓统计!G59</f>
        <v>-20.79</v>
      </c>
      <c r="C438" s="21">
        <f>数据输入!B438</f>
        <v>-5.27</v>
      </c>
      <c r="D438" s="21">
        <f>数据输入!G438</f>
        <v>5</v>
      </c>
      <c r="E438" s="21">
        <f t="shared" ref="E438" si="355">D438+D437</f>
        <v>1</v>
      </c>
      <c r="F438" s="21">
        <f t="shared" ref="F438" si="356">D438+D437+D436</f>
        <v>27</v>
      </c>
      <c r="G438" s="21">
        <f t="shared" ref="G438" si="357">C437+C438</f>
        <v>22.06</v>
      </c>
      <c r="H438" s="21">
        <f t="shared" ref="H438" si="358">C438+C437+C436</f>
        <v>41.709999999999994</v>
      </c>
      <c r="J438" s="18">
        <f t="shared" ref="J438" si="359">J437+C438</f>
        <v>-625.30000000000052</v>
      </c>
      <c r="K438" s="109">
        <f t="shared" ref="K438" si="360">(J437+J438)/2</f>
        <v>-622.66500000000053</v>
      </c>
      <c r="L438" s="21">
        <f t="shared" ref="L438" si="361">K438-K437</f>
        <v>11.030000000000086</v>
      </c>
      <c r="M438" s="21">
        <f t="shared" ref="M438" si="362">SUM(J429:J438)/10</f>
        <v>-655.82300000000055</v>
      </c>
      <c r="N438" s="21">
        <f t="shared" ref="N438" si="363">M438-M437</f>
        <v>12.362999999999943</v>
      </c>
      <c r="O438" s="21">
        <f t="shared" si="336"/>
        <v>36.779999999999973</v>
      </c>
    </row>
    <row r="439" spans="1:15">
      <c r="A439" s="137">
        <f>数据输入!A439</f>
        <v>41205</v>
      </c>
      <c r="B439" s="59">
        <f>期货持仓统计!G60</f>
        <v>-20.18</v>
      </c>
      <c r="C439" s="21">
        <f>数据输入!B439</f>
        <v>-2.8</v>
      </c>
      <c r="D439" s="21">
        <f>数据输入!G439</f>
        <v>-19</v>
      </c>
      <c r="E439" s="21">
        <f t="shared" ref="E439" si="364">D439+D438</f>
        <v>-14</v>
      </c>
      <c r="F439" s="21">
        <f t="shared" ref="F439" si="365">D439+D438+D437</f>
        <v>-18</v>
      </c>
      <c r="G439" s="21">
        <f t="shared" ref="G439" si="366">C438+C439</f>
        <v>-8.07</v>
      </c>
      <c r="H439" s="21">
        <f t="shared" ref="H439" si="367">C439+C438+C437</f>
        <v>19.259999999999998</v>
      </c>
      <c r="J439" s="18">
        <f t="shared" ref="J439" si="368">J438+C439</f>
        <v>-628.10000000000048</v>
      </c>
      <c r="K439" s="109">
        <f t="shared" ref="K439" si="369">(J438+J439)/2</f>
        <v>-626.7000000000005</v>
      </c>
      <c r="L439" s="21">
        <f t="shared" ref="L439" si="370">K439-K438</f>
        <v>-4.0349999999999682</v>
      </c>
      <c r="M439" s="21">
        <f t="shared" ref="M439" si="371">SUM(J430:J439)/10</f>
        <v>-650.76200000000051</v>
      </c>
      <c r="N439" s="21">
        <f t="shared" ref="N439" si="372">M439-M438</f>
        <v>5.0610000000000355</v>
      </c>
      <c r="O439" s="21">
        <f t="shared" si="336"/>
        <v>32.745000000000005</v>
      </c>
    </row>
    <row r="440" spans="1:15">
      <c r="A440" s="137">
        <f>数据输入!A440</f>
        <v>41206</v>
      </c>
      <c r="B440" s="59">
        <f>期货持仓统计!G61</f>
        <v>-21.43</v>
      </c>
      <c r="C440" s="21">
        <f>数据输入!B440</f>
        <v>-6.72</v>
      </c>
      <c r="D440" s="21">
        <f>数据输入!G440</f>
        <v>2</v>
      </c>
      <c r="E440" s="21">
        <f t="shared" ref="E440" si="373">D440+D439</f>
        <v>-17</v>
      </c>
      <c r="F440" s="21">
        <f t="shared" ref="F440" si="374">D440+D439+D438</f>
        <v>-12</v>
      </c>
      <c r="G440" s="21">
        <f t="shared" ref="G440" si="375">C439+C440</f>
        <v>-9.52</v>
      </c>
      <c r="H440" s="21">
        <f t="shared" ref="H440" si="376">C440+C439+C438</f>
        <v>-14.79</v>
      </c>
      <c r="J440" s="18">
        <f t="shared" ref="J440" si="377">J439+C440</f>
        <v>-634.8200000000005</v>
      </c>
      <c r="K440" s="109">
        <f t="shared" ref="K440" si="378">(J439+J440)/2</f>
        <v>-631.46000000000049</v>
      </c>
      <c r="L440" s="21">
        <f t="shared" ref="L440" si="379">K440-K439</f>
        <v>-4.7599999999999909</v>
      </c>
      <c r="M440" s="21">
        <f t="shared" ref="M440" si="380">SUM(J431:J440)/10</f>
        <v>-647.00500000000045</v>
      </c>
      <c r="N440" s="21">
        <f t="shared" ref="N440" si="381">M440-M439</f>
        <v>3.7570000000000618</v>
      </c>
      <c r="O440" s="21">
        <f t="shared" si="336"/>
        <v>27.985000000000014</v>
      </c>
    </row>
    <row r="441" spans="1:15">
      <c r="A441" s="137">
        <f>数据输入!A441</f>
        <v>41207</v>
      </c>
      <c r="B441" s="59">
        <f>期货持仓统计!G62</f>
        <v>0</v>
      </c>
      <c r="C441" s="21">
        <f>数据输入!B441</f>
        <v>-15</v>
      </c>
      <c r="D441" s="21">
        <f>数据输入!G441</f>
        <v>-14</v>
      </c>
      <c r="E441" s="21">
        <f t="shared" ref="E441" si="382">D441+D440</f>
        <v>-12</v>
      </c>
      <c r="F441" s="21">
        <f t="shared" ref="F441" si="383">D441+D440+D439</f>
        <v>-31</v>
      </c>
      <c r="G441" s="21">
        <f t="shared" ref="G441" si="384">C440+C441</f>
        <v>-21.72</v>
      </c>
      <c r="H441" s="21">
        <f t="shared" ref="H441" si="385">C441+C440+C439</f>
        <v>-24.52</v>
      </c>
      <c r="I441" s="22">
        <f>G441/G$441*100</f>
        <v>100</v>
      </c>
      <c r="J441" s="18">
        <f t="shared" ref="J441" si="386">J440+C441</f>
        <v>-649.8200000000005</v>
      </c>
      <c r="K441" s="109">
        <f t="shared" ref="K441" si="387">(J440+J441)/2</f>
        <v>-642.3200000000005</v>
      </c>
      <c r="L441" s="21">
        <f t="shared" ref="L441" si="388">K441-K440</f>
        <v>-10.860000000000014</v>
      </c>
      <c r="M441" s="21">
        <f t="shared" ref="M441" si="389">SUM(J432:J441)/10</f>
        <v>-645.80500000000052</v>
      </c>
      <c r="N441" s="21">
        <f t="shared" ref="N441" si="390">M441-M440</f>
        <v>1.1999999999999318</v>
      </c>
      <c r="O441" s="21">
        <f t="shared" ref="O441" si="391">K441-K$432</f>
        <v>17.125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8 I362 O37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B1:S61"/>
  <sheetViews>
    <sheetView showGridLines="0" tabSelected="1" workbookViewId="0">
      <pane ySplit="2430" topLeftCell="A42" activePane="bottomLeft"/>
      <selection activeCell="B6" sqref="B6:R7"/>
      <selection pane="bottomLeft" activeCell="J50" sqref="J50:S51"/>
    </sheetView>
  </sheetViews>
  <sheetFormatPr defaultRowHeight="13.5"/>
  <cols>
    <col min="1" max="1" width="1.75" customWidth="1"/>
    <col min="3" max="3" width="8.375" customWidth="1"/>
    <col min="4" max="4" width="8.125" customWidth="1"/>
    <col min="5" max="5" width="7.375" customWidth="1"/>
    <col min="6" max="6" width="8.25" customWidth="1"/>
    <col min="8" max="8" width="6.375" customWidth="1"/>
    <col min="9" max="9" width="10.5" customWidth="1"/>
    <col min="10" max="10" width="8.25" customWidth="1"/>
    <col min="11" max="13" width="5.25" customWidth="1"/>
    <col min="14" max="14" width="7.875" customWidth="1"/>
    <col min="15" max="15" width="8.375" customWidth="1"/>
    <col min="16" max="16" width="8" customWidth="1"/>
    <col min="17" max="17" width="8.5" customWidth="1"/>
    <col min="18" max="18" width="8.25" customWidth="1"/>
    <col min="19" max="19" width="2.375" customWidth="1"/>
  </cols>
  <sheetData>
    <row r="1" spans="2:19">
      <c r="E1" s="119"/>
      <c r="F1" s="41"/>
      <c r="G1" s="115"/>
      <c r="I1" s="118"/>
    </row>
    <row r="2" spans="2:19">
      <c r="B2" s="293" t="s">
        <v>152</v>
      </c>
      <c r="C2" s="294"/>
      <c r="D2" s="295"/>
      <c r="E2" s="299" t="s">
        <v>137</v>
      </c>
      <c r="F2" s="283" t="s">
        <v>144</v>
      </c>
      <c r="G2" s="284"/>
      <c r="H2" s="285"/>
      <c r="I2" s="288" t="s">
        <v>145</v>
      </c>
      <c r="J2" s="285"/>
      <c r="K2" s="288" t="s">
        <v>146</v>
      </c>
      <c r="L2" s="284"/>
      <c r="M2" s="285"/>
      <c r="N2" s="288" t="s">
        <v>147</v>
      </c>
      <c r="O2" s="284"/>
      <c r="P2" s="285"/>
      <c r="Q2" s="288" t="s">
        <v>148</v>
      </c>
      <c r="R2" s="310"/>
    </row>
    <row r="3" spans="2:19">
      <c r="B3" s="296"/>
      <c r="C3" s="297"/>
      <c r="D3" s="298"/>
      <c r="E3" s="300"/>
      <c r="F3" s="131" t="s">
        <v>134</v>
      </c>
      <c r="G3" s="132" t="s">
        <v>135</v>
      </c>
      <c r="H3" s="133" t="s">
        <v>136</v>
      </c>
      <c r="I3" s="134" t="s">
        <v>139</v>
      </c>
      <c r="J3" s="133" t="s">
        <v>140</v>
      </c>
      <c r="K3" s="134" t="s">
        <v>141</v>
      </c>
      <c r="L3" s="135" t="s">
        <v>142</v>
      </c>
      <c r="M3" s="133" t="s">
        <v>143</v>
      </c>
      <c r="N3" s="134" t="s">
        <v>141</v>
      </c>
      <c r="O3" s="135" t="s">
        <v>142</v>
      </c>
      <c r="P3" s="133" t="s">
        <v>143</v>
      </c>
      <c r="Q3" s="134" t="s">
        <v>142</v>
      </c>
      <c r="R3" s="164" t="s">
        <v>159</v>
      </c>
    </row>
    <row r="4" spans="2:19" hidden="1">
      <c r="B4" s="286">
        <f>数据输入!A438</f>
        <v>41204</v>
      </c>
      <c r="C4" s="287"/>
      <c r="D4" s="128">
        <f>B4</f>
        <v>41204</v>
      </c>
      <c r="E4" s="129">
        <f>数据输入!I438</f>
        <v>98</v>
      </c>
      <c r="F4" s="130">
        <f>期货持仓统计!D59</f>
        <v>4222</v>
      </c>
      <c r="G4" s="127">
        <f>期货持仓统计!E59</f>
        <v>2529</v>
      </c>
      <c r="H4" s="163">
        <f>期货持仓统计!F59</f>
        <v>1213</v>
      </c>
      <c r="I4" s="130">
        <f>期货持仓统计!H59</f>
        <v>1316</v>
      </c>
      <c r="J4" s="140">
        <f>期货持仓统计!G59</f>
        <v>-20.79</v>
      </c>
      <c r="K4" s="141">
        <f>能量表!D438</f>
        <v>5</v>
      </c>
      <c r="L4" s="142">
        <f>能量表!E438</f>
        <v>1</v>
      </c>
      <c r="M4" s="143">
        <f>能量表!F438</f>
        <v>27</v>
      </c>
      <c r="N4" s="138">
        <f>能量表!C438</f>
        <v>-5.27</v>
      </c>
      <c r="O4" s="139">
        <f>能量表!G438</f>
        <v>22.06</v>
      </c>
      <c r="P4" s="140">
        <f>能量表!H438</f>
        <v>41.709999999999994</v>
      </c>
      <c r="Q4" s="165">
        <f>能量表!L438</f>
        <v>11.030000000000086</v>
      </c>
      <c r="R4" s="166">
        <f>能量表!N438</f>
        <v>12.362999999999943</v>
      </c>
    </row>
    <row r="5" spans="2:19">
      <c r="B5" s="302">
        <f>数据输入!A439</f>
        <v>41205</v>
      </c>
      <c r="C5" s="303"/>
      <c r="D5" s="128">
        <f>B5</f>
        <v>41205</v>
      </c>
      <c r="E5" s="129">
        <f>数据输入!I439</f>
        <v>99</v>
      </c>
      <c r="F5" s="130">
        <f>期货持仓统计!D60</f>
        <v>5241</v>
      </c>
      <c r="G5" s="127">
        <f>期货持仓统计!E60</f>
        <v>-418</v>
      </c>
      <c r="H5" s="163">
        <f>期货持仓统计!F60</f>
        <v>4</v>
      </c>
      <c r="I5" s="130">
        <f>期货持仓统计!H60</f>
        <v>-422</v>
      </c>
      <c r="J5" s="140">
        <f>期货持仓统计!G60</f>
        <v>-20.18</v>
      </c>
      <c r="K5" s="141">
        <f>能量表!D439</f>
        <v>-19</v>
      </c>
      <c r="L5" s="142">
        <f>能量表!E439</f>
        <v>-14</v>
      </c>
      <c r="M5" s="143">
        <f>能量表!F439</f>
        <v>-18</v>
      </c>
      <c r="N5" s="138">
        <f>能量表!C439</f>
        <v>-2.8</v>
      </c>
      <c r="O5" s="139">
        <f>能量表!G439</f>
        <v>-8.07</v>
      </c>
      <c r="P5" s="140">
        <f>能量表!H439</f>
        <v>19.259999999999998</v>
      </c>
      <c r="Q5" s="165">
        <f>能量表!L439</f>
        <v>-4.0349999999999682</v>
      </c>
      <c r="R5" s="140">
        <f>能量表!N439</f>
        <v>5.0610000000000355</v>
      </c>
    </row>
    <row r="6" spans="2:19">
      <c r="B6" s="302">
        <f>数据输入!A440</f>
        <v>41206</v>
      </c>
      <c r="C6" s="303"/>
      <c r="D6" s="128">
        <f>B6</f>
        <v>41206</v>
      </c>
      <c r="E6" s="129">
        <f>数据输入!I440</f>
        <v>100</v>
      </c>
      <c r="F6" s="130">
        <f>期货持仓统计!D61</f>
        <v>-1107</v>
      </c>
      <c r="G6" s="127">
        <f>期货持仓统计!E61</f>
        <v>-187</v>
      </c>
      <c r="H6" s="163">
        <f>期货持仓统计!F61</f>
        <v>713</v>
      </c>
      <c r="I6" s="130">
        <f>期货持仓统计!H61</f>
        <v>-900</v>
      </c>
      <c r="J6" s="140">
        <f>期货持仓统计!G61</f>
        <v>-21.43</v>
      </c>
      <c r="K6" s="141">
        <f>能量表!D440</f>
        <v>2</v>
      </c>
      <c r="L6" s="142">
        <f>能量表!E440</f>
        <v>-17</v>
      </c>
      <c r="M6" s="143">
        <f>能量表!F440</f>
        <v>-12</v>
      </c>
      <c r="N6" s="138">
        <f>能量表!C440</f>
        <v>-6.72</v>
      </c>
      <c r="O6" s="139">
        <f>能量表!G440</f>
        <v>-9.52</v>
      </c>
      <c r="P6" s="140">
        <f>能量表!H440</f>
        <v>-14.79</v>
      </c>
      <c r="Q6" s="165">
        <f>能量表!L440</f>
        <v>-4.7599999999999909</v>
      </c>
      <c r="R6" s="140">
        <f>能量表!N440</f>
        <v>3.7570000000000618</v>
      </c>
    </row>
    <row r="7" spans="2:19">
      <c r="B7" s="302">
        <f>数据输入!A441</f>
        <v>41207</v>
      </c>
      <c r="C7" s="303"/>
      <c r="D7" s="128">
        <f>B7</f>
        <v>41207</v>
      </c>
      <c r="E7" s="129">
        <f>数据输入!I441</f>
        <v>101</v>
      </c>
      <c r="F7" s="130">
        <f>期货持仓统计!D62</f>
        <v>5230</v>
      </c>
      <c r="G7" s="127">
        <f>期货持仓统计!E62</f>
        <v>0</v>
      </c>
      <c r="H7" s="163">
        <f>期货持仓统计!F62</f>
        <v>0</v>
      </c>
      <c r="I7" s="130">
        <f>期货持仓统计!H62</f>
        <v>0</v>
      </c>
      <c r="J7" s="140">
        <f>期货持仓统计!G62</f>
        <v>0</v>
      </c>
      <c r="K7" s="141">
        <f>能量表!D441</f>
        <v>-14</v>
      </c>
      <c r="L7" s="142">
        <f>能量表!E441</f>
        <v>-12</v>
      </c>
      <c r="M7" s="143">
        <f>能量表!F441</f>
        <v>-31</v>
      </c>
      <c r="N7" s="138">
        <f>能量表!C441</f>
        <v>-15</v>
      </c>
      <c r="O7" s="139">
        <f>能量表!G441</f>
        <v>-21.72</v>
      </c>
      <c r="P7" s="140">
        <f>能量表!H441</f>
        <v>-24.52</v>
      </c>
      <c r="Q7" s="165">
        <f>能量表!L441</f>
        <v>-10.860000000000014</v>
      </c>
      <c r="R7" s="140">
        <f>能量表!N441</f>
        <v>1.1999999999999318</v>
      </c>
    </row>
    <row r="8" spans="2:19">
      <c r="B8" s="219"/>
      <c r="C8" s="219"/>
      <c r="D8" s="220"/>
      <c r="E8" s="221"/>
      <c r="F8" s="222"/>
      <c r="G8" s="222"/>
      <c r="H8" s="222"/>
      <c r="I8" s="222"/>
      <c r="J8" s="165"/>
      <c r="K8" s="223"/>
      <c r="L8" s="224"/>
      <c r="M8" s="224"/>
      <c r="N8" s="165"/>
      <c r="O8" s="165"/>
      <c r="P8" s="165"/>
      <c r="Q8" s="165"/>
      <c r="R8" s="165"/>
    </row>
    <row r="9" spans="2:19">
      <c r="B9" s="219"/>
      <c r="C9" s="219"/>
      <c r="D9" s="220"/>
      <c r="E9" s="221"/>
      <c r="F9" s="222"/>
      <c r="G9" s="222"/>
      <c r="H9" s="222"/>
      <c r="I9" s="222"/>
      <c r="J9" s="165"/>
      <c r="K9" s="223"/>
      <c r="L9" s="224"/>
      <c r="M9" s="224"/>
      <c r="N9" s="165"/>
      <c r="O9" s="165"/>
      <c r="P9" s="165"/>
      <c r="Q9" s="165"/>
      <c r="R9" s="165"/>
    </row>
    <row r="10" spans="2:19">
      <c r="B10" s="219"/>
      <c r="C10" s="219"/>
      <c r="D10" s="220"/>
      <c r="E10" s="221"/>
      <c r="F10" s="222"/>
      <c r="G10" s="222"/>
      <c r="H10" s="222"/>
      <c r="I10" s="222"/>
      <c r="J10" s="165"/>
      <c r="K10" s="223"/>
      <c r="L10" s="224"/>
      <c r="M10" s="224"/>
      <c r="N10" s="165"/>
      <c r="O10" s="165"/>
      <c r="P10" s="165"/>
      <c r="Q10" s="165"/>
      <c r="R10" s="165"/>
    </row>
    <row r="11" spans="2:19">
      <c r="B11" s="301"/>
      <c r="C11" s="301"/>
      <c r="D11" s="115"/>
      <c r="E11" s="123"/>
      <c r="F11" s="120"/>
      <c r="G11" s="121"/>
      <c r="K11" s="122"/>
      <c r="L11" s="114"/>
      <c r="M11" s="114"/>
    </row>
    <row r="12" spans="2:19">
      <c r="B12" s="119"/>
      <c r="C12" s="119"/>
      <c r="D12" s="115"/>
      <c r="E12" s="123"/>
      <c r="F12" s="120"/>
      <c r="G12" s="121"/>
      <c r="K12" s="122"/>
      <c r="L12" s="114"/>
      <c r="M12" s="114"/>
    </row>
    <row r="13" spans="2:19" ht="15" customHeight="1">
      <c r="B13" s="291">
        <v>41204</v>
      </c>
      <c r="C13" s="292"/>
      <c r="D13" s="174">
        <f>B13</f>
        <v>41204</v>
      </c>
      <c r="E13" s="167">
        <v>98</v>
      </c>
      <c r="F13" s="168" t="s">
        <v>125</v>
      </c>
      <c r="G13" s="121"/>
      <c r="I13" s="304" t="s">
        <v>169</v>
      </c>
      <c r="J13" s="305"/>
      <c r="K13" s="305"/>
      <c r="L13" s="305"/>
      <c r="M13" s="305"/>
      <c r="N13" s="305"/>
      <c r="O13" s="305"/>
      <c r="P13" s="305"/>
      <c r="Q13" s="306"/>
      <c r="R13" s="186" t="s">
        <v>170</v>
      </c>
      <c r="S13" s="185">
        <v>1</v>
      </c>
    </row>
    <row r="14" spans="2:19" ht="15" customHeight="1">
      <c r="B14" s="150" t="s">
        <v>151</v>
      </c>
      <c r="C14" s="151" t="s">
        <v>129</v>
      </c>
      <c r="D14" s="152" t="s">
        <v>135</v>
      </c>
      <c r="E14" s="153" t="s">
        <v>150</v>
      </c>
      <c r="F14" s="154" t="s">
        <v>139</v>
      </c>
      <c r="G14" s="155" t="s">
        <v>140</v>
      </c>
      <c r="H14" s="179" t="s">
        <v>138</v>
      </c>
      <c r="I14" s="311" t="s">
        <v>156</v>
      </c>
      <c r="J14" s="250" t="s">
        <v>165</v>
      </c>
      <c r="K14" s="251"/>
      <c r="L14" s="251"/>
      <c r="M14" s="251"/>
      <c r="N14" s="251"/>
      <c r="O14" s="251"/>
      <c r="P14" s="251"/>
      <c r="Q14" s="251"/>
      <c r="R14" s="251"/>
      <c r="S14" s="251"/>
    </row>
    <row r="15" spans="2:19" ht="15" customHeight="1">
      <c r="B15" s="145" t="s">
        <v>128</v>
      </c>
      <c r="C15" s="146">
        <v>4222</v>
      </c>
      <c r="D15" s="147">
        <v>2529</v>
      </c>
      <c r="E15" s="148">
        <v>1213</v>
      </c>
      <c r="F15" s="147">
        <v>1316</v>
      </c>
      <c r="G15" s="149">
        <v>-20.79</v>
      </c>
      <c r="H15" s="289" t="s">
        <v>130</v>
      </c>
      <c r="I15" s="312"/>
      <c r="J15" s="251"/>
      <c r="K15" s="251"/>
      <c r="L15" s="251"/>
      <c r="M15" s="251"/>
      <c r="N15" s="251"/>
      <c r="O15" s="251"/>
      <c r="P15" s="251"/>
      <c r="Q15" s="251"/>
      <c r="R15" s="251"/>
      <c r="S15" s="251"/>
    </row>
    <row r="16" spans="2:19" ht="15" customHeight="1">
      <c r="B16" s="136" t="s">
        <v>151</v>
      </c>
      <c r="C16" s="151" t="s">
        <v>117</v>
      </c>
      <c r="D16" s="152" t="s">
        <v>118</v>
      </c>
      <c r="E16" s="152" t="s">
        <v>149</v>
      </c>
      <c r="F16" s="152" t="s">
        <v>153</v>
      </c>
      <c r="G16" s="157" t="s">
        <v>133</v>
      </c>
      <c r="H16" s="290"/>
      <c r="I16" s="311" t="s">
        <v>157</v>
      </c>
      <c r="J16" s="254" t="s">
        <v>166</v>
      </c>
      <c r="K16" s="255"/>
      <c r="L16" s="255"/>
      <c r="M16" s="255"/>
      <c r="N16" s="255"/>
      <c r="O16" s="255"/>
      <c r="P16" s="255"/>
      <c r="Q16" s="255"/>
      <c r="R16" s="255"/>
      <c r="S16" s="255"/>
    </row>
    <row r="17" spans="2:19" ht="15" customHeight="1">
      <c r="B17" s="156" t="s">
        <v>116</v>
      </c>
      <c r="C17" s="158">
        <v>5</v>
      </c>
      <c r="D17" s="159">
        <v>-5.27</v>
      </c>
      <c r="E17" s="144" t="s">
        <v>131</v>
      </c>
      <c r="F17" s="144" t="s">
        <v>154</v>
      </c>
      <c r="G17" s="281" t="s">
        <v>124</v>
      </c>
      <c r="H17" s="180" t="s">
        <v>126</v>
      </c>
      <c r="I17" s="311"/>
      <c r="J17" s="255"/>
      <c r="K17" s="255"/>
      <c r="L17" s="255"/>
      <c r="M17" s="255"/>
      <c r="N17" s="255"/>
      <c r="O17" s="255"/>
      <c r="P17" s="255"/>
      <c r="Q17" s="255"/>
      <c r="R17" s="255"/>
      <c r="S17" s="255"/>
    </row>
    <row r="18" spans="2:19" ht="15" customHeight="1">
      <c r="B18" s="156" t="s">
        <v>119</v>
      </c>
      <c r="C18" s="160"/>
      <c r="D18" s="161"/>
      <c r="E18" s="162"/>
      <c r="F18" s="162"/>
      <c r="G18" s="282"/>
      <c r="H18" s="181"/>
      <c r="I18" s="311" t="s">
        <v>158</v>
      </c>
      <c r="J18" s="254" t="s">
        <v>167</v>
      </c>
      <c r="K18" s="255"/>
      <c r="L18" s="255"/>
      <c r="M18" s="255"/>
      <c r="N18" s="255"/>
      <c r="O18" s="255"/>
      <c r="P18" s="255"/>
      <c r="Q18" s="255"/>
      <c r="R18" s="255"/>
      <c r="S18" s="255"/>
    </row>
    <row r="19" spans="2:19" ht="15" customHeight="1">
      <c r="B19" s="156" t="s">
        <v>120</v>
      </c>
      <c r="C19" s="160">
        <v>1</v>
      </c>
      <c r="D19" s="161">
        <v>22.06</v>
      </c>
      <c r="E19" s="162" t="s">
        <v>132</v>
      </c>
      <c r="F19" s="162" t="s">
        <v>155</v>
      </c>
      <c r="G19" s="278" t="s">
        <v>124</v>
      </c>
      <c r="H19" s="180" t="s">
        <v>126</v>
      </c>
      <c r="I19" s="312"/>
      <c r="J19" s="255"/>
      <c r="K19" s="255"/>
      <c r="L19" s="255"/>
      <c r="M19" s="255"/>
      <c r="N19" s="255"/>
      <c r="O19" s="255"/>
      <c r="P19" s="255"/>
      <c r="Q19" s="255"/>
      <c r="R19" s="255"/>
      <c r="S19" s="255"/>
    </row>
    <row r="20" spans="2:19" ht="15" customHeight="1">
      <c r="B20" s="169" t="s">
        <v>121</v>
      </c>
      <c r="C20" s="170">
        <v>27</v>
      </c>
      <c r="D20" s="171">
        <v>41.71</v>
      </c>
      <c r="E20" s="125" t="s">
        <v>124</v>
      </c>
      <c r="F20" s="125"/>
      <c r="G20" s="259"/>
      <c r="H20" s="182" t="s">
        <v>127</v>
      </c>
      <c r="I20" s="307" t="s">
        <v>160</v>
      </c>
      <c r="J20" s="263" t="s">
        <v>168</v>
      </c>
      <c r="K20" s="264"/>
      <c r="L20" s="264"/>
      <c r="M20" s="264"/>
      <c r="N20" s="264"/>
      <c r="O20" s="264"/>
      <c r="P20" s="264"/>
      <c r="Q20" s="264"/>
      <c r="R20" s="264"/>
      <c r="S20" s="265"/>
    </row>
    <row r="21" spans="2:19" ht="15" customHeight="1">
      <c r="B21" s="172" t="s">
        <v>122</v>
      </c>
      <c r="C21" s="268">
        <v>-1</v>
      </c>
      <c r="D21" s="274" t="s">
        <v>125</v>
      </c>
      <c r="E21" s="276"/>
      <c r="F21" s="277"/>
      <c r="G21" s="124" t="s">
        <v>124</v>
      </c>
      <c r="H21" s="183"/>
      <c r="I21" s="308"/>
      <c r="J21" s="266"/>
      <c r="K21" s="266"/>
      <c r="L21" s="266"/>
      <c r="M21" s="266"/>
      <c r="N21" s="266"/>
      <c r="O21" s="266"/>
      <c r="P21" s="266"/>
      <c r="Q21" s="266"/>
      <c r="R21" s="266"/>
      <c r="S21" s="267"/>
    </row>
    <row r="22" spans="2:19" ht="15" customHeight="1">
      <c r="B22" s="169" t="s">
        <v>123</v>
      </c>
      <c r="C22" s="269"/>
      <c r="D22" s="275"/>
      <c r="E22" s="279"/>
      <c r="F22" s="280"/>
      <c r="G22" s="126" t="s">
        <v>124</v>
      </c>
      <c r="H22" s="184"/>
      <c r="I22" s="308"/>
      <c r="J22" s="266"/>
      <c r="K22" s="266"/>
      <c r="L22" s="266"/>
      <c r="M22" s="266"/>
      <c r="N22" s="266"/>
      <c r="O22" s="266"/>
      <c r="P22" s="266"/>
      <c r="Q22" s="266"/>
      <c r="R22" s="266"/>
      <c r="S22" s="267"/>
    </row>
    <row r="23" spans="2:19" ht="15" customHeight="1">
      <c r="B23" s="175" t="s">
        <v>161</v>
      </c>
      <c r="C23" s="158">
        <v>3</v>
      </c>
      <c r="D23" s="274" t="s">
        <v>125</v>
      </c>
      <c r="E23" s="165">
        <v>11.03</v>
      </c>
      <c r="F23" s="315"/>
      <c r="G23" s="316"/>
      <c r="H23" s="317"/>
      <c r="I23" s="308"/>
      <c r="J23" s="266"/>
      <c r="K23" s="266"/>
      <c r="L23" s="266"/>
      <c r="M23" s="266"/>
      <c r="N23" s="266"/>
      <c r="O23" s="266"/>
      <c r="P23" s="266"/>
      <c r="Q23" s="266"/>
      <c r="R23" s="266"/>
      <c r="S23" s="267"/>
    </row>
    <row r="24" spans="2:19" ht="15" customHeight="1" thickBot="1">
      <c r="B24" s="187" t="s">
        <v>162</v>
      </c>
      <c r="C24" s="188">
        <v>12</v>
      </c>
      <c r="D24" s="242"/>
      <c r="E24" s="189">
        <v>12.36</v>
      </c>
      <c r="F24" s="240"/>
      <c r="G24" s="241"/>
      <c r="H24" s="242"/>
      <c r="I24" s="309"/>
      <c r="J24" s="241"/>
      <c r="K24" s="241"/>
      <c r="L24" s="241"/>
      <c r="M24" s="241"/>
      <c r="N24" s="241"/>
      <c r="O24" s="241"/>
      <c r="P24" s="241"/>
      <c r="Q24" s="241"/>
      <c r="R24" s="241"/>
      <c r="S24" s="242"/>
    </row>
    <row r="25" spans="2:19" ht="36.75" customHeight="1" thickTop="1">
      <c r="B25" s="243">
        <v>41205</v>
      </c>
      <c r="C25" s="244"/>
      <c r="D25" s="174">
        <f>B25</f>
        <v>41205</v>
      </c>
      <c r="E25" s="167">
        <v>99</v>
      </c>
      <c r="F25" s="204" t="s">
        <v>125</v>
      </c>
      <c r="G25" s="205" t="s">
        <v>171</v>
      </c>
      <c r="H25" s="195">
        <v>2</v>
      </c>
      <c r="I25" s="206"/>
      <c r="J25" s="245" t="s">
        <v>173</v>
      </c>
      <c r="K25" s="246"/>
      <c r="L25" s="246"/>
      <c r="M25" s="246"/>
      <c r="N25" s="246"/>
      <c r="O25" s="246"/>
      <c r="P25" s="246"/>
      <c r="Q25" s="246"/>
      <c r="R25" s="246"/>
      <c r="S25" s="247"/>
    </row>
    <row r="26" spans="2:19" ht="18" customHeight="1">
      <c r="B26" s="207" t="s">
        <v>151</v>
      </c>
      <c r="C26" s="208" t="s">
        <v>129</v>
      </c>
      <c r="D26" s="209" t="s">
        <v>135</v>
      </c>
      <c r="E26" s="210" t="s">
        <v>150</v>
      </c>
      <c r="F26" s="211" t="s">
        <v>139</v>
      </c>
      <c r="G26" s="212" t="s">
        <v>140</v>
      </c>
      <c r="H26" s="213" t="s">
        <v>138</v>
      </c>
      <c r="I26" s="248" t="s">
        <v>156</v>
      </c>
      <c r="J26" s="250" t="s">
        <v>172</v>
      </c>
      <c r="K26" s="251"/>
      <c r="L26" s="251"/>
      <c r="M26" s="251"/>
      <c r="N26" s="251"/>
      <c r="O26" s="251"/>
      <c r="P26" s="251"/>
      <c r="Q26" s="251"/>
      <c r="R26" s="251"/>
      <c r="S26" s="251"/>
    </row>
    <row r="27" spans="2:19" ht="18" customHeight="1">
      <c r="B27" s="215" t="s">
        <v>128</v>
      </c>
      <c r="C27" s="146">
        <v>5241</v>
      </c>
      <c r="D27" s="147">
        <v>-418</v>
      </c>
      <c r="E27" s="148">
        <v>4</v>
      </c>
      <c r="F27" s="147">
        <v>-422</v>
      </c>
      <c r="G27" s="149">
        <v>-20.18</v>
      </c>
      <c r="H27" s="313" t="s">
        <v>127</v>
      </c>
      <c r="I27" s="249"/>
      <c r="J27" s="251"/>
      <c r="K27" s="251"/>
      <c r="L27" s="251"/>
      <c r="M27" s="251"/>
      <c r="N27" s="251"/>
      <c r="O27" s="251"/>
      <c r="P27" s="251"/>
      <c r="Q27" s="251"/>
      <c r="R27" s="251"/>
      <c r="S27" s="251"/>
    </row>
    <row r="28" spans="2:19" ht="18" customHeight="1">
      <c r="B28" s="207" t="s">
        <v>151</v>
      </c>
      <c r="C28" s="208" t="s">
        <v>117</v>
      </c>
      <c r="D28" s="214" t="s">
        <v>118</v>
      </c>
      <c r="E28" s="208" t="s">
        <v>149</v>
      </c>
      <c r="F28" s="209" t="s">
        <v>153</v>
      </c>
      <c r="G28" s="214" t="s">
        <v>133</v>
      </c>
      <c r="H28" s="314"/>
      <c r="I28" s="248" t="s">
        <v>157</v>
      </c>
      <c r="J28" s="254" t="s">
        <v>175</v>
      </c>
      <c r="K28" s="255"/>
      <c r="L28" s="255"/>
      <c r="M28" s="255"/>
      <c r="N28" s="255"/>
      <c r="O28" s="255"/>
      <c r="P28" s="255"/>
      <c r="Q28" s="255"/>
      <c r="R28" s="255"/>
      <c r="S28" s="255"/>
    </row>
    <row r="29" spans="2:19" ht="18" customHeight="1">
      <c r="B29" s="216" t="s">
        <v>116</v>
      </c>
      <c r="C29" s="158">
        <v>-19</v>
      </c>
      <c r="D29" s="199">
        <v>-2.8</v>
      </c>
      <c r="E29" s="197" t="s">
        <v>132</v>
      </c>
      <c r="F29" s="144" t="s">
        <v>127</v>
      </c>
      <c r="G29" s="256" t="s">
        <v>124</v>
      </c>
      <c r="H29" s="202" t="s">
        <v>130</v>
      </c>
      <c r="I29" s="248"/>
      <c r="J29" s="255"/>
      <c r="K29" s="255"/>
      <c r="L29" s="255"/>
      <c r="M29" s="255"/>
      <c r="N29" s="255"/>
      <c r="O29" s="255"/>
      <c r="P29" s="255"/>
      <c r="Q29" s="255"/>
      <c r="R29" s="255"/>
      <c r="S29" s="255"/>
    </row>
    <row r="30" spans="2:19" ht="18" customHeight="1">
      <c r="B30" s="215" t="s">
        <v>119</v>
      </c>
      <c r="C30" s="170">
        <v>5</v>
      </c>
      <c r="D30" s="200">
        <v>-5.27</v>
      </c>
      <c r="E30" s="173" t="s">
        <v>131</v>
      </c>
      <c r="F30" s="125" t="s">
        <v>154</v>
      </c>
      <c r="G30" s="257"/>
      <c r="H30" s="194" t="s">
        <v>126</v>
      </c>
      <c r="I30" s="248" t="s">
        <v>158</v>
      </c>
      <c r="J30" s="254" t="s">
        <v>174</v>
      </c>
      <c r="K30" s="255"/>
      <c r="L30" s="255"/>
      <c r="M30" s="255"/>
      <c r="N30" s="255"/>
      <c r="O30" s="255"/>
      <c r="P30" s="255"/>
      <c r="Q30" s="255"/>
      <c r="R30" s="255"/>
      <c r="S30" s="255"/>
    </row>
    <row r="31" spans="2:19" ht="18" customHeight="1">
      <c r="B31" s="216" t="s">
        <v>120</v>
      </c>
      <c r="C31" s="191">
        <v>-14</v>
      </c>
      <c r="D31" s="201">
        <v>-2.27</v>
      </c>
      <c r="E31" s="198" t="s">
        <v>132</v>
      </c>
      <c r="F31" s="192" t="s">
        <v>154</v>
      </c>
      <c r="G31" s="258" t="s">
        <v>124</v>
      </c>
      <c r="H31" s="193" t="s">
        <v>130</v>
      </c>
      <c r="I31" s="249"/>
      <c r="J31" s="255"/>
      <c r="K31" s="255"/>
      <c r="L31" s="255"/>
      <c r="M31" s="255"/>
      <c r="N31" s="255"/>
      <c r="O31" s="255"/>
      <c r="P31" s="255"/>
      <c r="Q31" s="255"/>
      <c r="R31" s="255"/>
      <c r="S31" s="255"/>
    </row>
    <row r="32" spans="2:19" ht="18" customHeight="1">
      <c r="B32" s="215" t="s">
        <v>121</v>
      </c>
      <c r="C32" s="170">
        <v>-18</v>
      </c>
      <c r="D32" s="200">
        <v>19.260000000000002</v>
      </c>
      <c r="E32" s="173" t="s">
        <v>131</v>
      </c>
      <c r="F32" s="125" t="s">
        <v>154</v>
      </c>
      <c r="G32" s="259"/>
      <c r="H32" s="182" t="s">
        <v>127</v>
      </c>
      <c r="I32" s="260" t="s">
        <v>160</v>
      </c>
      <c r="J32" s="263" t="s">
        <v>181</v>
      </c>
      <c r="K32" s="264"/>
      <c r="L32" s="264"/>
      <c r="M32" s="264"/>
      <c r="N32" s="264"/>
      <c r="O32" s="264"/>
      <c r="P32" s="264"/>
      <c r="Q32" s="264"/>
      <c r="R32" s="264"/>
      <c r="S32" s="265"/>
    </row>
    <row r="33" spans="2:19" ht="18" customHeight="1">
      <c r="B33" s="216" t="s">
        <v>122</v>
      </c>
      <c r="C33" s="268">
        <v>-2</v>
      </c>
      <c r="D33" s="235" t="s">
        <v>125</v>
      </c>
      <c r="E33" s="276"/>
      <c r="F33" s="277"/>
      <c r="G33" s="124"/>
      <c r="H33" s="183"/>
      <c r="I33" s="261"/>
      <c r="J33" s="266"/>
      <c r="K33" s="266"/>
      <c r="L33" s="266"/>
      <c r="M33" s="266"/>
      <c r="N33" s="266"/>
      <c r="O33" s="266"/>
      <c r="P33" s="266"/>
      <c r="Q33" s="266"/>
      <c r="R33" s="266"/>
      <c r="S33" s="267"/>
    </row>
    <row r="34" spans="2:19" ht="18" customHeight="1">
      <c r="B34" s="215" t="s">
        <v>123</v>
      </c>
      <c r="C34" s="269"/>
      <c r="D34" s="270"/>
      <c r="E34" s="279"/>
      <c r="F34" s="280"/>
      <c r="G34" s="126"/>
      <c r="H34" s="184"/>
      <c r="I34" s="261"/>
      <c r="J34" s="266"/>
      <c r="K34" s="266"/>
      <c r="L34" s="266"/>
      <c r="M34" s="266"/>
      <c r="N34" s="266"/>
      <c r="O34" s="266"/>
      <c r="P34" s="266"/>
      <c r="Q34" s="266"/>
      <c r="R34" s="266"/>
      <c r="S34" s="267"/>
    </row>
    <row r="35" spans="2:19" ht="18" customHeight="1">
      <c r="B35" s="216" t="s">
        <v>161</v>
      </c>
      <c r="C35" s="158">
        <v>-1</v>
      </c>
      <c r="D35" s="235" t="s">
        <v>125</v>
      </c>
      <c r="E35" s="196">
        <v>-4.03</v>
      </c>
      <c r="F35" s="237"/>
      <c r="G35" s="238"/>
      <c r="H35" s="239"/>
      <c r="I35" s="261"/>
      <c r="J35" s="266"/>
      <c r="K35" s="266"/>
      <c r="L35" s="266"/>
      <c r="M35" s="266"/>
      <c r="N35" s="266"/>
      <c r="O35" s="266"/>
      <c r="P35" s="266"/>
      <c r="Q35" s="266"/>
      <c r="R35" s="266"/>
      <c r="S35" s="267"/>
    </row>
    <row r="36" spans="2:19" ht="18" customHeight="1" thickBot="1">
      <c r="B36" s="217" t="s">
        <v>162</v>
      </c>
      <c r="C36" s="188">
        <v>13</v>
      </c>
      <c r="D36" s="236"/>
      <c r="E36" s="189">
        <v>5.0599999999999996</v>
      </c>
      <c r="F36" s="240"/>
      <c r="G36" s="241"/>
      <c r="H36" s="242"/>
      <c r="I36" s="262"/>
      <c r="J36" s="241"/>
      <c r="K36" s="241"/>
      <c r="L36" s="241"/>
      <c r="M36" s="241"/>
      <c r="N36" s="241"/>
      <c r="O36" s="241"/>
      <c r="P36" s="241"/>
      <c r="Q36" s="241"/>
      <c r="R36" s="241"/>
      <c r="S36" s="242"/>
    </row>
    <row r="37" spans="2:19" ht="36.75" customHeight="1" thickTop="1">
      <c r="B37" s="243">
        <v>41206</v>
      </c>
      <c r="C37" s="244"/>
      <c r="D37" s="174">
        <f>B37</f>
        <v>41206</v>
      </c>
      <c r="E37" s="167">
        <v>100</v>
      </c>
      <c r="F37" s="204" t="s">
        <v>125</v>
      </c>
      <c r="G37" s="205" t="s">
        <v>170</v>
      </c>
      <c r="H37" s="227" t="s">
        <v>182</v>
      </c>
      <c r="I37" s="206"/>
      <c r="J37" s="245" t="s">
        <v>169</v>
      </c>
      <c r="K37" s="246"/>
      <c r="L37" s="246"/>
      <c r="M37" s="246"/>
      <c r="N37" s="246"/>
      <c r="O37" s="246"/>
      <c r="P37" s="246"/>
      <c r="Q37" s="246"/>
      <c r="R37" s="246"/>
      <c r="S37" s="247"/>
    </row>
    <row r="38" spans="2:19" ht="18" customHeight="1">
      <c r="B38" s="207" t="s">
        <v>151</v>
      </c>
      <c r="C38" s="208" t="s">
        <v>129</v>
      </c>
      <c r="D38" s="209" t="s">
        <v>135</v>
      </c>
      <c r="E38" s="210" t="s">
        <v>136</v>
      </c>
      <c r="F38" s="211" t="s">
        <v>139</v>
      </c>
      <c r="G38" s="212" t="s">
        <v>140</v>
      </c>
      <c r="H38" s="213" t="s">
        <v>138</v>
      </c>
      <c r="I38" s="248" t="s">
        <v>156</v>
      </c>
      <c r="J38" s="250" t="s">
        <v>188</v>
      </c>
      <c r="K38" s="251"/>
      <c r="L38" s="251"/>
      <c r="M38" s="251"/>
      <c r="N38" s="251"/>
      <c r="O38" s="251"/>
      <c r="P38" s="251"/>
      <c r="Q38" s="251"/>
      <c r="R38" s="251"/>
      <c r="S38" s="251"/>
    </row>
    <row r="39" spans="2:19" ht="18" customHeight="1">
      <c r="B39" s="215" t="s">
        <v>128</v>
      </c>
      <c r="C39" s="146">
        <v>-1107</v>
      </c>
      <c r="D39" s="147">
        <v>-187</v>
      </c>
      <c r="E39" s="148">
        <v>713</v>
      </c>
      <c r="F39" s="147">
        <v>-900</v>
      </c>
      <c r="G39" s="149">
        <v>-21.43</v>
      </c>
      <c r="H39" s="252" t="s">
        <v>185</v>
      </c>
      <c r="I39" s="249"/>
      <c r="J39" s="251"/>
      <c r="K39" s="251"/>
      <c r="L39" s="251"/>
      <c r="M39" s="251"/>
      <c r="N39" s="251"/>
      <c r="O39" s="251"/>
      <c r="P39" s="251"/>
      <c r="Q39" s="251"/>
      <c r="R39" s="251"/>
      <c r="S39" s="251"/>
    </row>
    <row r="40" spans="2:19" ht="18" customHeight="1">
      <c r="B40" s="207" t="s">
        <v>151</v>
      </c>
      <c r="C40" s="208" t="s">
        <v>117</v>
      </c>
      <c r="D40" s="214" t="s">
        <v>118</v>
      </c>
      <c r="E40" s="208" t="s">
        <v>149</v>
      </c>
      <c r="F40" s="209" t="s">
        <v>153</v>
      </c>
      <c r="G40" s="214" t="s">
        <v>133</v>
      </c>
      <c r="H40" s="253"/>
      <c r="I40" s="248" t="s">
        <v>157</v>
      </c>
      <c r="J40" s="254" t="s">
        <v>186</v>
      </c>
      <c r="K40" s="255"/>
      <c r="L40" s="255"/>
      <c r="M40" s="255"/>
      <c r="N40" s="255"/>
      <c r="O40" s="255"/>
      <c r="P40" s="255"/>
      <c r="Q40" s="255"/>
      <c r="R40" s="255"/>
      <c r="S40" s="255"/>
    </row>
    <row r="41" spans="2:19" ht="18" customHeight="1">
      <c r="B41" s="216" t="s">
        <v>116</v>
      </c>
      <c r="C41" s="158">
        <v>2</v>
      </c>
      <c r="D41" s="199">
        <v>-6.72</v>
      </c>
      <c r="E41" s="197" t="s">
        <v>177</v>
      </c>
      <c r="F41" s="144" t="s">
        <v>154</v>
      </c>
      <c r="G41" s="256" t="s">
        <v>180</v>
      </c>
      <c r="H41" s="225" t="s">
        <v>179</v>
      </c>
      <c r="I41" s="248"/>
      <c r="J41" s="255"/>
      <c r="K41" s="255"/>
      <c r="L41" s="255"/>
      <c r="M41" s="255"/>
      <c r="N41" s="255"/>
      <c r="O41" s="255"/>
      <c r="P41" s="255"/>
      <c r="Q41" s="255"/>
      <c r="R41" s="255"/>
      <c r="S41" s="255"/>
    </row>
    <row r="42" spans="2:19" ht="18" customHeight="1">
      <c r="B42" s="215" t="s">
        <v>119</v>
      </c>
      <c r="C42" s="170">
        <v>-19</v>
      </c>
      <c r="D42" s="200">
        <v>-2.8</v>
      </c>
      <c r="E42" s="190" t="s">
        <v>132</v>
      </c>
      <c r="F42" s="125" t="s">
        <v>127</v>
      </c>
      <c r="G42" s="257"/>
      <c r="H42" s="218" t="s">
        <v>176</v>
      </c>
      <c r="I42" s="248" t="s">
        <v>158</v>
      </c>
      <c r="J42" s="254" t="s">
        <v>187</v>
      </c>
      <c r="K42" s="255"/>
      <c r="L42" s="255"/>
      <c r="M42" s="255"/>
      <c r="N42" s="255"/>
      <c r="O42" s="255"/>
      <c r="P42" s="255"/>
      <c r="Q42" s="255"/>
      <c r="R42" s="255"/>
      <c r="S42" s="255"/>
    </row>
    <row r="43" spans="2:19" ht="18" customHeight="1">
      <c r="B43" s="216" t="s">
        <v>120</v>
      </c>
      <c r="C43" s="191">
        <v>-17</v>
      </c>
      <c r="D43" s="201">
        <v>-9.52</v>
      </c>
      <c r="E43" s="198" t="s">
        <v>180</v>
      </c>
      <c r="F43" s="192"/>
      <c r="G43" s="258" t="s">
        <v>180</v>
      </c>
      <c r="H43" s="226" t="s">
        <v>178</v>
      </c>
      <c r="I43" s="249"/>
      <c r="J43" s="255"/>
      <c r="K43" s="255"/>
      <c r="L43" s="255"/>
      <c r="M43" s="255"/>
      <c r="N43" s="255"/>
      <c r="O43" s="255"/>
      <c r="P43" s="255"/>
      <c r="Q43" s="255"/>
      <c r="R43" s="255"/>
      <c r="S43" s="255"/>
    </row>
    <row r="44" spans="2:19" ht="18" customHeight="1">
      <c r="B44" s="215" t="s">
        <v>121</v>
      </c>
      <c r="C44" s="170">
        <v>-12</v>
      </c>
      <c r="D44" s="200">
        <v>-14.79</v>
      </c>
      <c r="E44" s="203" t="s">
        <v>180</v>
      </c>
      <c r="F44" s="125"/>
      <c r="G44" s="259"/>
      <c r="H44" s="182" t="s">
        <v>178</v>
      </c>
      <c r="I44" s="260" t="s">
        <v>160</v>
      </c>
      <c r="J44" s="263"/>
      <c r="K44" s="264"/>
      <c r="L44" s="264"/>
      <c r="M44" s="264"/>
      <c r="N44" s="264"/>
      <c r="O44" s="264"/>
      <c r="P44" s="264"/>
      <c r="Q44" s="264"/>
      <c r="R44" s="264"/>
      <c r="S44" s="265"/>
    </row>
    <row r="45" spans="2:19" ht="18" customHeight="1">
      <c r="B45" s="216" t="s">
        <v>122</v>
      </c>
      <c r="C45" s="268">
        <v>-3</v>
      </c>
      <c r="D45" s="235" t="s">
        <v>125</v>
      </c>
      <c r="E45" s="271"/>
      <c r="F45" s="272"/>
      <c r="G45" s="273"/>
      <c r="H45" s="183"/>
      <c r="I45" s="261"/>
      <c r="J45" s="266"/>
      <c r="K45" s="266"/>
      <c r="L45" s="266"/>
      <c r="M45" s="266"/>
      <c r="N45" s="266"/>
      <c r="O45" s="266"/>
      <c r="P45" s="266"/>
      <c r="Q45" s="266"/>
      <c r="R45" s="266"/>
      <c r="S45" s="267"/>
    </row>
    <row r="46" spans="2:19" ht="18" customHeight="1">
      <c r="B46" s="215" t="s">
        <v>123</v>
      </c>
      <c r="C46" s="269"/>
      <c r="D46" s="270"/>
      <c r="E46" s="232" t="s">
        <v>183</v>
      </c>
      <c r="F46" s="233"/>
      <c r="G46" s="234"/>
      <c r="H46" s="228"/>
      <c r="I46" s="261"/>
      <c r="J46" s="266"/>
      <c r="K46" s="266"/>
      <c r="L46" s="266"/>
      <c r="M46" s="266"/>
      <c r="N46" s="266"/>
      <c r="O46" s="266"/>
      <c r="P46" s="266"/>
      <c r="Q46" s="266"/>
      <c r="R46" s="266"/>
      <c r="S46" s="267"/>
    </row>
    <row r="47" spans="2:19" ht="18" customHeight="1">
      <c r="B47" s="216" t="s">
        <v>161</v>
      </c>
      <c r="C47" s="158">
        <v>-2</v>
      </c>
      <c r="D47" s="235" t="s">
        <v>125</v>
      </c>
      <c r="E47" s="196">
        <v>-4.76</v>
      </c>
      <c r="F47" s="237"/>
      <c r="G47" s="238"/>
      <c r="H47" s="239"/>
      <c r="I47" s="261"/>
      <c r="J47" s="266"/>
      <c r="K47" s="266"/>
      <c r="L47" s="266"/>
      <c r="M47" s="266"/>
      <c r="N47" s="266"/>
      <c r="O47" s="266"/>
      <c r="P47" s="266"/>
      <c r="Q47" s="266"/>
      <c r="R47" s="266"/>
      <c r="S47" s="267"/>
    </row>
    <row r="48" spans="2:19" ht="18" customHeight="1" thickBot="1">
      <c r="B48" s="217" t="s">
        <v>162</v>
      </c>
      <c r="C48" s="188">
        <v>14</v>
      </c>
      <c r="D48" s="236"/>
      <c r="E48" s="189">
        <v>3.76</v>
      </c>
      <c r="F48" s="240"/>
      <c r="G48" s="241"/>
      <c r="H48" s="242"/>
      <c r="I48" s="262"/>
      <c r="J48" s="241"/>
      <c r="K48" s="241"/>
      <c r="L48" s="241"/>
      <c r="M48" s="241"/>
      <c r="N48" s="241"/>
      <c r="O48" s="241"/>
      <c r="P48" s="241"/>
      <c r="Q48" s="241"/>
      <c r="R48" s="241"/>
      <c r="S48" s="242"/>
    </row>
    <row r="49" spans="2:19" ht="36.75" customHeight="1" thickTop="1">
      <c r="B49" s="243">
        <v>41206</v>
      </c>
      <c r="C49" s="244"/>
      <c r="D49" s="174">
        <f>B49</f>
        <v>41206</v>
      </c>
      <c r="E49" s="167">
        <v>100</v>
      </c>
      <c r="F49" s="204" t="s">
        <v>125</v>
      </c>
      <c r="G49" s="205" t="s">
        <v>170</v>
      </c>
      <c r="H49" s="227" t="s">
        <v>182</v>
      </c>
      <c r="I49" s="206"/>
      <c r="J49" s="245" t="s">
        <v>169</v>
      </c>
      <c r="K49" s="246"/>
      <c r="L49" s="246"/>
      <c r="M49" s="246"/>
      <c r="N49" s="246"/>
      <c r="O49" s="246"/>
      <c r="P49" s="246"/>
      <c r="Q49" s="246"/>
      <c r="R49" s="246"/>
      <c r="S49" s="247"/>
    </row>
    <row r="50" spans="2:19" ht="18" customHeight="1">
      <c r="B50" s="207" t="s">
        <v>151</v>
      </c>
      <c r="C50" s="208" t="s">
        <v>129</v>
      </c>
      <c r="D50" s="209" t="s">
        <v>135</v>
      </c>
      <c r="E50" s="210" t="s">
        <v>136</v>
      </c>
      <c r="F50" s="211" t="s">
        <v>139</v>
      </c>
      <c r="G50" s="212" t="s">
        <v>140</v>
      </c>
      <c r="H50" s="213" t="s">
        <v>138</v>
      </c>
      <c r="I50" s="248" t="s">
        <v>156</v>
      </c>
      <c r="J50" s="250"/>
      <c r="K50" s="251"/>
      <c r="L50" s="251"/>
      <c r="M50" s="251"/>
      <c r="N50" s="251"/>
      <c r="O50" s="251"/>
      <c r="P50" s="251"/>
      <c r="Q50" s="251"/>
      <c r="R50" s="251"/>
      <c r="S50" s="251"/>
    </row>
    <row r="51" spans="2:19" ht="18" customHeight="1">
      <c r="B51" s="215" t="s">
        <v>128</v>
      </c>
      <c r="C51" s="146"/>
      <c r="D51" s="147"/>
      <c r="E51" s="148"/>
      <c r="F51" s="147"/>
      <c r="G51" s="149"/>
      <c r="H51" s="252"/>
      <c r="I51" s="249"/>
      <c r="J51" s="251"/>
      <c r="K51" s="251"/>
      <c r="L51" s="251"/>
      <c r="M51" s="251"/>
      <c r="N51" s="251"/>
      <c r="O51" s="251"/>
      <c r="P51" s="251"/>
      <c r="Q51" s="251"/>
      <c r="R51" s="251"/>
      <c r="S51" s="251"/>
    </row>
    <row r="52" spans="2:19" ht="18" customHeight="1">
      <c r="B52" s="207" t="s">
        <v>151</v>
      </c>
      <c r="C52" s="208" t="s">
        <v>117</v>
      </c>
      <c r="D52" s="214" t="s">
        <v>118</v>
      </c>
      <c r="E52" s="208" t="s">
        <v>149</v>
      </c>
      <c r="F52" s="209" t="s">
        <v>153</v>
      </c>
      <c r="G52" s="214" t="s">
        <v>133</v>
      </c>
      <c r="H52" s="253"/>
      <c r="I52" s="248" t="s">
        <v>157</v>
      </c>
      <c r="J52" s="254"/>
      <c r="K52" s="255"/>
      <c r="L52" s="255"/>
      <c r="M52" s="255"/>
      <c r="N52" s="255"/>
      <c r="O52" s="255"/>
      <c r="P52" s="255"/>
      <c r="Q52" s="255"/>
      <c r="R52" s="255"/>
      <c r="S52" s="255"/>
    </row>
    <row r="53" spans="2:19" ht="18" customHeight="1">
      <c r="B53" s="216" t="s">
        <v>116</v>
      </c>
      <c r="C53" s="158">
        <v>-14</v>
      </c>
      <c r="D53" s="199">
        <v>-15</v>
      </c>
      <c r="E53" s="197" t="s">
        <v>189</v>
      </c>
      <c r="F53" s="144"/>
      <c r="G53" s="256"/>
      <c r="H53" s="328" t="s">
        <v>190</v>
      </c>
      <c r="I53" s="248"/>
      <c r="J53" s="255"/>
      <c r="K53" s="255"/>
      <c r="L53" s="255"/>
      <c r="M53" s="255"/>
      <c r="N53" s="255"/>
      <c r="O53" s="255"/>
      <c r="P53" s="255"/>
      <c r="Q53" s="255"/>
      <c r="R53" s="255"/>
      <c r="S53" s="255"/>
    </row>
    <row r="54" spans="2:19" ht="18" customHeight="1">
      <c r="B54" s="215" t="s">
        <v>119</v>
      </c>
      <c r="C54" s="170">
        <v>2</v>
      </c>
      <c r="D54" s="200">
        <v>-6.72</v>
      </c>
      <c r="E54" s="229" t="s">
        <v>131</v>
      </c>
      <c r="F54" s="125" t="s">
        <v>154</v>
      </c>
      <c r="G54" s="257"/>
      <c r="H54" s="194" t="s">
        <v>126</v>
      </c>
      <c r="I54" s="248" t="s">
        <v>158</v>
      </c>
      <c r="J54" s="254"/>
      <c r="K54" s="255"/>
      <c r="L54" s="255"/>
      <c r="M54" s="255"/>
      <c r="N54" s="255"/>
      <c r="O54" s="255"/>
      <c r="P54" s="255"/>
      <c r="Q54" s="255"/>
      <c r="R54" s="255"/>
      <c r="S54" s="255"/>
    </row>
    <row r="55" spans="2:19" ht="18" customHeight="1">
      <c r="B55" s="216" t="s">
        <v>120</v>
      </c>
      <c r="C55" s="191">
        <v>-12</v>
      </c>
      <c r="D55" s="201">
        <v>-21.72</v>
      </c>
      <c r="E55" s="198" t="s">
        <v>189</v>
      </c>
      <c r="F55" s="192"/>
      <c r="G55" s="258"/>
      <c r="H55" s="226"/>
      <c r="I55" s="249"/>
      <c r="J55" s="255"/>
      <c r="K55" s="255"/>
      <c r="L55" s="255"/>
      <c r="M55" s="255"/>
      <c r="N55" s="255"/>
      <c r="O55" s="255"/>
      <c r="P55" s="255"/>
      <c r="Q55" s="255"/>
      <c r="R55" s="255"/>
      <c r="S55" s="255"/>
    </row>
    <row r="56" spans="2:19" ht="18" customHeight="1">
      <c r="B56" s="215" t="s">
        <v>121</v>
      </c>
      <c r="C56" s="170">
        <v>-31</v>
      </c>
      <c r="D56" s="200">
        <v>-24.52</v>
      </c>
      <c r="E56" s="231" t="s">
        <v>189</v>
      </c>
      <c r="F56" s="125"/>
      <c r="G56" s="259"/>
      <c r="H56" s="327"/>
      <c r="I56" s="260" t="s">
        <v>160</v>
      </c>
      <c r="J56" s="263"/>
      <c r="K56" s="264"/>
      <c r="L56" s="264"/>
      <c r="M56" s="264"/>
      <c r="N56" s="264"/>
      <c r="O56" s="264"/>
      <c r="P56" s="264"/>
      <c r="Q56" s="264"/>
      <c r="R56" s="264"/>
      <c r="S56" s="265"/>
    </row>
    <row r="57" spans="2:19" ht="18" customHeight="1">
      <c r="B57" s="216" t="s">
        <v>122</v>
      </c>
      <c r="C57" s="268">
        <v>-4</v>
      </c>
      <c r="D57" s="235" t="s">
        <v>125</v>
      </c>
      <c r="E57" s="271"/>
      <c r="F57" s="272"/>
      <c r="G57" s="273"/>
      <c r="H57" s="183"/>
      <c r="I57" s="261"/>
      <c r="J57" s="266"/>
      <c r="K57" s="266"/>
      <c r="L57" s="266"/>
      <c r="M57" s="266"/>
      <c r="N57" s="266"/>
      <c r="O57" s="266"/>
      <c r="P57" s="266"/>
      <c r="Q57" s="266"/>
      <c r="R57" s="266"/>
      <c r="S57" s="267"/>
    </row>
    <row r="58" spans="2:19" ht="18" customHeight="1">
      <c r="B58" s="215" t="s">
        <v>123</v>
      </c>
      <c r="C58" s="269"/>
      <c r="D58" s="270"/>
      <c r="E58" s="232" t="s">
        <v>183</v>
      </c>
      <c r="F58" s="233"/>
      <c r="G58" s="234"/>
      <c r="H58" s="230"/>
      <c r="I58" s="261"/>
      <c r="J58" s="266"/>
      <c r="K58" s="266"/>
      <c r="L58" s="266"/>
      <c r="M58" s="266"/>
      <c r="N58" s="266"/>
      <c r="O58" s="266"/>
      <c r="P58" s="266"/>
      <c r="Q58" s="266"/>
      <c r="R58" s="266"/>
      <c r="S58" s="267"/>
    </row>
    <row r="59" spans="2:19" ht="18" customHeight="1">
      <c r="B59" s="216" t="s">
        <v>161</v>
      </c>
      <c r="C59" s="158">
        <v>-3</v>
      </c>
      <c r="D59" s="235" t="s">
        <v>125</v>
      </c>
      <c r="E59" s="196"/>
      <c r="F59" s="237"/>
      <c r="G59" s="238"/>
      <c r="H59" s="239"/>
      <c r="I59" s="261"/>
      <c r="J59" s="266"/>
      <c r="K59" s="266"/>
      <c r="L59" s="266"/>
      <c r="M59" s="266"/>
      <c r="N59" s="266"/>
      <c r="O59" s="266"/>
      <c r="P59" s="266"/>
      <c r="Q59" s="266"/>
      <c r="R59" s="266"/>
      <c r="S59" s="267"/>
    </row>
    <row r="60" spans="2:19" ht="18" customHeight="1" thickBot="1">
      <c r="B60" s="217" t="s">
        <v>162</v>
      </c>
      <c r="C60" s="188">
        <v>14</v>
      </c>
      <c r="D60" s="236"/>
      <c r="E60" s="189"/>
      <c r="F60" s="240" t="s">
        <v>191</v>
      </c>
      <c r="G60" s="241"/>
      <c r="H60" s="242"/>
      <c r="I60" s="262"/>
      <c r="J60" s="241"/>
      <c r="K60" s="241"/>
      <c r="L60" s="241"/>
      <c r="M60" s="241"/>
      <c r="N60" s="241"/>
      <c r="O60" s="241"/>
      <c r="P60" s="241"/>
      <c r="Q60" s="241"/>
      <c r="R60" s="241"/>
      <c r="S60" s="242"/>
    </row>
    <row r="61" spans="2:19" ht="14.25" thickTop="1"/>
  </sheetData>
  <sheetProtection selectLockedCells="1"/>
  <mergeCells count="92">
    <mergeCell ref="D23:D24"/>
    <mergeCell ref="F23:H23"/>
    <mergeCell ref="F24:H24"/>
    <mergeCell ref="B25:C25"/>
    <mergeCell ref="G29:G30"/>
    <mergeCell ref="C33:C34"/>
    <mergeCell ref="D33:D34"/>
    <mergeCell ref="E33:F33"/>
    <mergeCell ref="C45:C46"/>
    <mergeCell ref="D45:D46"/>
    <mergeCell ref="E34:F34"/>
    <mergeCell ref="D35:D36"/>
    <mergeCell ref="F35:H35"/>
    <mergeCell ref="F36:H36"/>
    <mergeCell ref="B37:C37"/>
    <mergeCell ref="D47:D48"/>
    <mergeCell ref="F47:H47"/>
    <mergeCell ref="F48:H48"/>
    <mergeCell ref="G41:G42"/>
    <mergeCell ref="I42:I43"/>
    <mergeCell ref="J42:S43"/>
    <mergeCell ref="G43:G44"/>
    <mergeCell ref="I44:I48"/>
    <mergeCell ref="J44:S48"/>
    <mergeCell ref="J37:S37"/>
    <mergeCell ref="I38:I39"/>
    <mergeCell ref="J38:S39"/>
    <mergeCell ref="H39:H40"/>
    <mergeCell ref="I40:I41"/>
    <mergeCell ref="J40:S41"/>
    <mergeCell ref="E46:G46"/>
    <mergeCell ref="E45:G45"/>
    <mergeCell ref="I30:I31"/>
    <mergeCell ref="J30:S31"/>
    <mergeCell ref="J25:S25"/>
    <mergeCell ref="G31:G32"/>
    <mergeCell ref="I32:I36"/>
    <mergeCell ref="J32:S36"/>
    <mergeCell ref="I26:I27"/>
    <mergeCell ref="J26:S27"/>
    <mergeCell ref="H27:H28"/>
    <mergeCell ref="I28:I29"/>
    <mergeCell ref="J28:S29"/>
    <mergeCell ref="J20:S24"/>
    <mergeCell ref="I20:I24"/>
    <mergeCell ref="Q2:R2"/>
    <mergeCell ref="J14:S15"/>
    <mergeCell ref="J16:S17"/>
    <mergeCell ref="J18:S19"/>
    <mergeCell ref="N2:P2"/>
    <mergeCell ref="I14:I15"/>
    <mergeCell ref="I16:I17"/>
    <mergeCell ref="I18:I19"/>
    <mergeCell ref="G17:G18"/>
    <mergeCell ref="F2:H2"/>
    <mergeCell ref="B4:C4"/>
    <mergeCell ref="I2:J2"/>
    <mergeCell ref="K2:M2"/>
    <mergeCell ref="H15:H16"/>
    <mergeCell ref="B13:C13"/>
    <mergeCell ref="B2:D3"/>
    <mergeCell ref="E2:E3"/>
    <mergeCell ref="B11:C11"/>
    <mergeCell ref="B5:C5"/>
    <mergeCell ref="I13:Q13"/>
    <mergeCell ref="B6:C6"/>
    <mergeCell ref="B7:C7"/>
    <mergeCell ref="C21:C22"/>
    <mergeCell ref="D21:D22"/>
    <mergeCell ref="E21:F21"/>
    <mergeCell ref="G19:G20"/>
    <mergeCell ref="E22:F22"/>
    <mergeCell ref="I54:I55"/>
    <mergeCell ref="J54:S55"/>
    <mergeCell ref="G55:G56"/>
    <mergeCell ref="I56:I60"/>
    <mergeCell ref="J56:S60"/>
    <mergeCell ref="E57:G57"/>
    <mergeCell ref="J49:S49"/>
    <mergeCell ref="I50:I51"/>
    <mergeCell ref="J50:S51"/>
    <mergeCell ref="H51:H52"/>
    <mergeCell ref="I52:I53"/>
    <mergeCell ref="J52:S53"/>
    <mergeCell ref="E58:G58"/>
    <mergeCell ref="D59:D60"/>
    <mergeCell ref="F59:H59"/>
    <mergeCell ref="F60:H60"/>
    <mergeCell ref="B49:C49"/>
    <mergeCell ref="G53:G54"/>
    <mergeCell ref="C57:C58"/>
    <mergeCell ref="D57:D58"/>
  </mergeCells>
  <phoneticPr fontId="20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11" sqref="C11"/>
    </sheetView>
  </sheetViews>
  <sheetFormatPr defaultRowHeight="13.5"/>
  <cols>
    <col min="2" max="2" width="37.625" customWidth="1"/>
    <col min="3" max="3" width="38.25" customWidth="1"/>
    <col min="4" max="4" width="29.5" customWidth="1"/>
  </cols>
  <sheetData>
    <row r="1" spans="1:4">
      <c r="B1" t="s">
        <v>93</v>
      </c>
      <c r="C1" t="s">
        <v>94</v>
      </c>
      <c r="D1" t="s">
        <v>95</v>
      </c>
    </row>
    <row r="2" spans="1:4">
      <c r="A2">
        <v>1</v>
      </c>
      <c r="B2" t="s">
        <v>98</v>
      </c>
      <c r="C2" t="s">
        <v>96</v>
      </c>
      <c r="D2" t="s">
        <v>97</v>
      </c>
    </row>
    <row r="3" spans="1:4">
      <c r="B3" t="s">
        <v>98</v>
      </c>
      <c r="C3" t="s">
        <v>99</v>
      </c>
      <c r="D3" t="s">
        <v>88</v>
      </c>
    </row>
    <row r="4" spans="1:4">
      <c r="B4" t="s">
        <v>90</v>
      </c>
      <c r="C4" t="s">
        <v>91</v>
      </c>
      <c r="D4" t="s"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90"/>
  <sheetViews>
    <sheetView workbookViewId="0">
      <pane ySplit="810" topLeftCell="A82" activePane="bottomLeft"/>
      <selection activeCell="Q1" sqref="Q1"/>
      <selection pane="bottomLeft" activeCell="G88" sqref="G88"/>
    </sheetView>
  </sheetViews>
  <sheetFormatPr defaultRowHeight="13.5"/>
  <cols>
    <col min="1" max="1" width="10.5" style="46" bestFit="1" customWidth="1"/>
    <col min="2" max="2" width="9" style="15"/>
    <col min="3" max="3" width="8" style="12" customWidth="1"/>
    <col min="4" max="5" width="6.125" style="14" customWidth="1"/>
    <col min="6" max="7" width="9" style="12"/>
    <col min="8" max="9" width="9.5" style="5" hidden="1" customWidth="1"/>
    <col min="10" max="10" width="7.75" style="9" customWidth="1"/>
    <col min="11" max="12" width="7.75" style="10" customWidth="1"/>
    <col min="13" max="13" width="8.875" style="9" customWidth="1"/>
    <col min="14" max="14" width="9.625" style="9" customWidth="1"/>
    <col min="15" max="16" width="9.5" style="2" hidden="1" customWidth="1"/>
    <col min="17" max="17" width="7.75" style="52" customWidth="1"/>
    <col min="18" max="19" width="7.75" style="53" customWidth="1"/>
    <col min="20" max="20" width="8.875" style="52" customWidth="1"/>
    <col min="21" max="21" width="9.625" style="52" customWidth="1"/>
    <col min="22" max="23" width="9.5" style="2" hidden="1" customWidth="1"/>
    <col min="24" max="24" width="9.5" style="3" bestFit="1" customWidth="1"/>
    <col min="25" max="26" width="9.5" style="2" bestFit="1" customWidth="1"/>
    <col min="27" max="28" width="6.125" style="2" customWidth="1"/>
  </cols>
  <sheetData>
    <row r="1" spans="1:28">
      <c r="C1" s="17" t="s">
        <v>68</v>
      </c>
      <c r="D1" s="319" t="s">
        <v>11</v>
      </c>
      <c r="E1" s="320"/>
      <c r="F1" s="19"/>
      <c r="G1" s="19"/>
      <c r="H1" s="321" t="s">
        <v>3</v>
      </c>
      <c r="I1" s="321"/>
      <c r="J1" s="57" t="s">
        <v>67</v>
      </c>
      <c r="K1" s="322" t="s">
        <v>16</v>
      </c>
      <c r="L1" s="323"/>
      <c r="M1" s="7"/>
      <c r="N1" s="7"/>
      <c r="O1" s="318" t="s">
        <v>5</v>
      </c>
      <c r="P1" s="318"/>
      <c r="Q1" s="58" t="s">
        <v>66</v>
      </c>
      <c r="R1" s="325" t="s">
        <v>11</v>
      </c>
      <c r="S1" s="326"/>
      <c r="T1" s="50"/>
      <c r="U1" s="50"/>
      <c r="V1" s="318" t="s">
        <v>5</v>
      </c>
      <c r="W1" s="318"/>
      <c r="X1" s="324" t="s">
        <v>14</v>
      </c>
      <c r="Y1" s="324"/>
      <c r="Z1" s="324"/>
      <c r="AA1" s="318" t="s">
        <v>15</v>
      </c>
      <c r="AB1" s="318"/>
    </row>
    <row r="2" spans="1:28">
      <c r="A2" s="47" t="s">
        <v>0</v>
      </c>
      <c r="C2" s="17" t="s">
        <v>4</v>
      </c>
      <c r="D2" s="11" t="s">
        <v>1</v>
      </c>
      <c r="E2" s="11" t="s">
        <v>2</v>
      </c>
      <c r="F2" s="20"/>
      <c r="G2" s="36"/>
      <c r="H2" s="38" t="s">
        <v>6</v>
      </c>
      <c r="I2" s="38" t="s">
        <v>7</v>
      </c>
      <c r="J2" s="7" t="s">
        <v>17</v>
      </c>
      <c r="K2" s="8" t="s">
        <v>18</v>
      </c>
      <c r="L2" s="8" t="s">
        <v>19</v>
      </c>
      <c r="M2" s="7"/>
      <c r="N2" s="7"/>
      <c r="O2" s="6" t="s">
        <v>12</v>
      </c>
      <c r="P2" s="6" t="s">
        <v>13</v>
      </c>
      <c r="Q2" s="50" t="s">
        <v>4</v>
      </c>
      <c r="R2" s="51" t="s">
        <v>1</v>
      </c>
      <c r="S2" s="51" t="s">
        <v>2</v>
      </c>
      <c r="T2" s="50"/>
      <c r="U2" s="50"/>
      <c r="V2" s="6" t="s">
        <v>1</v>
      </c>
      <c r="W2" s="6" t="s">
        <v>2</v>
      </c>
      <c r="X2" s="4" t="s">
        <v>8</v>
      </c>
      <c r="Y2" s="6" t="s">
        <v>9</v>
      </c>
      <c r="Z2" s="6" t="s">
        <v>10</v>
      </c>
      <c r="AA2" s="6" t="s">
        <v>12</v>
      </c>
      <c r="AB2" s="6" t="s">
        <v>13</v>
      </c>
    </row>
    <row r="3" spans="1:28">
      <c r="A3" s="48">
        <v>40980</v>
      </c>
      <c r="B3" s="16">
        <f t="shared" ref="B3:B29" si="0">E3-D3</f>
        <v>-26.1</v>
      </c>
      <c r="D3" s="13">
        <v>50.1</v>
      </c>
      <c r="E3" s="13">
        <v>24</v>
      </c>
      <c r="G3" s="37"/>
      <c r="H3" s="39"/>
      <c r="I3" s="39"/>
    </row>
    <row r="4" spans="1:28">
      <c r="A4" s="49">
        <v>40981</v>
      </c>
      <c r="B4" s="16">
        <f t="shared" si="0"/>
        <v>-20.9</v>
      </c>
      <c r="D4" s="13">
        <v>47.8</v>
      </c>
      <c r="E4" s="13">
        <v>26.9</v>
      </c>
      <c r="G4" s="37"/>
      <c r="H4" s="39"/>
      <c r="I4" s="39"/>
    </row>
    <row r="5" spans="1:28">
      <c r="A5" s="49">
        <v>40982</v>
      </c>
      <c r="B5" s="16">
        <f t="shared" si="0"/>
        <v>-17.299999999999997</v>
      </c>
      <c r="D5" s="13">
        <v>46.4</v>
      </c>
      <c r="E5" s="13">
        <v>29.1</v>
      </c>
      <c r="G5" s="37"/>
      <c r="H5" s="39"/>
      <c r="I5" s="39"/>
    </row>
    <row r="6" spans="1:28">
      <c r="A6" s="49">
        <v>40983</v>
      </c>
      <c r="B6" s="16">
        <f t="shared" si="0"/>
        <v>-16.400000000000002</v>
      </c>
      <c r="D6" s="13">
        <v>46.1</v>
      </c>
      <c r="E6" s="13">
        <v>29.7</v>
      </c>
      <c r="G6" s="37"/>
      <c r="H6" s="39"/>
      <c r="I6" s="39"/>
    </row>
    <row r="7" spans="1:28">
      <c r="A7" s="49">
        <v>40984</v>
      </c>
      <c r="B7" s="16">
        <f t="shared" si="0"/>
        <v>-18.699999999999996</v>
      </c>
      <c r="D7" s="13">
        <v>45.8</v>
      </c>
      <c r="E7" s="13">
        <v>27.1</v>
      </c>
      <c r="G7" s="37"/>
      <c r="H7" s="39"/>
      <c r="I7" s="39"/>
    </row>
    <row r="8" spans="1:28">
      <c r="A8" s="49">
        <v>40987</v>
      </c>
      <c r="B8" s="16">
        <f t="shared" si="0"/>
        <v>-13.7</v>
      </c>
      <c r="D8" s="13">
        <v>44.5</v>
      </c>
      <c r="E8" s="13">
        <v>30.8</v>
      </c>
      <c r="G8" s="37"/>
      <c r="H8" s="39"/>
      <c r="I8" s="39"/>
    </row>
    <row r="9" spans="1:28">
      <c r="A9" s="49">
        <v>40988</v>
      </c>
      <c r="B9" s="16">
        <f t="shared" si="0"/>
        <v>-17</v>
      </c>
      <c r="D9" s="13">
        <v>49.2</v>
      </c>
      <c r="E9" s="13">
        <v>32.200000000000003</v>
      </c>
      <c r="G9" s="37"/>
      <c r="H9" s="39"/>
      <c r="I9" s="39"/>
    </row>
    <row r="10" spans="1:28">
      <c r="A10" s="49">
        <v>40989</v>
      </c>
      <c r="B10" s="16">
        <f t="shared" si="0"/>
        <v>-19.600000000000001</v>
      </c>
      <c r="D10" s="13">
        <v>49.2</v>
      </c>
      <c r="E10" s="13">
        <v>29.6</v>
      </c>
      <c r="G10" s="37"/>
      <c r="H10" s="39"/>
      <c r="I10" s="39"/>
    </row>
    <row r="11" spans="1:28">
      <c r="A11" s="49">
        <v>40990</v>
      </c>
      <c r="B11" s="16">
        <f t="shared" si="0"/>
        <v>-19.500000000000004</v>
      </c>
      <c r="D11" s="13">
        <v>48.7</v>
      </c>
      <c r="E11" s="13">
        <v>29.2</v>
      </c>
      <c r="G11" s="37"/>
      <c r="H11" s="39"/>
      <c r="I11" s="39"/>
    </row>
    <row r="12" spans="1:28">
      <c r="A12" s="49">
        <v>40991</v>
      </c>
      <c r="B12" s="16">
        <f t="shared" si="0"/>
        <v>-20.6</v>
      </c>
      <c r="D12" s="13">
        <v>49.2</v>
      </c>
      <c r="E12" s="13">
        <v>28.6</v>
      </c>
      <c r="G12" s="37"/>
      <c r="H12" s="39"/>
      <c r="I12" s="39"/>
    </row>
    <row r="13" spans="1:28">
      <c r="A13" s="49">
        <v>40994</v>
      </c>
      <c r="B13" s="16">
        <f t="shared" si="0"/>
        <v>-20.3</v>
      </c>
      <c r="D13" s="13">
        <v>49.5</v>
      </c>
      <c r="E13" s="13">
        <v>29.2</v>
      </c>
      <c r="G13" s="37"/>
      <c r="H13" s="39"/>
      <c r="I13" s="39"/>
    </row>
    <row r="14" spans="1:28">
      <c r="A14" s="49">
        <v>40995</v>
      </c>
      <c r="B14" s="16">
        <f t="shared" si="0"/>
        <v>-20.199999999999996</v>
      </c>
      <c r="D14" s="13">
        <v>49.8</v>
      </c>
      <c r="E14" s="13">
        <v>29.6</v>
      </c>
      <c r="G14" s="37"/>
      <c r="H14" s="39"/>
      <c r="I14" s="39"/>
    </row>
    <row r="15" spans="1:28">
      <c r="A15" s="49">
        <v>40996</v>
      </c>
      <c r="B15" s="16">
        <f t="shared" si="0"/>
        <v>-20.6</v>
      </c>
      <c r="D15" s="13">
        <v>49.2</v>
      </c>
      <c r="E15" s="13">
        <v>28.6</v>
      </c>
      <c r="G15" s="37"/>
      <c r="H15" s="39"/>
      <c r="I15" s="39"/>
    </row>
    <row r="16" spans="1:28">
      <c r="A16" s="49">
        <v>40997</v>
      </c>
      <c r="B16" s="16">
        <f t="shared" si="0"/>
        <v>-21</v>
      </c>
      <c r="D16" s="13">
        <v>49.6</v>
      </c>
      <c r="E16" s="13">
        <v>28.6</v>
      </c>
      <c r="G16" s="37"/>
      <c r="H16" s="39"/>
      <c r="I16" s="39"/>
    </row>
    <row r="17" spans="1:28">
      <c r="A17" s="49">
        <v>40998</v>
      </c>
      <c r="B17" s="16">
        <f t="shared" si="0"/>
        <v>-22.7</v>
      </c>
      <c r="D17" s="13">
        <v>49.5</v>
      </c>
      <c r="E17" s="13">
        <v>26.8</v>
      </c>
      <c r="G17" s="37"/>
      <c r="H17" s="39"/>
      <c r="I17" s="39"/>
    </row>
    <row r="18" spans="1:28">
      <c r="A18" s="49">
        <v>41004</v>
      </c>
      <c r="B18" s="16">
        <f t="shared" si="0"/>
        <v>-15.399999999999999</v>
      </c>
      <c r="D18" s="13">
        <v>48.6</v>
      </c>
      <c r="E18" s="13">
        <v>33.200000000000003</v>
      </c>
      <c r="G18" s="37"/>
      <c r="H18" s="39"/>
      <c r="I18" s="39"/>
    </row>
    <row r="19" spans="1:28">
      <c r="A19" s="49">
        <v>41005</v>
      </c>
      <c r="B19" s="16">
        <f t="shared" si="0"/>
        <v>-15.399999999999999</v>
      </c>
      <c r="D19" s="13">
        <v>50.6</v>
      </c>
      <c r="E19" s="13">
        <v>35.200000000000003</v>
      </c>
      <c r="G19" s="37"/>
      <c r="H19" s="39"/>
      <c r="I19" s="39"/>
    </row>
    <row r="20" spans="1:28">
      <c r="A20" s="49">
        <v>41008</v>
      </c>
      <c r="B20" s="16">
        <f t="shared" si="0"/>
        <v>-11.100000000000001</v>
      </c>
      <c r="D20" s="13">
        <v>47.9</v>
      </c>
      <c r="E20" s="13">
        <v>36.799999999999997</v>
      </c>
      <c r="G20" s="37"/>
      <c r="H20" s="39"/>
      <c r="I20" s="39"/>
    </row>
    <row r="21" spans="1:28">
      <c r="A21" s="49">
        <v>41009</v>
      </c>
      <c r="B21" s="16">
        <f t="shared" si="0"/>
        <v>-10.700000000000003</v>
      </c>
      <c r="D21" s="13">
        <v>48.2</v>
      </c>
      <c r="E21" s="13">
        <v>37.5</v>
      </c>
      <c r="G21" s="37"/>
      <c r="H21" s="39"/>
      <c r="I21" s="39"/>
    </row>
    <row r="22" spans="1:28">
      <c r="A22" s="49">
        <v>41010</v>
      </c>
      <c r="B22" s="16">
        <f t="shared" si="0"/>
        <v>-11.299999999999997</v>
      </c>
      <c r="D22" s="13">
        <v>48.9</v>
      </c>
      <c r="E22" s="13">
        <v>37.6</v>
      </c>
      <c r="G22" s="37"/>
      <c r="H22" s="39"/>
      <c r="I22" s="39"/>
    </row>
    <row r="23" spans="1:28">
      <c r="A23" s="49">
        <v>41011</v>
      </c>
      <c r="B23" s="16">
        <f t="shared" si="0"/>
        <v>-10.400000000000006</v>
      </c>
      <c r="D23" s="13">
        <v>47.7</v>
      </c>
      <c r="E23" s="13">
        <v>37.299999999999997</v>
      </c>
      <c r="G23" s="37"/>
      <c r="H23" s="39"/>
      <c r="I23" s="39"/>
    </row>
    <row r="24" spans="1:28">
      <c r="A24" s="49">
        <v>41012</v>
      </c>
      <c r="B24" s="16">
        <f t="shared" si="0"/>
        <v>-8.5999999999999943</v>
      </c>
      <c r="D24" s="13">
        <v>47.8</v>
      </c>
      <c r="E24" s="13">
        <v>39.200000000000003</v>
      </c>
      <c r="G24" s="37"/>
      <c r="H24" s="39"/>
      <c r="I24" s="39"/>
    </row>
    <row r="25" spans="1:28">
      <c r="A25" s="49">
        <v>41015</v>
      </c>
      <c r="B25" s="16">
        <f t="shared" si="0"/>
        <v>-6.7999999999999972</v>
      </c>
      <c r="D25" s="13">
        <v>46.4</v>
      </c>
      <c r="E25" s="13">
        <v>39.6</v>
      </c>
      <c r="G25" s="37"/>
      <c r="H25" s="39"/>
      <c r="I25" s="39"/>
    </row>
    <row r="26" spans="1:28">
      <c r="A26" s="49">
        <v>41016</v>
      </c>
      <c r="B26" s="16">
        <f t="shared" si="0"/>
        <v>-10.200000000000003</v>
      </c>
      <c r="D26" s="13">
        <v>45.1</v>
      </c>
      <c r="E26" s="13">
        <v>34.9</v>
      </c>
      <c r="G26" s="37"/>
      <c r="H26" s="39"/>
      <c r="I26" s="39"/>
    </row>
    <row r="27" spans="1:28">
      <c r="A27" s="49">
        <v>41017</v>
      </c>
      <c r="B27" s="16">
        <f t="shared" si="0"/>
        <v>-14.899999999999999</v>
      </c>
      <c r="D27" s="13">
        <v>47</v>
      </c>
      <c r="E27" s="13">
        <v>32.1</v>
      </c>
      <c r="G27" s="37"/>
      <c r="H27" s="39"/>
      <c r="I27" s="39"/>
    </row>
    <row r="28" spans="1:28">
      <c r="A28" s="49">
        <v>41018</v>
      </c>
      <c r="B28" s="16">
        <f t="shared" si="0"/>
        <v>-12.5</v>
      </c>
      <c r="D28" s="13">
        <v>46.5</v>
      </c>
      <c r="E28" s="13">
        <v>34</v>
      </c>
      <c r="G28" s="37"/>
      <c r="H28" s="39"/>
      <c r="I28" s="39"/>
    </row>
    <row r="29" spans="1:28">
      <c r="A29" s="49">
        <v>41019</v>
      </c>
      <c r="B29" s="16">
        <f t="shared" si="0"/>
        <v>-12.900000000000006</v>
      </c>
      <c r="D29" s="13">
        <v>45.7</v>
      </c>
      <c r="E29" s="13">
        <v>32.799999999999997</v>
      </c>
      <c r="G29" s="37"/>
      <c r="H29" s="39"/>
      <c r="I29" s="39"/>
    </row>
    <row r="30" spans="1:28">
      <c r="A30" s="49">
        <v>41022</v>
      </c>
      <c r="B30" s="16">
        <f>AB30-AA30</f>
        <v>-16.402827483934754</v>
      </c>
      <c r="C30" s="12">
        <v>48438</v>
      </c>
      <c r="D30" s="13">
        <v>45.8</v>
      </c>
      <c r="E30" s="13">
        <v>34</v>
      </c>
      <c r="G30" s="37"/>
      <c r="H30" s="39">
        <f t="shared" ref="H30:H43" si="1">C30*D30/100</f>
        <v>22184.603999999999</v>
      </c>
      <c r="I30" s="39">
        <f t="shared" ref="I30:I43" si="2">C30*E30/100</f>
        <v>16468.919999999998</v>
      </c>
      <c r="J30" s="9">
        <v>12252</v>
      </c>
      <c r="K30" s="10">
        <v>49.8</v>
      </c>
      <c r="L30" s="10">
        <v>15.2</v>
      </c>
      <c r="O30" s="2">
        <f t="shared" ref="O30:O54" si="3">J30*K30/100</f>
        <v>6101.4960000000001</v>
      </c>
      <c r="P30" s="2">
        <f t="shared" ref="P30:P54" si="4">J30*L30/100</f>
        <v>1862.3039999999999</v>
      </c>
      <c r="Q30" s="52">
        <v>12252</v>
      </c>
      <c r="R30" s="53">
        <v>49.8</v>
      </c>
      <c r="S30" s="53">
        <v>15.2</v>
      </c>
      <c r="V30" s="2">
        <f t="shared" ref="V30:V54" si="5">O30*P30/100</f>
        <v>113628.40406784001</v>
      </c>
      <c r="W30" s="2">
        <f t="shared" ref="W30:W54" si="6">O30*R30/100</f>
        <v>3038.5450079999996</v>
      </c>
      <c r="X30" s="3">
        <f t="shared" ref="X30:X44" si="7">C30+J30</f>
        <v>60690</v>
      </c>
      <c r="Y30" s="2">
        <f t="shared" ref="Y30:Y61" si="8">H30+O30</f>
        <v>28286.1</v>
      </c>
      <c r="Z30" s="2">
        <f t="shared" ref="Z30:Z61" si="9">I30+P30</f>
        <v>18331.223999999998</v>
      </c>
      <c r="AA30" s="2">
        <f t="shared" ref="AA30:AA44" si="10">Y30/X30*100</f>
        <v>46.607513593672763</v>
      </c>
      <c r="AB30" s="2">
        <f t="shared" ref="AB30:AB44" si="11">Z30/X30*100</f>
        <v>30.204686109738009</v>
      </c>
    </row>
    <row r="31" spans="1:28">
      <c r="A31" s="49">
        <v>41023</v>
      </c>
      <c r="B31" s="16">
        <f>AB31-AA31</f>
        <v>-20.02570890598345</v>
      </c>
      <c r="C31" s="12">
        <v>44539</v>
      </c>
      <c r="D31" s="13">
        <v>45.3</v>
      </c>
      <c r="E31" s="13">
        <v>32.1</v>
      </c>
      <c r="G31" s="37"/>
      <c r="H31" s="39">
        <f t="shared" si="1"/>
        <v>20176.167000000001</v>
      </c>
      <c r="I31" s="39">
        <f t="shared" si="2"/>
        <v>14297.019000000002</v>
      </c>
      <c r="J31" s="9">
        <v>17599</v>
      </c>
      <c r="K31" s="10">
        <v>49.4</v>
      </c>
      <c r="L31" s="10">
        <v>12.1</v>
      </c>
      <c r="O31" s="2">
        <f t="shared" si="3"/>
        <v>8693.905999999999</v>
      </c>
      <c r="P31" s="2">
        <f t="shared" si="4"/>
        <v>2129.4789999999998</v>
      </c>
      <c r="Q31" s="52">
        <v>17599</v>
      </c>
      <c r="R31" s="53">
        <v>49.4</v>
      </c>
      <c r="S31" s="53">
        <v>12.1</v>
      </c>
      <c r="V31" s="2">
        <f t="shared" si="5"/>
        <v>185134.90254973996</v>
      </c>
      <c r="W31" s="2">
        <f t="shared" si="6"/>
        <v>4294.7895639999997</v>
      </c>
      <c r="X31" s="3">
        <f t="shared" si="7"/>
        <v>62138</v>
      </c>
      <c r="Y31" s="2">
        <f t="shared" si="8"/>
        <v>28870.073</v>
      </c>
      <c r="Z31" s="2">
        <f t="shared" si="9"/>
        <v>16426.498000000003</v>
      </c>
      <c r="AA31" s="2">
        <f t="shared" si="10"/>
        <v>46.461220187324983</v>
      </c>
      <c r="AB31" s="2">
        <f t="shared" si="11"/>
        <v>26.435511281341533</v>
      </c>
    </row>
    <row r="32" spans="1:28">
      <c r="A32" s="49">
        <v>41024</v>
      </c>
      <c r="B32" s="16">
        <f>AB32-AA32</f>
        <v>-16.193371460070278</v>
      </c>
      <c r="C32" s="12">
        <v>44959</v>
      </c>
      <c r="D32" s="13">
        <v>44</v>
      </c>
      <c r="E32" s="13">
        <v>33.4</v>
      </c>
      <c r="G32" s="37"/>
      <c r="H32" s="39">
        <f t="shared" si="1"/>
        <v>19781.96</v>
      </c>
      <c r="I32" s="39">
        <f t="shared" si="2"/>
        <v>15016.305999999999</v>
      </c>
      <c r="J32" s="9">
        <v>13093</v>
      </c>
      <c r="K32" s="10">
        <v>49</v>
      </c>
      <c r="L32" s="10">
        <v>13.6</v>
      </c>
      <c r="O32" s="2">
        <f t="shared" si="3"/>
        <v>6415.57</v>
      </c>
      <c r="P32" s="2">
        <f t="shared" si="4"/>
        <v>1780.6479999999999</v>
      </c>
      <c r="Q32" s="52">
        <v>13093</v>
      </c>
      <c r="R32" s="53">
        <v>49</v>
      </c>
      <c r="S32" s="53">
        <v>13.6</v>
      </c>
      <c r="V32" s="2">
        <f t="shared" si="5"/>
        <v>114238.71889359999</v>
      </c>
      <c r="W32" s="2">
        <f t="shared" si="6"/>
        <v>3143.6293000000001</v>
      </c>
      <c r="X32" s="3">
        <f t="shared" si="7"/>
        <v>58052</v>
      </c>
      <c r="Y32" s="2">
        <f t="shared" si="8"/>
        <v>26197.53</v>
      </c>
      <c r="Z32" s="2">
        <f t="shared" si="9"/>
        <v>16796.953999999998</v>
      </c>
      <c r="AA32" s="2">
        <f t="shared" si="10"/>
        <v>45.127695858885133</v>
      </c>
      <c r="AB32" s="2">
        <f t="shared" si="11"/>
        <v>28.934324398814855</v>
      </c>
    </row>
    <row r="33" spans="1:28">
      <c r="A33" s="49">
        <v>41025</v>
      </c>
      <c r="B33" s="16">
        <f t="shared" ref="B33:B38" si="12">AB33-AA33</f>
        <v>-17.18730837789661</v>
      </c>
      <c r="C33" s="12">
        <v>45528</v>
      </c>
      <c r="D33" s="13">
        <v>46.2</v>
      </c>
      <c r="E33" s="13">
        <v>33.6</v>
      </c>
      <c r="G33" s="37"/>
      <c r="H33" s="39">
        <f t="shared" si="1"/>
        <v>21033.936000000002</v>
      </c>
      <c r="I33" s="39">
        <f t="shared" si="2"/>
        <v>15297.408000000001</v>
      </c>
      <c r="J33" s="9">
        <v>13377</v>
      </c>
      <c r="K33" s="10">
        <v>48.9</v>
      </c>
      <c r="L33" s="10">
        <v>16.100000000000001</v>
      </c>
      <c r="O33" s="2">
        <f t="shared" si="3"/>
        <v>6541.3529999999992</v>
      </c>
      <c r="P33" s="2">
        <f t="shared" si="4"/>
        <v>2153.6970000000001</v>
      </c>
      <c r="Q33" s="52">
        <v>13377</v>
      </c>
      <c r="R33" s="53">
        <v>48.9</v>
      </c>
      <c r="S33" s="53">
        <v>16.100000000000001</v>
      </c>
      <c r="V33" s="2">
        <f t="shared" si="5"/>
        <v>140880.92332040999</v>
      </c>
      <c r="W33" s="2">
        <f t="shared" si="6"/>
        <v>3198.7216169999992</v>
      </c>
      <c r="X33" s="3">
        <f t="shared" si="7"/>
        <v>58905</v>
      </c>
      <c r="Y33" s="2">
        <f t="shared" si="8"/>
        <v>27575.289000000001</v>
      </c>
      <c r="Z33" s="2">
        <f t="shared" si="9"/>
        <v>17451.105000000003</v>
      </c>
      <c r="AA33" s="2">
        <f t="shared" si="10"/>
        <v>46.813155080213903</v>
      </c>
      <c r="AB33" s="2">
        <f t="shared" si="11"/>
        <v>29.625846702317293</v>
      </c>
    </row>
    <row r="34" spans="1:28">
      <c r="A34" s="49">
        <v>41026</v>
      </c>
      <c r="B34" s="16">
        <f t="shared" si="12"/>
        <v>-18.428215422954459</v>
      </c>
      <c r="C34" s="12">
        <v>43855</v>
      </c>
      <c r="D34" s="13">
        <v>45.2</v>
      </c>
      <c r="E34" s="13">
        <v>31.4</v>
      </c>
      <c r="G34" s="37"/>
      <c r="H34" s="39">
        <f t="shared" si="1"/>
        <v>19822.460000000003</v>
      </c>
      <c r="I34" s="39">
        <f t="shared" si="2"/>
        <v>13770.47</v>
      </c>
      <c r="J34" s="9">
        <v>13929</v>
      </c>
      <c r="K34" s="10">
        <v>49.3</v>
      </c>
      <c r="L34" s="10">
        <v>16.3</v>
      </c>
      <c r="O34" s="2">
        <f t="shared" si="3"/>
        <v>6866.9969999999994</v>
      </c>
      <c r="P34" s="2">
        <f t="shared" si="4"/>
        <v>2270.4270000000001</v>
      </c>
      <c r="Q34" s="52">
        <v>13929</v>
      </c>
      <c r="R34" s="53">
        <v>49.3</v>
      </c>
      <c r="S34" s="53">
        <v>16.3</v>
      </c>
      <c r="V34" s="2">
        <f t="shared" si="5"/>
        <v>155910.15397719</v>
      </c>
      <c r="W34" s="2">
        <f t="shared" si="6"/>
        <v>3385.4295209999996</v>
      </c>
      <c r="X34" s="3">
        <f t="shared" si="7"/>
        <v>57784</v>
      </c>
      <c r="Y34" s="2">
        <f t="shared" si="8"/>
        <v>26689.457000000002</v>
      </c>
      <c r="Z34" s="2">
        <f t="shared" si="9"/>
        <v>16040.896999999999</v>
      </c>
      <c r="AA34" s="2">
        <f t="shared" si="10"/>
        <v>46.188316835110072</v>
      </c>
      <c r="AB34" s="2">
        <f t="shared" si="11"/>
        <v>27.760101412155613</v>
      </c>
    </row>
    <row r="35" spans="1:28">
      <c r="A35" s="49">
        <v>41031</v>
      </c>
      <c r="B35" s="16">
        <f t="shared" si="12"/>
        <v>-17.178951561504146</v>
      </c>
      <c r="C35" s="12">
        <v>47635</v>
      </c>
      <c r="D35" s="13">
        <v>45</v>
      </c>
      <c r="E35" s="13">
        <v>32.4</v>
      </c>
      <c r="G35" s="37"/>
      <c r="H35" s="39">
        <f t="shared" si="1"/>
        <v>21435.75</v>
      </c>
      <c r="I35" s="39">
        <f t="shared" si="2"/>
        <v>15433.74</v>
      </c>
      <c r="J35" s="9">
        <v>15125</v>
      </c>
      <c r="K35" s="10">
        <v>48.8</v>
      </c>
      <c r="L35" s="10">
        <v>17.2</v>
      </c>
      <c r="O35" s="2">
        <f t="shared" si="3"/>
        <v>7381</v>
      </c>
      <c r="P35" s="2">
        <f t="shared" si="4"/>
        <v>2601.5</v>
      </c>
      <c r="Q35" s="52">
        <v>15125</v>
      </c>
      <c r="R35" s="53">
        <v>48.8</v>
      </c>
      <c r="S35" s="53">
        <v>17.2</v>
      </c>
      <c r="V35" s="2">
        <f t="shared" si="5"/>
        <v>192016.715</v>
      </c>
      <c r="W35" s="2">
        <f t="shared" si="6"/>
        <v>3601.9279999999999</v>
      </c>
      <c r="X35" s="3">
        <f t="shared" si="7"/>
        <v>62760</v>
      </c>
      <c r="Y35" s="2">
        <f t="shared" si="8"/>
        <v>28816.75</v>
      </c>
      <c r="Z35" s="2">
        <f t="shared" si="9"/>
        <v>18035.239999999998</v>
      </c>
      <c r="AA35" s="2">
        <f t="shared" si="10"/>
        <v>45.915790312300828</v>
      </c>
      <c r="AB35" s="2">
        <f t="shared" si="11"/>
        <v>28.736838750796682</v>
      </c>
    </row>
    <row r="36" spans="1:28">
      <c r="A36" s="49">
        <v>41032</v>
      </c>
      <c r="B36" s="16">
        <f t="shared" si="12"/>
        <v>-16.09852780806979</v>
      </c>
      <c r="C36" s="12">
        <v>46597</v>
      </c>
      <c r="D36" s="13">
        <v>44.2</v>
      </c>
      <c r="E36" s="13">
        <v>32.6</v>
      </c>
      <c r="G36" s="37"/>
      <c r="H36" s="39">
        <f t="shared" si="1"/>
        <v>20595.874</v>
      </c>
      <c r="I36" s="39">
        <f t="shared" si="2"/>
        <v>15190.621999999999</v>
      </c>
      <c r="J36" s="9">
        <v>15759</v>
      </c>
      <c r="K36" s="10">
        <v>49.1</v>
      </c>
      <c r="L36" s="10">
        <v>19.7</v>
      </c>
      <c r="O36" s="2">
        <f t="shared" si="3"/>
        <v>7737.6689999999999</v>
      </c>
      <c r="P36" s="2">
        <f t="shared" si="4"/>
        <v>3104.5229999999997</v>
      </c>
      <c r="Q36" s="52">
        <v>15759</v>
      </c>
      <c r="R36" s="53">
        <v>49.1</v>
      </c>
      <c r="S36" s="53">
        <v>19.7</v>
      </c>
      <c r="V36" s="2">
        <f t="shared" si="5"/>
        <v>240217.71376886999</v>
      </c>
      <c r="W36" s="2">
        <f t="shared" si="6"/>
        <v>3799.195479</v>
      </c>
      <c r="X36" s="3">
        <f t="shared" si="7"/>
        <v>62356</v>
      </c>
      <c r="Y36" s="2">
        <f t="shared" si="8"/>
        <v>28333.542999999998</v>
      </c>
      <c r="Z36" s="2">
        <f t="shared" si="9"/>
        <v>18295.145</v>
      </c>
      <c r="AA36" s="2">
        <f t="shared" si="10"/>
        <v>45.438358778625954</v>
      </c>
      <c r="AB36" s="2">
        <f t="shared" si="11"/>
        <v>29.339830970556164</v>
      </c>
    </row>
    <row r="37" spans="1:28">
      <c r="A37" s="49">
        <v>41033</v>
      </c>
      <c r="B37" s="16">
        <f t="shared" si="12"/>
        <v>-17.993816373590171</v>
      </c>
      <c r="C37" s="12">
        <v>46996</v>
      </c>
      <c r="D37" s="13">
        <v>45.3</v>
      </c>
      <c r="E37" s="13">
        <v>31.8</v>
      </c>
      <c r="G37" s="37"/>
      <c r="H37" s="39">
        <f t="shared" si="1"/>
        <v>21289.187999999998</v>
      </c>
      <c r="I37" s="39">
        <f t="shared" si="2"/>
        <v>14944.728000000001</v>
      </c>
      <c r="J37" s="9">
        <v>16753</v>
      </c>
      <c r="K37" s="10">
        <v>49</v>
      </c>
      <c r="L37" s="10">
        <v>18.399999999999999</v>
      </c>
      <c r="O37" s="2">
        <f t="shared" si="3"/>
        <v>8208.9699999999993</v>
      </c>
      <c r="P37" s="2">
        <f t="shared" si="4"/>
        <v>3082.5519999999997</v>
      </c>
      <c r="Q37" s="52">
        <v>16753</v>
      </c>
      <c r="R37" s="53">
        <v>49</v>
      </c>
      <c r="S37" s="53">
        <v>18.399999999999999</v>
      </c>
      <c r="V37" s="2">
        <f t="shared" si="5"/>
        <v>253045.76891439996</v>
      </c>
      <c r="W37" s="2">
        <f t="shared" si="6"/>
        <v>4022.3952999999997</v>
      </c>
      <c r="X37" s="3">
        <f t="shared" si="7"/>
        <v>63749</v>
      </c>
      <c r="Y37" s="2">
        <f t="shared" si="8"/>
        <v>29498.157999999996</v>
      </c>
      <c r="Z37" s="2">
        <f t="shared" si="9"/>
        <v>18027.28</v>
      </c>
      <c r="AA37" s="2">
        <f t="shared" si="10"/>
        <v>46.272346232882079</v>
      </c>
      <c r="AB37" s="2">
        <f t="shared" si="11"/>
        <v>28.278529859291908</v>
      </c>
    </row>
    <row r="38" spans="1:28">
      <c r="A38" s="49">
        <v>41036</v>
      </c>
      <c r="B38" s="16">
        <f t="shared" si="12"/>
        <v>-16.951190960451981</v>
      </c>
      <c r="C38" s="12">
        <v>47811</v>
      </c>
      <c r="D38" s="13">
        <v>45.6</v>
      </c>
      <c r="E38" s="13">
        <v>32.9</v>
      </c>
      <c r="G38" s="37"/>
      <c r="H38" s="39">
        <f t="shared" si="1"/>
        <v>21801.816000000003</v>
      </c>
      <c r="I38" s="39">
        <f t="shared" si="2"/>
        <v>15729.819</v>
      </c>
      <c r="J38" s="9">
        <v>18564</v>
      </c>
      <c r="K38" s="10">
        <v>47.8</v>
      </c>
      <c r="L38" s="10">
        <v>19.899999999999999</v>
      </c>
      <c r="O38" s="2">
        <f t="shared" si="3"/>
        <v>8873.5919999999987</v>
      </c>
      <c r="P38" s="2">
        <f t="shared" si="4"/>
        <v>3694.2359999999999</v>
      </c>
      <c r="Q38" s="52">
        <v>18564</v>
      </c>
      <c r="R38" s="53">
        <v>47.8</v>
      </c>
      <c r="S38" s="53">
        <v>19.899999999999999</v>
      </c>
      <c r="V38" s="2">
        <f t="shared" si="5"/>
        <v>327811.43015711993</v>
      </c>
      <c r="W38" s="2">
        <f t="shared" si="6"/>
        <v>4241.5769759999994</v>
      </c>
      <c r="X38" s="3">
        <f t="shared" si="7"/>
        <v>66375</v>
      </c>
      <c r="Y38" s="2">
        <f t="shared" si="8"/>
        <v>30675.408000000003</v>
      </c>
      <c r="Z38" s="2">
        <f t="shared" si="9"/>
        <v>19424.055</v>
      </c>
      <c r="AA38" s="2">
        <f t="shared" si="10"/>
        <v>46.215303954802266</v>
      </c>
      <c r="AB38" s="2">
        <f t="shared" si="11"/>
        <v>29.264112994350285</v>
      </c>
    </row>
    <row r="39" spans="1:28">
      <c r="A39" s="49">
        <v>41037</v>
      </c>
      <c r="B39" s="16">
        <f t="shared" ref="B39:B44" si="13">AB39-AA39</f>
        <v>-20.137617736559914</v>
      </c>
      <c r="C39" s="12">
        <v>48071</v>
      </c>
      <c r="D39" s="13">
        <v>47.5</v>
      </c>
      <c r="E39" s="13">
        <v>30.7</v>
      </c>
      <c r="G39" s="37"/>
      <c r="H39" s="39">
        <f t="shared" si="1"/>
        <v>22833.724999999999</v>
      </c>
      <c r="I39" s="39">
        <f t="shared" si="2"/>
        <v>14757.796999999999</v>
      </c>
      <c r="J39" s="9">
        <v>20939</v>
      </c>
      <c r="K39" s="10">
        <v>48.8</v>
      </c>
      <c r="L39" s="10">
        <v>21</v>
      </c>
      <c r="O39" s="2">
        <f t="shared" si="3"/>
        <v>10218.232</v>
      </c>
      <c r="P39" s="2">
        <f t="shared" si="4"/>
        <v>4397.1899999999996</v>
      </c>
      <c r="Q39" s="52">
        <v>20939</v>
      </c>
      <c r="R39" s="53">
        <v>48.8</v>
      </c>
      <c r="S39" s="53">
        <v>21</v>
      </c>
      <c r="V39" s="2">
        <f t="shared" si="5"/>
        <v>449315.07568079996</v>
      </c>
      <c r="W39" s="2">
        <f t="shared" si="6"/>
        <v>4986.4972159999998</v>
      </c>
      <c r="X39" s="3">
        <f t="shared" si="7"/>
        <v>69010</v>
      </c>
      <c r="Y39" s="2">
        <f t="shared" si="8"/>
        <v>33051.956999999995</v>
      </c>
      <c r="Z39" s="2">
        <f t="shared" si="9"/>
        <v>19154.986999999997</v>
      </c>
      <c r="AA39" s="2">
        <f t="shared" si="10"/>
        <v>47.894445732502525</v>
      </c>
      <c r="AB39" s="2">
        <f t="shared" si="11"/>
        <v>27.756827995942611</v>
      </c>
    </row>
    <row r="40" spans="1:28">
      <c r="A40" s="49">
        <v>41038</v>
      </c>
      <c r="B40" s="16">
        <f t="shared" si="13"/>
        <v>-22.05191595677433</v>
      </c>
      <c r="C40" s="12">
        <v>44805</v>
      </c>
      <c r="D40" s="13">
        <v>48.6</v>
      </c>
      <c r="E40" s="13">
        <v>30</v>
      </c>
      <c r="G40" s="37"/>
      <c r="H40" s="39">
        <f t="shared" si="1"/>
        <v>21775.23</v>
      </c>
      <c r="I40" s="39">
        <f t="shared" si="2"/>
        <v>13441.5</v>
      </c>
      <c r="J40" s="9">
        <v>21637</v>
      </c>
      <c r="K40" s="10">
        <v>48.6</v>
      </c>
      <c r="L40" s="10">
        <v>19.399999999999999</v>
      </c>
      <c r="O40" s="2">
        <f t="shared" si="3"/>
        <v>10515.582</v>
      </c>
      <c r="P40" s="2">
        <f t="shared" si="4"/>
        <v>4197.5779999999995</v>
      </c>
      <c r="Q40" s="52">
        <v>21637</v>
      </c>
      <c r="R40" s="53">
        <v>48.6</v>
      </c>
      <c r="S40" s="53">
        <v>19.399999999999999</v>
      </c>
      <c r="V40" s="2">
        <f t="shared" si="5"/>
        <v>441399.75660395995</v>
      </c>
      <c r="W40" s="2">
        <f t="shared" si="6"/>
        <v>5110.5728520000002</v>
      </c>
      <c r="X40" s="3">
        <f t="shared" si="7"/>
        <v>66442</v>
      </c>
      <c r="Y40" s="2">
        <f t="shared" si="8"/>
        <v>32290.811999999998</v>
      </c>
      <c r="Z40" s="2">
        <f t="shared" si="9"/>
        <v>17639.078000000001</v>
      </c>
      <c r="AA40" s="2">
        <f t="shared" si="10"/>
        <v>48.6</v>
      </c>
      <c r="AB40" s="2">
        <f t="shared" si="11"/>
        <v>26.548084043225671</v>
      </c>
    </row>
    <row r="41" spans="1:28">
      <c r="A41" s="49">
        <v>41039</v>
      </c>
      <c r="B41" s="16">
        <f t="shared" si="13"/>
        <v>-20.894702915203286</v>
      </c>
      <c r="C41" s="12">
        <v>44531</v>
      </c>
      <c r="D41" s="13">
        <v>48.4</v>
      </c>
      <c r="E41" s="13">
        <v>30</v>
      </c>
      <c r="G41" s="37"/>
      <c r="H41" s="39">
        <f t="shared" si="1"/>
        <v>21553.004000000001</v>
      </c>
      <c r="I41" s="39">
        <f t="shared" si="2"/>
        <v>13359.3</v>
      </c>
      <c r="J41" s="9">
        <v>24658</v>
      </c>
      <c r="K41" s="10">
        <v>47.2</v>
      </c>
      <c r="L41" s="10">
        <v>21.8</v>
      </c>
      <c r="O41" s="2">
        <f t="shared" si="3"/>
        <v>11638.576000000001</v>
      </c>
      <c r="P41" s="2">
        <f t="shared" si="4"/>
        <v>5375.4440000000004</v>
      </c>
      <c r="Q41" s="52">
        <v>24658</v>
      </c>
      <c r="R41" s="53">
        <v>47.2</v>
      </c>
      <c r="S41" s="53">
        <v>21.8</v>
      </c>
      <c r="V41" s="2">
        <f t="shared" si="5"/>
        <v>625625.13527744007</v>
      </c>
      <c r="W41" s="2">
        <f t="shared" si="6"/>
        <v>5493.4078719999998</v>
      </c>
      <c r="X41" s="3">
        <f t="shared" si="7"/>
        <v>69189</v>
      </c>
      <c r="Y41" s="2">
        <f t="shared" si="8"/>
        <v>33191.58</v>
      </c>
      <c r="Z41" s="2">
        <f t="shared" si="9"/>
        <v>18734.743999999999</v>
      </c>
      <c r="AA41" s="2">
        <f t="shared" si="10"/>
        <v>47.972336643108008</v>
      </c>
      <c r="AB41" s="2">
        <f t="shared" si="11"/>
        <v>27.077633727904722</v>
      </c>
    </row>
    <row r="42" spans="1:28">
      <c r="A42" s="49">
        <v>41040</v>
      </c>
      <c r="B42" s="16">
        <f t="shared" si="13"/>
        <v>-19.778021360314778</v>
      </c>
      <c r="C42" s="12">
        <v>41308</v>
      </c>
      <c r="D42" s="13">
        <v>47.1</v>
      </c>
      <c r="E42" s="13">
        <v>28.8</v>
      </c>
      <c r="G42" s="37"/>
      <c r="H42" s="39">
        <f t="shared" si="1"/>
        <v>19456.067999999999</v>
      </c>
      <c r="I42" s="39">
        <f t="shared" si="2"/>
        <v>11896.704000000002</v>
      </c>
      <c r="J42" s="9">
        <v>26294</v>
      </c>
      <c r="K42" s="10">
        <v>45</v>
      </c>
      <c r="L42" s="10">
        <v>22.9</v>
      </c>
      <c r="O42" s="2">
        <f t="shared" si="3"/>
        <v>11832.3</v>
      </c>
      <c r="P42" s="2">
        <f t="shared" si="4"/>
        <v>6021.326</v>
      </c>
      <c r="Q42" s="52">
        <v>26294</v>
      </c>
      <c r="R42" s="53">
        <v>45</v>
      </c>
      <c r="S42" s="53">
        <v>22.9</v>
      </c>
      <c r="V42" s="2">
        <f t="shared" si="5"/>
        <v>712461.35629799997</v>
      </c>
      <c r="W42" s="2">
        <f t="shared" si="6"/>
        <v>5324.5349999999999</v>
      </c>
      <c r="X42" s="3">
        <f t="shared" si="7"/>
        <v>67602</v>
      </c>
      <c r="Y42" s="2">
        <f t="shared" si="8"/>
        <v>31288.367999999999</v>
      </c>
      <c r="Z42" s="2">
        <f t="shared" si="9"/>
        <v>17918.030000000002</v>
      </c>
      <c r="AA42" s="2">
        <f t="shared" si="10"/>
        <v>46.283198721931299</v>
      </c>
      <c r="AB42" s="2">
        <f t="shared" si="11"/>
        <v>26.505177361616521</v>
      </c>
    </row>
    <row r="43" spans="1:28">
      <c r="A43" s="49">
        <v>41043</v>
      </c>
      <c r="B43" s="16">
        <f t="shared" si="13"/>
        <v>-22.866299601900611</v>
      </c>
      <c r="C43" s="12">
        <v>33218</v>
      </c>
      <c r="D43" s="13">
        <v>49.9</v>
      </c>
      <c r="E43" s="13">
        <v>25.4</v>
      </c>
      <c r="G43" s="37"/>
      <c r="H43" s="39">
        <f t="shared" si="1"/>
        <v>16575.781999999999</v>
      </c>
      <c r="I43" s="39">
        <f t="shared" si="2"/>
        <v>8437.3719999999994</v>
      </c>
      <c r="J43" s="9">
        <v>29078</v>
      </c>
      <c r="K43" s="10">
        <v>47.3</v>
      </c>
      <c r="L43" s="10">
        <v>26.3</v>
      </c>
      <c r="O43" s="2">
        <f t="shared" si="3"/>
        <v>13753.893999999998</v>
      </c>
      <c r="P43" s="2">
        <f t="shared" si="4"/>
        <v>7647.5140000000001</v>
      </c>
      <c r="Q43" s="52">
        <v>29078</v>
      </c>
      <c r="R43" s="53">
        <v>47.3</v>
      </c>
      <c r="S43" s="53">
        <v>26.3</v>
      </c>
      <c r="V43" s="2">
        <f t="shared" si="5"/>
        <v>1051830.9691951599</v>
      </c>
      <c r="W43" s="2">
        <f t="shared" si="6"/>
        <v>6505.5918619999984</v>
      </c>
      <c r="X43" s="3">
        <f t="shared" si="7"/>
        <v>62296</v>
      </c>
      <c r="Y43" s="2">
        <f t="shared" si="8"/>
        <v>30329.675999999999</v>
      </c>
      <c r="Z43" s="2">
        <f t="shared" si="9"/>
        <v>16084.885999999999</v>
      </c>
      <c r="AA43" s="2">
        <f t="shared" si="10"/>
        <v>48.686393989983308</v>
      </c>
      <c r="AB43" s="2">
        <f t="shared" si="11"/>
        <v>25.820094388082698</v>
      </c>
    </row>
    <row r="44" spans="1:28">
      <c r="A44" s="49">
        <v>41044</v>
      </c>
      <c r="B44" s="16">
        <f t="shared" si="13"/>
        <v>-20.900129245468229</v>
      </c>
      <c r="C44" s="12">
        <v>24319</v>
      </c>
      <c r="D44" s="13">
        <v>48.7</v>
      </c>
      <c r="E44" s="13">
        <v>22.2</v>
      </c>
      <c r="G44" s="37"/>
      <c r="H44" s="39">
        <f>C44*D44/100</f>
        <v>11843.353000000001</v>
      </c>
      <c r="I44" s="39">
        <f>C44*E44/100</f>
        <v>5398.8179999999993</v>
      </c>
      <c r="J44" s="9">
        <v>36805</v>
      </c>
      <c r="K44" s="10">
        <v>46.5</v>
      </c>
      <c r="L44" s="10">
        <v>29.3</v>
      </c>
      <c r="O44" s="2">
        <f t="shared" si="3"/>
        <v>17114.325000000001</v>
      </c>
      <c r="P44" s="2">
        <f t="shared" si="4"/>
        <v>10783.865</v>
      </c>
      <c r="Q44" s="52">
        <v>36805</v>
      </c>
      <c r="R44" s="53">
        <v>46.5</v>
      </c>
      <c r="S44" s="53">
        <v>29.3</v>
      </c>
      <c r="V44" s="2">
        <f t="shared" si="5"/>
        <v>1845585.7036612502</v>
      </c>
      <c r="W44" s="2">
        <f t="shared" si="6"/>
        <v>7958.1611250000005</v>
      </c>
      <c r="X44" s="3">
        <f t="shared" si="7"/>
        <v>61124</v>
      </c>
      <c r="Y44" s="2">
        <f t="shared" si="8"/>
        <v>28957.678</v>
      </c>
      <c r="Z44" s="2">
        <f t="shared" si="9"/>
        <v>16182.682999999999</v>
      </c>
      <c r="AA44" s="2">
        <f t="shared" si="10"/>
        <v>47.375299391401086</v>
      </c>
      <c r="AB44" s="2">
        <f t="shared" si="11"/>
        <v>26.475170145932857</v>
      </c>
    </row>
    <row r="45" spans="1:28">
      <c r="A45" s="49">
        <v>41045</v>
      </c>
      <c r="B45" s="16">
        <f t="shared" ref="B45:B50" si="14">AB45-AA45</f>
        <v>-14.952117030973525</v>
      </c>
      <c r="C45" s="12">
        <v>14580</v>
      </c>
      <c r="D45" s="13">
        <v>47.7</v>
      </c>
      <c r="E45" s="13">
        <v>32.6</v>
      </c>
      <c r="G45" s="37"/>
      <c r="H45" s="39">
        <f>C45*D45/100</f>
        <v>6954.66</v>
      </c>
      <c r="I45" s="39">
        <f>C45*E45/100</f>
        <v>4753.08</v>
      </c>
      <c r="J45" s="9">
        <v>41371</v>
      </c>
      <c r="K45" s="10">
        <v>47.5</v>
      </c>
      <c r="L45" s="10">
        <v>32.6</v>
      </c>
      <c r="O45" s="2">
        <f t="shared" si="3"/>
        <v>19651.224999999999</v>
      </c>
      <c r="P45" s="2">
        <f t="shared" si="4"/>
        <v>13486.946000000002</v>
      </c>
      <c r="Q45" s="52">
        <v>41371</v>
      </c>
      <c r="R45" s="53">
        <v>47.5</v>
      </c>
      <c r="S45" s="53">
        <v>32.6</v>
      </c>
      <c r="V45" s="2">
        <f t="shared" si="5"/>
        <v>2650350.1040885001</v>
      </c>
      <c r="W45" s="2">
        <f t="shared" si="6"/>
        <v>9334.331874999998</v>
      </c>
      <c r="X45" s="3">
        <f t="shared" ref="X45:X50" si="15">C45+J45</f>
        <v>55951</v>
      </c>
      <c r="Y45" s="2">
        <f t="shared" si="8"/>
        <v>26605.884999999998</v>
      </c>
      <c r="Z45" s="2">
        <f t="shared" si="9"/>
        <v>18240.026000000002</v>
      </c>
      <c r="AA45" s="2">
        <f t="shared" ref="AA45:AA50" si="16">Y45/X45*100</f>
        <v>47.552117030973527</v>
      </c>
      <c r="AB45" s="2">
        <f t="shared" ref="AB45:AB50" si="17">Z45/X45*100</f>
        <v>32.6</v>
      </c>
    </row>
    <row r="46" spans="1:28">
      <c r="A46" s="49">
        <v>41046</v>
      </c>
      <c r="B46" s="16">
        <f t="shared" si="14"/>
        <v>-15.653361161080745</v>
      </c>
      <c r="C46" s="12">
        <v>7939</v>
      </c>
      <c r="D46" s="13">
        <v>42.3</v>
      </c>
      <c r="E46" s="13">
        <v>28.8</v>
      </c>
      <c r="G46" s="37"/>
      <c r="H46" s="39">
        <f>C46*D46/100</f>
        <v>3358.1969999999997</v>
      </c>
      <c r="I46" s="39">
        <f>C46*E46/100</f>
        <v>2286.4320000000002</v>
      </c>
      <c r="J46" s="9">
        <v>49318</v>
      </c>
      <c r="K46" s="10">
        <v>46.3</v>
      </c>
      <c r="L46" s="10">
        <v>30.3</v>
      </c>
      <c r="O46" s="2">
        <f t="shared" si="3"/>
        <v>22834.234</v>
      </c>
      <c r="P46" s="2">
        <f t="shared" si="4"/>
        <v>14943.354000000001</v>
      </c>
      <c r="Q46" s="52">
        <v>49318</v>
      </c>
      <c r="R46" s="53">
        <v>46.3</v>
      </c>
      <c r="S46" s="53">
        <v>30.3</v>
      </c>
      <c r="V46" s="2">
        <f t="shared" si="5"/>
        <v>3412200.4198083603</v>
      </c>
      <c r="W46" s="2">
        <f t="shared" si="6"/>
        <v>10572.250341999999</v>
      </c>
      <c r="X46" s="3">
        <f t="shared" si="15"/>
        <v>57257</v>
      </c>
      <c r="Y46" s="2">
        <f t="shared" si="8"/>
        <v>26192.431</v>
      </c>
      <c r="Z46" s="2">
        <f t="shared" si="9"/>
        <v>17229.786</v>
      </c>
      <c r="AA46" s="2">
        <f t="shared" si="16"/>
        <v>45.745377857729189</v>
      </c>
      <c r="AB46" s="2">
        <f t="shared" si="17"/>
        <v>30.092016696648443</v>
      </c>
    </row>
    <row r="47" spans="1:28">
      <c r="A47" s="49">
        <v>41047</v>
      </c>
      <c r="B47" s="16">
        <f t="shared" si="14"/>
        <v>-21.304396907929856</v>
      </c>
      <c r="C47" s="12">
        <v>50581</v>
      </c>
      <c r="D47" s="13">
        <v>47.3</v>
      </c>
      <c r="E47" s="13">
        <v>30.8</v>
      </c>
      <c r="F47" s="12">
        <v>33997</v>
      </c>
      <c r="G47" s="37">
        <v>41463</v>
      </c>
      <c r="H47" s="39">
        <f t="shared" ref="H47:H54" si="18">F47*D47/100+(C47-F47)</f>
        <v>32664.580999999998</v>
      </c>
      <c r="I47" s="39">
        <f t="shared" ref="I47:I54" si="19">G47*E47/100+(C47-G47)</f>
        <v>21888.603999999999</v>
      </c>
      <c r="J47" s="9">
        <v>0</v>
      </c>
      <c r="K47" s="10">
        <v>0</v>
      </c>
      <c r="L47" s="10">
        <v>0</v>
      </c>
      <c r="O47" s="2">
        <f t="shared" si="3"/>
        <v>0</v>
      </c>
      <c r="P47" s="2">
        <f t="shared" si="4"/>
        <v>0</v>
      </c>
      <c r="Q47" s="52">
        <v>0</v>
      </c>
      <c r="R47" s="53">
        <v>0</v>
      </c>
      <c r="S47" s="53">
        <v>0</v>
      </c>
      <c r="V47" s="2">
        <f t="shared" si="5"/>
        <v>0</v>
      </c>
      <c r="W47" s="2">
        <f t="shared" si="6"/>
        <v>0</v>
      </c>
      <c r="X47" s="3">
        <f t="shared" si="15"/>
        <v>50581</v>
      </c>
      <c r="Y47" s="2">
        <f t="shared" si="8"/>
        <v>32664.580999999998</v>
      </c>
      <c r="Z47" s="2">
        <f t="shared" si="9"/>
        <v>21888.603999999999</v>
      </c>
      <c r="AA47" s="2">
        <f t="shared" si="16"/>
        <v>64.5787568454558</v>
      </c>
      <c r="AB47" s="2">
        <f t="shared" si="17"/>
        <v>43.274359937525944</v>
      </c>
    </row>
    <row r="48" spans="1:28">
      <c r="A48" s="49">
        <v>41050</v>
      </c>
      <c r="B48" s="16">
        <f t="shared" si="14"/>
        <v>-21.773084814665673</v>
      </c>
      <c r="C48" s="12">
        <v>52149</v>
      </c>
      <c r="D48" s="13">
        <v>47.6</v>
      </c>
      <c r="E48" s="13">
        <v>31.1</v>
      </c>
      <c r="F48" s="12">
        <v>35058</v>
      </c>
      <c r="G48" s="37">
        <v>43142</v>
      </c>
      <c r="H48" s="39">
        <f t="shared" si="18"/>
        <v>33778.608</v>
      </c>
      <c r="I48" s="39">
        <f t="shared" si="19"/>
        <v>22424.162</v>
      </c>
      <c r="J48" s="9">
        <v>0</v>
      </c>
      <c r="K48" s="10">
        <v>0</v>
      </c>
      <c r="L48" s="10">
        <v>0</v>
      </c>
      <c r="O48" s="2">
        <f t="shared" si="3"/>
        <v>0</v>
      </c>
      <c r="P48" s="2">
        <f t="shared" si="4"/>
        <v>0</v>
      </c>
      <c r="Q48" s="52">
        <v>0</v>
      </c>
      <c r="R48" s="53">
        <v>0</v>
      </c>
      <c r="S48" s="53">
        <v>0</v>
      </c>
      <c r="V48" s="2">
        <f t="shared" si="5"/>
        <v>0</v>
      </c>
      <c r="W48" s="2">
        <f t="shared" si="6"/>
        <v>0</v>
      </c>
      <c r="X48" s="3">
        <f t="shared" si="15"/>
        <v>52149</v>
      </c>
      <c r="Y48" s="2">
        <f t="shared" si="8"/>
        <v>33778.608</v>
      </c>
      <c r="Z48" s="2">
        <f t="shared" si="9"/>
        <v>22424.162</v>
      </c>
      <c r="AA48" s="2">
        <f t="shared" si="16"/>
        <v>64.773261232238397</v>
      </c>
      <c r="AB48" s="2">
        <f t="shared" si="17"/>
        <v>43.000176417572725</v>
      </c>
    </row>
    <row r="49" spans="1:33">
      <c r="A49" s="49">
        <v>41051</v>
      </c>
      <c r="B49" s="16">
        <f t="shared" si="14"/>
        <v>-18.857565821012855</v>
      </c>
      <c r="C49" s="12">
        <v>52149</v>
      </c>
      <c r="D49" s="13">
        <v>47.2</v>
      </c>
      <c r="E49" s="13">
        <v>31.2</v>
      </c>
      <c r="F49" s="12">
        <v>34119</v>
      </c>
      <c r="G49" s="37">
        <v>40478</v>
      </c>
      <c r="H49" s="39">
        <f t="shared" si="18"/>
        <v>34134.167999999998</v>
      </c>
      <c r="I49" s="39">
        <f t="shared" si="19"/>
        <v>24300.135999999999</v>
      </c>
      <c r="J49" s="9">
        <v>0</v>
      </c>
      <c r="K49" s="10">
        <v>0</v>
      </c>
      <c r="L49" s="10">
        <v>0</v>
      </c>
      <c r="O49" s="2">
        <f t="shared" si="3"/>
        <v>0</v>
      </c>
      <c r="P49" s="2">
        <f t="shared" si="4"/>
        <v>0</v>
      </c>
      <c r="Q49" s="52">
        <v>0</v>
      </c>
      <c r="R49" s="53">
        <v>0</v>
      </c>
      <c r="S49" s="53">
        <v>0</v>
      </c>
      <c r="V49" s="2">
        <f t="shared" si="5"/>
        <v>0</v>
      </c>
      <c r="W49" s="2">
        <f t="shared" si="6"/>
        <v>0</v>
      </c>
      <c r="X49" s="3">
        <f t="shared" si="15"/>
        <v>52149</v>
      </c>
      <c r="Y49" s="2">
        <f t="shared" si="8"/>
        <v>34134.167999999998</v>
      </c>
      <c r="Z49" s="2">
        <f t="shared" si="9"/>
        <v>24300.135999999999</v>
      </c>
      <c r="AA49" s="2">
        <f t="shared" si="16"/>
        <v>65.455076799171593</v>
      </c>
      <c r="AB49" s="2">
        <f t="shared" si="17"/>
        <v>46.597510978158738</v>
      </c>
    </row>
    <row r="50" spans="1:33">
      <c r="A50" s="49">
        <v>41052</v>
      </c>
      <c r="B50" s="16">
        <f t="shared" si="14"/>
        <v>-20.389090604518707</v>
      </c>
      <c r="C50" s="12">
        <v>47757</v>
      </c>
      <c r="D50" s="13">
        <v>48.1</v>
      </c>
      <c r="E50" s="13">
        <v>30.6</v>
      </c>
      <c r="F50" s="12">
        <v>32652</v>
      </c>
      <c r="G50" s="37">
        <v>38449</v>
      </c>
      <c r="H50" s="39">
        <f t="shared" si="18"/>
        <v>30810.612000000001</v>
      </c>
      <c r="I50" s="39">
        <f t="shared" si="19"/>
        <v>21073.394</v>
      </c>
      <c r="J50" s="9">
        <v>0</v>
      </c>
      <c r="K50" s="10">
        <v>0</v>
      </c>
      <c r="L50" s="10">
        <v>0</v>
      </c>
      <c r="O50" s="2">
        <f t="shared" si="3"/>
        <v>0</v>
      </c>
      <c r="P50" s="2">
        <f t="shared" si="4"/>
        <v>0</v>
      </c>
      <c r="Q50" s="52">
        <v>0</v>
      </c>
      <c r="R50" s="53">
        <v>0</v>
      </c>
      <c r="S50" s="53">
        <v>0</v>
      </c>
      <c r="V50" s="2">
        <f t="shared" si="5"/>
        <v>0</v>
      </c>
      <c r="W50" s="2">
        <f t="shared" si="6"/>
        <v>0</v>
      </c>
      <c r="X50" s="3">
        <f t="shared" si="15"/>
        <v>47757</v>
      </c>
      <c r="Y50" s="2">
        <f t="shared" si="8"/>
        <v>30810.612000000001</v>
      </c>
      <c r="Z50" s="2">
        <f t="shared" si="9"/>
        <v>21073.394</v>
      </c>
      <c r="AA50" s="2">
        <f t="shared" si="16"/>
        <v>64.515384132169103</v>
      </c>
      <c r="AB50" s="2">
        <f t="shared" si="17"/>
        <v>44.126293527650397</v>
      </c>
    </row>
    <row r="51" spans="1:33">
      <c r="A51" s="49">
        <v>41053</v>
      </c>
      <c r="B51" s="16">
        <f t="shared" ref="B51:B82" si="20">AB51-AA51</f>
        <v>-18.278400049598055</v>
      </c>
      <c r="C51" s="12">
        <v>48389</v>
      </c>
      <c r="D51" s="13">
        <v>47.5</v>
      </c>
      <c r="E51" s="13">
        <v>31.9</v>
      </c>
      <c r="F51" s="12">
        <v>33495</v>
      </c>
      <c r="G51" s="37">
        <v>38810</v>
      </c>
      <c r="H51" s="39">
        <f t="shared" si="18"/>
        <v>30804.125</v>
      </c>
      <c r="I51" s="39">
        <f t="shared" si="19"/>
        <v>21959.39</v>
      </c>
      <c r="J51" s="9">
        <v>0</v>
      </c>
      <c r="K51" s="10">
        <v>0</v>
      </c>
      <c r="L51" s="10">
        <v>0</v>
      </c>
      <c r="O51" s="2">
        <f t="shared" si="3"/>
        <v>0</v>
      </c>
      <c r="P51" s="2">
        <f t="shared" si="4"/>
        <v>0</v>
      </c>
      <c r="Q51" s="52">
        <v>0</v>
      </c>
      <c r="R51" s="53">
        <v>0</v>
      </c>
      <c r="S51" s="53">
        <v>0</v>
      </c>
      <c r="V51" s="2">
        <f t="shared" si="5"/>
        <v>0</v>
      </c>
      <c r="W51" s="2">
        <f t="shared" si="6"/>
        <v>0</v>
      </c>
      <c r="X51" s="3">
        <f t="shared" ref="X51:X81" si="21">C51+J51</f>
        <v>48389</v>
      </c>
      <c r="Y51" s="2">
        <f t="shared" si="8"/>
        <v>30804.125</v>
      </c>
      <c r="Z51" s="2">
        <f t="shared" si="9"/>
        <v>21959.39</v>
      </c>
      <c r="AA51" s="2">
        <f t="shared" ref="AA51:AA82" si="22">Y51/X51*100</f>
        <v>63.65935439872699</v>
      </c>
      <c r="AB51" s="2">
        <f t="shared" ref="AB51:AB82" si="23">Z51/X51*100</f>
        <v>45.380954349128935</v>
      </c>
    </row>
    <row r="52" spans="1:33">
      <c r="A52" s="49">
        <v>41054</v>
      </c>
      <c r="B52" s="16">
        <f t="shared" si="20"/>
        <v>-18.368738747850706</v>
      </c>
      <c r="C52" s="12">
        <v>49435</v>
      </c>
      <c r="D52" s="13">
        <v>48.8</v>
      </c>
      <c r="E52" s="13">
        <v>33.700000000000003</v>
      </c>
      <c r="F52" s="12">
        <v>34152</v>
      </c>
      <c r="G52" s="37">
        <v>40070</v>
      </c>
      <c r="H52" s="39">
        <f t="shared" si="18"/>
        <v>31949.175999999999</v>
      </c>
      <c r="I52" s="39">
        <f t="shared" si="19"/>
        <v>22868.59</v>
      </c>
      <c r="J52" s="9">
        <v>0</v>
      </c>
      <c r="K52" s="10">
        <v>0</v>
      </c>
      <c r="L52" s="10">
        <v>0</v>
      </c>
      <c r="O52" s="2">
        <f t="shared" si="3"/>
        <v>0</v>
      </c>
      <c r="P52" s="2">
        <f t="shared" si="4"/>
        <v>0</v>
      </c>
      <c r="Q52" s="52">
        <v>0</v>
      </c>
      <c r="R52" s="53">
        <v>0</v>
      </c>
      <c r="S52" s="53">
        <v>0</v>
      </c>
      <c r="V52" s="2">
        <f t="shared" si="5"/>
        <v>0</v>
      </c>
      <c r="W52" s="2">
        <f t="shared" si="6"/>
        <v>0</v>
      </c>
      <c r="X52" s="3">
        <f t="shared" si="21"/>
        <v>49435</v>
      </c>
      <c r="Y52" s="2">
        <f t="shared" si="8"/>
        <v>31949.175999999999</v>
      </c>
      <c r="Z52" s="2">
        <f t="shared" si="9"/>
        <v>22868.59</v>
      </c>
      <c r="AA52" s="2">
        <f t="shared" si="22"/>
        <v>64.628655810660462</v>
      </c>
      <c r="AB52" s="2">
        <f t="shared" si="23"/>
        <v>46.259917062809755</v>
      </c>
    </row>
    <row r="53" spans="1:33">
      <c r="A53" s="49">
        <v>41057</v>
      </c>
      <c r="B53" s="16">
        <f t="shared" si="20"/>
        <v>-14.108781110927971</v>
      </c>
      <c r="C53" s="12">
        <v>48536</v>
      </c>
      <c r="D53" s="13">
        <v>47.3</v>
      </c>
      <c r="E53" s="13">
        <v>34.9</v>
      </c>
      <c r="F53" s="12">
        <v>34172</v>
      </c>
      <c r="G53" s="37">
        <v>38182</v>
      </c>
      <c r="H53" s="39">
        <f t="shared" si="18"/>
        <v>30527.356</v>
      </c>
      <c r="I53" s="39">
        <f t="shared" si="19"/>
        <v>23679.518</v>
      </c>
      <c r="J53" s="9">
        <v>0</v>
      </c>
      <c r="K53" s="10">
        <v>0</v>
      </c>
      <c r="L53" s="10">
        <v>0</v>
      </c>
      <c r="O53" s="2">
        <f t="shared" si="3"/>
        <v>0</v>
      </c>
      <c r="P53" s="2">
        <f t="shared" si="4"/>
        <v>0</v>
      </c>
      <c r="Q53" s="52">
        <v>0</v>
      </c>
      <c r="R53" s="53">
        <v>0</v>
      </c>
      <c r="S53" s="53">
        <v>0</v>
      </c>
      <c r="V53" s="2">
        <f t="shared" si="5"/>
        <v>0</v>
      </c>
      <c r="W53" s="2">
        <f t="shared" si="6"/>
        <v>0</v>
      </c>
      <c r="X53" s="3">
        <f t="shared" si="21"/>
        <v>48536</v>
      </c>
      <c r="Y53" s="2">
        <f t="shared" si="8"/>
        <v>30527.356</v>
      </c>
      <c r="Z53" s="2">
        <f t="shared" si="9"/>
        <v>23679.518</v>
      </c>
      <c r="AA53" s="2">
        <f t="shared" si="22"/>
        <v>62.896316136476017</v>
      </c>
      <c r="AB53" s="2">
        <f t="shared" si="23"/>
        <v>48.787535025548046</v>
      </c>
    </row>
    <row r="54" spans="1:33">
      <c r="A54" s="49">
        <v>41058</v>
      </c>
      <c r="B54" s="16">
        <f t="shared" si="20"/>
        <v>-12.343528672359241</v>
      </c>
      <c r="C54" s="12">
        <v>46142</v>
      </c>
      <c r="D54" s="13">
        <v>47.2</v>
      </c>
      <c r="E54" s="13">
        <v>37.700000000000003</v>
      </c>
      <c r="F54" s="12">
        <v>31446</v>
      </c>
      <c r="G54" s="37">
        <v>35793</v>
      </c>
      <c r="H54" s="39">
        <f t="shared" si="18"/>
        <v>29538.512000000002</v>
      </c>
      <c r="I54" s="39">
        <f t="shared" si="19"/>
        <v>23842.961000000003</v>
      </c>
      <c r="J54" s="9">
        <v>0</v>
      </c>
      <c r="K54" s="10">
        <v>0</v>
      </c>
      <c r="L54" s="10">
        <v>0</v>
      </c>
      <c r="O54" s="2">
        <f t="shared" si="3"/>
        <v>0</v>
      </c>
      <c r="P54" s="2">
        <f t="shared" si="4"/>
        <v>0</v>
      </c>
      <c r="Q54" s="52">
        <v>0</v>
      </c>
      <c r="R54" s="53">
        <v>0</v>
      </c>
      <c r="S54" s="53">
        <v>0</v>
      </c>
      <c r="V54" s="2">
        <f t="shared" si="5"/>
        <v>0</v>
      </c>
      <c r="W54" s="2">
        <f t="shared" si="6"/>
        <v>0</v>
      </c>
      <c r="X54" s="3">
        <f t="shared" si="21"/>
        <v>46142</v>
      </c>
      <c r="Y54" s="2">
        <f t="shared" si="8"/>
        <v>29538.512000000002</v>
      </c>
      <c r="Z54" s="2">
        <f t="shared" si="9"/>
        <v>23842.961000000003</v>
      </c>
      <c r="AA54" s="2">
        <f t="shared" si="22"/>
        <v>64.016540245329651</v>
      </c>
      <c r="AB54" s="2">
        <f t="shared" si="23"/>
        <v>51.67301157297041</v>
      </c>
    </row>
    <row r="55" spans="1:33">
      <c r="A55" s="49">
        <v>41059</v>
      </c>
      <c r="B55" s="16">
        <f t="shared" si="20"/>
        <v>-20.16060322870284</v>
      </c>
      <c r="C55" s="12">
        <v>44121</v>
      </c>
      <c r="D55" s="13">
        <v>47.4</v>
      </c>
      <c r="E55" s="13">
        <v>38.700000000000003</v>
      </c>
      <c r="F55" s="12">
        <v>29331</v>
      </c>
      <c r="G55" s="37">
        <v>34730</v>
      </c>
      <c r="H55" s="39">
        <f t="shared" ref="H55:H64" si="24">F55*D55/100+(C55-F55)</f>
        <v>28692.894</v>
      </c>
      <c r="I55" s="39">
        <f t="shared" ref="I55:I64" si="25">G55*E55/100+(C55-G55)</f>
        <v>22831.510000000002</v>
      </c>
      <c r="J55" s="9">
        <v>10452</v>
      </c>
      <c r="K55" s="10">
        <v>44.2</v>
      </c>
      <c r="L55" s="10">
        <v>9.3000000000000007</v>
      </c>
      <c r="M55" s="9">
        <v>7165</v>
      </c>
      <c r="N55" s="9">
        <v>10076</v>
      </c>
      <c r="O55" s="2">
        <f t="shared" ref="O55:O82" si="26">M55*K55/100+(J55-M55)</f>
        <v>6453.93</v>
      </c>
      <c r="P55" s="2">
        <f t="shared" ref="P55:P82" si="27">N55*L55/100+(J55-N55)</f>
        <v>1313.068</v>
      </c>
      <c r="Q55" s="52">
        <v>10452</v>
      </c>
      <c r="R55" s="53">
        <v>44.2</v>
      </c>
      <c r="S55" s="53">
        <v>9.3000000000000007</v>
      </c>
      <c r="T55" s="52">
        <v>7165</v>
      </c>
      <c r="U55" s="52">
        <v>10076</v>
      </c>
      <c r="V55" s="2">
        <f t="shared" ref="V55:V77" si="28">S55*P55/100+(O55-S55)</f>
        <v>6566.7453240000004</v>
      </c>
      <c r="W55" s="2">
        <f t="shared" ref="W55:W77" si="29">T55*R55/100+(O55-T55)</f>
        <v>2455.86</v>
      </c>
      <c r="X55" s="3">
        <f t="shared" si="21"/>
        <v>54573</v>
      </c>
      <c r="Y55" s="2">
        <f t="shared" si="8"/>
        <v>35146.824000000001</v>
      </c>
      <c r="Z55" s="2">
        <f t="shared" si="9"/>
        <v>24144.578000000001</v>
      </c>
      <c r="AA55" s="2">
        <f t="shared" si="22"/>
        <v>64.40332032323677</v>
      </c>
      <c r="AB55" s="2">
        <f t="shared" si="23"/>
        <v>44.24271709453393</v>
      </c>
    </row>
    <row r="56" spans="1:33">
      <c r="A56" s="49">
        <v>41060</v>
      </c>
      <c r="B56" s="16">
        <f t="shared" si="20"/>
        <v>-17.555263345576442</v>
      </c>
      <c r="C56" s="12">
        <v>44773</v>
      </c>
      <c r="D56" s="13">
        <v>46.2</v>
      </c>
      <c r="E56" s="13">
        <v>40.4</v>
      </c>
      <c r="F56" s="12">
        <v>30406</v>
      </c>
      <c r="G56" s="37">
        <v>35073</v>
      </c>
      <c r="H56" s="39">
        <f t="shared" si="24"/>
        <v>28414.572</v>
      </c>
      <c r="I56" s="39">
        <f t="shared" si="25"/>
        <v>23869.491999999998</v>
      </c>
      <c r="J56" s="9">
        <v>11313</v>
      </c>
      <c r="K56" s="10">
        <v>42.1</v>
      </c>
      <c r="L56" s="10">
        <v>11.1</v>
      </c>
      <c r="M56" s="9">
        <v>7622</v>
      </c>
      <c r="N56" s="9">
        <v>10927</v>
      </c>
      <c r="O56" s="2">
        <f t="shared" si="26"/>
        <v>6899.8620000000001</v>
      </c>
      <c r="P56" s="2">
        <f t="shared" si="27"/>
        <v>1598.8969999999999</v>
      </c>
      <c r="Q56" s="52">
        <v>11313</v>
      </c>
      <c r="R56" s="53">
        <v>42.1</v>
      </c>
      <c r="S56" s="53">
        <v>11.1</v>
      </c>
      <c r="T56" s="52">
        <v>7622</v>
      </c>
      <c r="U56" s="52">
        <v>10927</v>
      </c>
      <c r="V56" s="2">
        <f t="shared" si="28"/>
        <v>7066.2395669999996</v>
      </c>
      <c r="W56" s="2">
        <f t="shared" si="29"/>
        <v>2486.7240000000002</v>
      </c>
      <c r="X56" s="3">
        <f t="shared" si="21"/>
        <v>56086</v>
      </c>
      <c r="Y56" s="2">
        <f t="shared" si="8"/>
        <v>35314.434000000001</v>
      </c>
      <c r="Z56" s="2">
        <f t="shared" si="9"/>
        <v>25468.388999999999</v>
      </c>
      <c r="AA56" s="2">
        <f t="shared" si="22"/>
        <v>62.964793353064941</v>
      </c>
      <c r="AB56" s="2">
        <f t="shared" si="23"/>
        <v>45.409530007488499</v>
      </c>
      <c r="AD56">
        <v>2550.8000000000002</v>
      </c>
      <c r="AE56">
        <v>3</v>
      </c>
      <c r="AF56">
        <f>AD56*AE56</f>
        <v>7652.4000000000005</v>
      </c>
      <c r="AG56">
        <f>AF56*300</f>
        <v>2295720</v>
      </c>
    </row>
    <row r="57" spans="1:33">
      <c r="A57" s="49">
        <v>41061</v>
      </c>
      <c r="B57" s="16">
        <f t="shared" si="20"/>
        <v>-19.350267056886779</v>
      </c>
      <c r="C57" s="12">
        <v>41674</v>
      </c>
      <c r="D57" s="13">
        <v>44.5</v>
      </c>
      <c r="E57" s="13">
        <v>39.5</v>
      </c>
      <c r="F57" s="12">
        <v>28448</v>
      </c>
      <c r="G57" s="37">
        <v>33763</v>
      </c>
      <c r="H57" s="39">
        <f t="shared" si="24"/>
        <v>25885.360000000001</v>
      </c>
      <c r="I57" s="39">
        <f t="shared" si="25"/>
        <v>21247.385000000002</v>
      </c>
      <c r="J57" s="9">
        <v>12996</v>
      </c>
      <c r="K57" s="10">
        <v>42.3</v>
      </c>
      <c r="L57" s="10">
        <v>10.7</v>
      </c>
      <c r="M57" s="9">
        <v>9124</v>
      </c>
      <c r="N57" s="9">
        <v>12548</v>
      </c>
      <c r="O57" s="2">
        <f t="shared" si="26"/>
        <v>7731.4519999999993</v>
      </c>
      <c r="P57" s="2">
        <f t="shared" si="27"/>
        <v>1790.6359999999997</v>
      </c>
      <c r="Q57" s="52">
        <v>12996</v>
      </c>
      <c r="R57" s="53">
        <v>42.3</v>
      </c>
      <c r="S57" s="53">
        <v>10.7</v>
      </c>
      <c r="T57" s="52">
        <v>9124</v>
      </c>
      <c r="U57" s="52">
        <v>12548</v>
      </c>
      <c r="V57" s="2">
        <f t="shared" si="28"/>
        <v>7912.3500519999998</v>
      </c>
      <c r="W57" s="2">
        <f t="shared" si="29"/>
        <v>2466.9039999999986</v>
      </c>
      <c r="X57" s="3">
        <f t="shared" si="21"/>
        <v>54670</v>
      </c>
      <c r="Y57" s="2">
        <f t="shared" si="8"/>
        <v>33616.811999999998</v>
      </c>
      <c r="Z57" s="2">
        <f t="shared" si="9"/>
        <v>23038.021000000001</v>
      </c>
      <c r="AA57" s="2">
        <f t="shared" si="22"/>
        <v>61.490418876897749</v>
      </c>
      <c r="AB57" s="2">
        <f t="shared" si="23"/>
        <v>42.140151820010971</v>
      </c>
      <c r="AG57">
        <f>AG56/275.49</f>
        <v>8333.2244364586732</v>
      </c>
    </row>
    <row r="58" spans="1:33">
      <c r="A58" s="49">
        <v>41064</v>
      </c>
      <c r="B58" s="16">
        <f t="shared" si="20"/>
        <v>-21.085006588097507</v>
      </c>
      <c r="C58" s="12">
        <v>39942</v>
      </c>
      <c r="D58" s="13">
        <v>49</v>
      </c>
      <c r="E58" s="13">
        <v>37.9</v>
      </c>
      <c r="F58" s="12">
        <v>28377</v>
      </c>
      <c r="G58" s="37">
        <v>31517</v>
      </c>
      <c r="H58" s="39">
        <f t="shared" si="24"/>
        <v>25469.73</v>
      </c>
      <c r="I58" s="39">
        <f t="shared" si="25"/>
        <v>20369.942999999999</v>
      </c>
      <c r="J58" s="9">
        <v>14702</v>
      </c>
      <c r="K58" s="10">
        <v>43.5</v>
      </c>
      <c r="L58" s="10">
        <v>12.1</v>
      </c>
      <c r="M58" s="9">
        <v>10447</v>
      </c>
      <c r="N58" s="9">
        <v>14021</v>
      </c>
      <c r="O58" s="2">
        <f t="shared" si="26"/>
        <v>8799.4449999999997</v>
      </c>
      <c r="P58" s="2">
        <f t="shared" si="27"/>
        <v>2377.5410000000002</v>
      </c>
      <c r="Q58" s="52">
        <v>14702</v>
      </c>
      <c r="R58" s="53">
        <v>43.5</v>
      </c>
      <c r="S58" s="53">
        <v>12.1</v>
      </c>
      <c r="T58" s="52">
        <v>10447</v>
      </c>
      <c r="U58" s="52">
        <v>14021</v>
      </c>
      <c r="V58" s="2">
        <f t="shared" si="28"/>
        <v>9075.0274609999997</v>
      </c>
      <c r="W58" s="2">
        <f t="shared" si="29"/>
        <v>2896.8899999999994</v>
      </c>
      <c r="X58" s="3">
        <f t="shared" si="21"/>
        <v>54644</v>
      </c>
      <c r="Y58" s="2">
        <f t="shared" si="8"/>
        <v>34269.175000000003</v>
      </c>
      <c r="Z58" s="2">
        <f t="shared" si="9"/>
        <v>22747.484</v>
      </c>
      <c r="AA58" s="2">
        <f t="shared" si="22"/>
        <v>62.713518410072474</v>
      </c>
      <c r="AB58" s="2">
        <f t="shared" si="23"/>
        <v>41.628511821974968</v>
      </c>
    </row>
    <row r="59" spans="1:33">
      <c r="A59" s="49">
        <v>41065</v>
      </c>
      <c r="B59" s="16">
        <f t="shared" si="20"/>
        <v>-21.296155907255894</v>
      </c>
      <c r="C59" s="12">
        <v>39386</v>
      </c>
      <c r="D59" s="13">
        <v>48.2</v>
      </c>
      <c r="E59" s="13">
        <v>39</v>
      </c>
      <c r="F59" s="12">
        <v>28157</v>
      </c>
      <c r="G59" s="37">
        <v>31858</v>
      </c>
      <c r="H59" s="39">
        <f t="shared" si="24"/>
        <v>24800.673999999999</v>
      </c>
      <c r="I59" s="39">
        <f t="shared" si="25"/>
        <v>19952.620000000003</v>
      </c>
      <c r="J59" s="9">
        <v>16596</v>
      </c>
      <c r="K59" s="10">
        <v>41.1</v>
      </c>
      <c r="L59" s="10">
        <v>11.9</v>
      </c>
      <c r="M59" s="9">
        <v>11735</v>
      </c>
      <c r="N59" s="9">
        <v>15875</v>
      </c>
      <c r="O59" s="2">
        <f t="shared" si="26"/>
        <v>9684.0849999999991</v>
      </c>
      <c r="P59" s="2">
        <f t="shared" si="27"/>
        <v>2610.125</v>
      </c>
      <c r="Q59" s="52">
        <v>16596</v>
      </c>
      <c r="R59" s="53">
        <v>41.1</v>
      </c>
      <c r="S59" s="53">
        <v>11.9</v>
      </c>
      <c r="T59" s="52">
        <v>11735</v>
      </c>
      <c r="U59" s="52">
        <v>15875</v>
      </c>
      <c r="V59" s="2">
        <f t="shared" si="28"/>
        <v>9982.7898749999986</v>
      </c>
      <c r="W59" s="2">
        <f t="shared" si="29"/>
        <v>2772.1699999999992</v>
      </c>
      <c r="X59" s="3">
        <f t="shared" si="21"/>
        <v>55982</v>
      </c>
      <c r="Y59" s="2">
        <f t="shared" si="8"/>
        <v>34484.758999999998</v>
      </c>
      <c r="Z59" s="2">
        <f t="shared" si="9"/>
        <v>22562.745000000003</v>
      </c>
      <c r="AA59" s="2">
        <f t="shared" si="22"/>
        <v>61.599726697867162</v>
      </c>
      <c r="AB59" s="2">
        <f t="shared" si="23"/>
        <v>40.303570790611268</v>
      </c>
    </row>
    <row r="60" spans="1:33">
      <c r="A60" s="49">
        <v>41066</v>
      </c>
      <c r="B60" s="16">
        <f t="shared" si="20"/>
        <v>-22.120219111166179</v>
      </c>
      <c r="C60" s="12">
        <v>38522</v>
      </c>
      <c r="D60" s="13">
        <v>49.4</v>
      </c>
      <c r="E60" s="13">
        <v>39.299999999999997</v>
      </c>
      <c r="F60" s="12">
        <v>27475</v>
      </c>
      <c r="G60" s="37">
        <v>30769</v>
      </c>
      <c r="H60" s="39">
        <f t="shared" si="24"/>
        <v>24619.65</v>
      </c>
      <c r="I60" s="39">
        <f t="shared" si="25"/>
        <v>19845.216999999997</v>
      </c>
      <c r="J60" s="9">
        <v>17979</v>
      </c>
      <c r="K60" s="10">
        <v>41.8</v>
      </c>
      <c r="L60" s="10">
        <v>12.2</v>
      </c>
      <c r="M60" s="9">
        <v>12627</v>
      </c>
      <c r="N60" s="9">
        <v>17167</v>
      </c>
      <c r="O60" s="2">
        <f t="shared" si="26"/>
        <v>10630.085999999999</v>
      </c>
      <c r="P60" s="2">
        <f t="shared" si="27"/>
        <v>2906.3739999999998</v>
      </c>
      <c r="Q60" s="52">
        <v>17979</v>
      </c>
      <c r="R60" s="53">
        <v>41.8</v>
      </c>
      <c r="S60" s="53">
        <v>12.2</v>
      </c>
      <c r="T60" s="52">
        <v>12627</v>
      </c>
      <c r="U60" s="52">
        <v>17167</v>
      </c>
      <c r="V60" s="2">
        <f t="shared" si="28"/>
        <v>10972.463627999998</v>
      </c>
      <c r="W60" s="2">
        <f t="shared" si="29"/>
        <v>3281.1719999999987</v>
      </c>
      <c r="X60" s="3">
        <f t="shared" si="21"/>
        <v>56501</v>
      </c>
      <c r="Y60" s="2">
        <f t="shared" si="8"/>
        <v>35249.736000000004</v>
      </c>
      <c r="Z60" s="2">
        <f t="shared" si="9"/>
        <v>22751.590999999997</v>
      </c>
      <c r="AA60" s="2">
        <f t="shared" si="22"/>
        <v>62.38780906532628</v>
      </c>
      <c r="AB60" s="2">
        <f t="shared" si="23"/>
        <v>40.267589954160101</v>
      </c>
    </row>
    <row r="61" spans="1:33">
      <c r="A61" s="49">
        <v>41067</v>
      </c>
      <c r="B61" s="16">
        <f t="shared" si="20"/>
        <v>-21.192017156947863</v>
      </c>
      <c r="C61" s="12">
        <v>38488</v>
      </c>
      <c r="D61" s="13">
        <v>48.3</v>
      </c>
      <c r="E61" s="13">
        <v>40.799999999999997</v>
      </c>
      <c r="F61" s="12">
        <v>26924</v>
      </c>
      <c r="G61" s="37">
        <v>30317</v>
      </c>
      <c r="H61" s="39">
        <f t="shared" si="24"/>
        <v>24568.292000000001</v>
      </c>
      <c r="I61" s="39">
        <f t="shared" si="25"/>
        <v>20540.335999999999</v>
      </c>
      <c r="J61" s="9">
        <v>19098</v>
      </c>
      <c r="K61" s="10">
        <v>42.7</v>
      </c>
      <c r="L61" s="10">
        <v>11.4</v>
      </c>
      <c r="M61" s="9">
        <v>13589</v>
      </c>
      <c r="N61" s="9">
        <v>18016</v>
      </c>
      <c r="O61" s="2">
        <f t="shared" si="26"/>
        <v>11311.503000000001</v>
      </c>
      <c r="P61" s="2">
        <f t="shared" si="27"/>
        <v>3135.8240000000001</v>
      </c>
      <c r="Q61" s="52">
        <v>19098</v>
      </c>
      <c r="R61" s="53">
        <v>42.7</v>
      </c>
      <c r="S61" s="53">
        <v>11.4</v>
      </c>
      <c r="T61" s="52">
        <v>13589</v>
      </c>
      <c r="U61" s="52">
        <v>18016</v>
      </c>
      <c r="V61" s="2">
        <f t="shared" si="28"/>
        <v>11657.586936000002</v>
      </c>
      <c r="W61" s="2">
        <f t="shared" si="29"/>
        <v>3525.0060000000012</v>
      </c>
      <c r="X61" s="3">
        <f t="shared" si="21"/>
        <v>57586</v>
      </c>
      <c r="Y61" s="2">
        <f t="shared" si="8"/>
        <v>35879.794999999998</v>
      </c>
      <c r="Z61" s="2">
        <f t="shared" si="9"/>
        <v>23676.16</v>
      </c>
      <c r="AA61" s="2">
        <f t="shared" si="22"/>
        <v>62.306454693849197</v>
      </c>
      <c r="AB61" s="2">
        <f t="shared" si="23"/>
        <v>41.114437536901335</v>
      </c>
    </row>
    <row r="62" spans="1:33">
      <c r="A62" s="49">
        <v>41068</v>
      </c>
      <c r="B62" s="16">
        <f t="shared" si="20"/>
        <v>-19.476795843715209</v>
      </c>
      <c r="C62" s="12">
        <v>35192</v>
      </c>
      <c r="D62" s="13">
        <v>46.9</v>
      </c>
      <c r="E62" s="13">
        <v>41.7</v>
      </c>
      <c r="F62" s="12">
        <v>24435</v>
      </c>
      <c r="G62" s="37">
        <v>26438</v>
      </c>
      <c r="H62" s="39">
        <f t="shared" si="24"/>
        <v>22217.014999999999</v>
      </c>
      <c r="I62" s="39">
        <f t="shared" si="25"/>
        <v>19778.646000000001</v>
      </c>
      <c r="J62" s="9">
        <v>21397</v>
      </c>
      <c r="K62" s="10">
        <v>44.4</v>
      </c>
      <c r="L62" s="10">
        <v>14.1</v>
      </c>
      <c r="M62" s="9">
        <v>15321</v>
      </c>
      <c r="N62" s="9">
        <v>19909</v>
      </c>
      <c r="O62" s="2">
        <f t="shared" si="26"/>
        <v>12878.524000000001</v>
      </c>
      <c r="P62" s="2">
        <f t="shared" si="27"/>
        <v>4295.1689999999999</v>
      </c>
      <c r="Q62" s="52">
        <v>21397</v>
      </c>
      <c r="R62" s="53">
        <v>44.4</v>
      </c>
      <c r="S62" s="53">
        <v>14.1</v>
      </c>
      <c r="T62" s="52">
        <v>15321</v>
      </c>
      <c r="U62" s="52">
        <v>19909</v>
      </c>
      <c r="V62" s="2">
        <f t="shared" si="28"/>
        <v>13470.042829000002</v>
      </c>
      <c r="W62" s="2">
        <f t="shared" si="29"/>
        <v>4360.0480000000016</v>
      </c>
      <c r="X62" s="3">
        <f t="shared" si="21"/>
        <v>56589</v>
      </c>
      <c r="Y62" s="2">
        <f t="shared" ref="Y62:Y81" si="30">H62+O62</f>
        <v>35095.539000000004</v>
      </c>
      <c r="Z62" s="2">
        <f t="shared" ref="Z62:Z81" si="31">I62+P62</f>
        <v>24073.815000000002</v>
      </c>
      <c r="AA62" s="2">
        <f t="shared" si="22"/>
        <v>62.018305677781903</v>
      </c>
      <c r="AB62" s="2">
        <f t="shared" si="23"/>
        <v>42.541509834066694</v>
      </c>
    </row>
    <row r="63" spans="1:33">
      <c r="A63" s="49">
        <v>41071</v>
      </c>
      <c r="B63" s="16">
        <f t="shared" si="20"/>
        <v>-22.729523218457942</v>
      </c>
      <c r="C63" s="12">
        <v>29328</v>
      </c>
      <c r="D63" s="13">
        <v>47.6</v>
      </c>
      <c r="E63" s="13">
        <v>39</v>
      </c>
      <c r="F63" s="12">
        <v>20832</v>
      </c>
      <c r="G63" s="37">
        <v>22785</v>
      </c>
      <c r="H63" s="39">
        <f t="shared" si="24"/>
        <v>18412.031999999999</v>
      </c>
      <c r="I63" s="39">
        <f t="shared" si="25"/>
        <v>15429.15</v>
      </c>
      <c r="J63" s="9">
        <v>25456</v>
      </c>
      <c r="K63" s="10">
        <v>46.9</v>
      </c>
      <c r="L63" s="10">
        <v>17.8</v>
      </c>
      <c r="M63" s="9">
        <v>17880</v>
      </c>
      <c r="N63" s="9">
        <v>23070</v>
      </c>
      <c r="O63" s="2">
        <f t="shared" si="26"/>
        <v>15961.72</v>
      </c>
      <c r="P63" s="2">
        <f t="shared" si="27"/>
        <v>6492.46</v>
      </c>
      <c r="Q63" s="52">
        <v>25456</v>
      </c>
      <c r="R63" s="53">
        <v>46.9</v>
      </c>
      <c r="S63" s="53">
        <v>17.8</v>
      </c>
      <c r="T63" s="52">
        <v>17880</v>
      </c>
      <c r="U63" s="52">
        <v>23070</v>
      </c>
      <c r="V63" s="2">
        <f t="shared" si="28"/>
        <v>17099.577880000001</v>
      </c>
      <c r="W63" s="2">
        <f t="shared" si="29"/>
        <v>6467.4399999999987</v>
      </c>
      <c r="X63" s="3">
        <f t="shared" si="21"/>
        <v>54784</v>
      </c>
      <c r="Y63" s="2">
        <f t="shared" si="30"/>
        <v>34373.752</v>
      </c>
      <c r="Z63" s="2">
        <f t="shared" si="31"/>
        <v>21921.61</v>
      </c>
      <c r="AA63" s="2">
        <f t="shared" si="22"/>
        <v>62.744144275700933</v>
      </c>
      <c r="AB63" s="2">
        <f t="shared" si="23"/>
        <v>40.014621057242991</v>
      </c>
    </row>
    <row r="64" spans="1:33">
      <c r="A64" s="49">
        <v>41072</v>
      </c>
      <c r="B64" s="16">
        <f t="shared" si="20"/>
        <v>-21.935733737342744</v>
      </c>
      <c r="C64" s="12">
        <v>22247</v>
      </c>
      <c r="D64" s="13">
        <v>47.2</v>
      </c>
      <c r="E64" s="13">
        <v>42.7</v>
      </c>
      <c r="F64" s="12">
        <v>15618</v>
      </c>
      <c r="G64" s="37">
        <v>16805</v>
      </c>
      <c r="H64" s="39">
        <f t="shared" si="24"/>
        <v>14000.696</v>
      </c>
      <c r="I64" s="39">
        <f t="shared" si="25"/>
        <v>12617.735000000001</v>
      </c>
      <c r="J64" s="9">
        <v>29897</v>
      </c>
      <c r="K64" s="10">
        <v>47.6</v>
      </c>
      <c r="L64" s="10">
        <v>20.8</v>
      </c>
      <c r="M64" s="9">
        <v>21180</v>
      </c>
      <c r="N64" s="9">
        <v>26709</v>
      </c>
      <c r="O64" s="2">
        <f t="shared" si="26"/>
        <v>18798.68</v>
      </c>
      <c r="P64" s="2">
        <f t="shared" si="27"/>
        <v>8743.4720000000016</v>
      </c>
      <c r="Q64" s="52">
        <v>29897</v>
      </c>
      <c r="R64" s="53">
        <v>47.6</v>
      </c>
      <c r="S64" s="53">
        <v>20.8</v>
      </c>
      <c r="T64" s="52">
        <v>21180</v>
      </c>
      <c r="U64" s="52">
        <v>26709</v>
      </c>
      <c r="V64" s="2">
        <f t="shared" si="28"/>
        <v>20596.522176000002</v>
      </c>
      <c r="W64" s="2">
        <f t="shared" si="29"/>
        <v>7700.3600000000006</v>
      </c>
      <c r="X64" s="3">
        <f t="shared" si="21"/>
        <v>52144</v>
      </c>
      <c r="Y64" s="2">
        <f t="shared" si="30"/>
        <v>32799.376000000004</v>
      </c>
      <c r="Z64" s="2">
        <f t="shared" si="31"/>
        <v>21361.207000000002</v>
      </c>
      <c r="AA64" s="2">
        <f t="shared" si="22"/>
        <v>62.901534212948761</v>
      </c>
      <c r="AB64" s="2">
        <f t="shared" si="23"/>
        <v>40.965800475606017</v>
      </c>
    </row>
    <row r="65" spans="1:28">
      <c r="A65" s="49">
        <v>41073</v>
      </c>
      <c r="B65" s="16">
        <f t="shared" si="20"/>
        <v>-23.295811388443632</v>
      </c>
      <c r="C65" s="12">
        <v>11285</v>
      </c>
      <c r="D65" s="13">
        <v>47.5</v>
      </c>
      <c r="E65" s="13">
        <v>43.4</v>
      </c>
      <c r="F65" s="12">
        <v>8162</v>
      </c>
      <c r="G65" s="37">
        <v>8541</v>
      </c>
      <c r="H65" s="39">
        <f t="shared" ref="H65:H81" si="32">F65*D65/100+(C65-F65)</f>
        <v>6999.95</v>
      </c>
      <c r="I65" s="39">
        <f t="shared" ref="I65:I81" si="33">G65*E65/100+(C65-G65)</f>
        <v>6450.7939999999999</v>
      </c>
      <c r="J65" s="9">
        <v>41119</v>
      </c>
      <c r="K65" s="10">
        <v>48.2</v>
      </c>
      <c r="L65" s="10">
        <v>24.7</v>
      </c>
      <c r="M65" s="9">
        <v>28201</v>
      </c>
      <c r="N65" s="9">
        <v>34883</v>
      </c>
      <c r="O65" s="2">
        <f t="shared" si="26"/>
        <v>26510.882000000001</v>
      </c>
      <c r="P65" s="2">
        <f t="shared" si="27"/>
        <v>14852.101000000001</v>
      </c>
      <c r="Q65" s="52">
        <v>41119</v>
      </c>
      <c r="R65" s="53">
        <v>48.2</v>
      </c>
      <c r="S65" s="53">
        <v>24.7</v>
      </c>
      <c r="T65" s="52">
        <v>28201</v>
      </c>
      <c r="U65" s="52">
        <v>34883</v>
      </c>
      <c r="V65" s="2">
        <f t="shared" si="28"/>
        <v>30154.650947000002</v>
      </c>
      <c r="W65" s="2">
        <f t="shared" si="29"/>
        <v>11902.764000000003</v>
      </c>
      <c r="X65" s="3">
        <f t="shared" si="21"/>
        <v>52404</v>
      </c>
      <c r="Y65" s="2">
        <f t="shared" si="30"/>
        <v>33510.832000000002</v>
      </c>
      <c r="Z65" s="2">
        <f t="shared" si="31"/>
        <v>21302.895</v>
      </c>
      <c r="AA65" s="2">
        <f t="shared" si="22"/>
        <v>63.947088008548967</v>
      </c>
      <c r="AB65" s="2">
        <f t="shared" si="23"/>
        <v>40.651276620105335</v>
      </c>
    </row>
    <row r="66" spans="1:28">
      <c r="A66" s="49">
        <v>41074</v>
      </c>
      <c r="B66" s="16">
        <f t="shared" si="20"/>
        <v>-21.279187268541683</v>
      </c>
      <c r="C66" s="12">
        <v>5594</v>
      </c>
      <c r="D66" s="13">
        <v>40.299999999999997</v>
      </c>
      <c r="E66" s="13">
        <v>41.3</v>
      </c>
      <c r="F66" s="12">
        <v>4361</v>
      </c>
      <c r="G66" s="37">
        <v>4409</v>
      </c>
      <c r="H66" s="39">
        <f t="shared" si="32"/>
        <v>2990.4830000000002</v>
      </c>
      <c r="I66" s="39">
        <f t="shared" si="33"/>
        <v>3005.9169999999999</v>
      </c>
      <c r="J66" s="9">
        <v>44361</v>
      </c>
      <c r="K66" s="10">
        <v>47.2</v>
      </c>
      <c r="L66" s="10">
        <v>28.4</v>
      </c>
      <c r="M66" s="9">
        <v>30605</v>
      </c>
      <c r="N66" s="9">
        <v>37437</v>
      </c>
      <c r="O66" s="2">
        <f t="shared" si="26"/>
        <v>28201.559999999998</v>
      </c>
      <c r="P66" s="2">
        <f t="shared" si="27"/>
        <v>17556.108</v>
      </c>
      <c r="Q66" s="52">
        <v>44361</v>
      </c>
      <c r="R66" s="53">
        <v>47.2</v>
      </c>
      <c r="S66" s="53">
        <v>28.4</v>
      </c>
      <c r="T66" s="52">
        <v>30605</v>
      </c>
      <c r="U66" s="52">
        <v>37437</v>
      </c>
      <c r="V66" s="2">
        <f t="shared" si="28"/>
        <v>33159.094671999992</v>
      </c>
      <c r="W66" s="2">
        <f t="shared" si="29"/>
        <v>12042.119999999997</v>
      </c>
      <c r="X66" s="3">
        <f t="shared" si="21"/>
        <v>49955</v>
      </c>
      <c r="Y66" s="2">
        <f t="shared" si="30"/>
        <v>31192.042999999998</v>
      </c>
      <c r="Z66" s="2">
        <f t="shared" si="31"/>
        <v>20562.025000000001</v>
      </c>
      <c r="AA66" s="2">
        <f t="shared" si="22"/>
        <v>62.440282254028624</v>
      </c>
      <c r="AB66" s="2">
        <f t="shared" si="23"/>
        <v>41.16109498548694</v>
      </c>
    </row>
    <row r="67" spans="1:28">
      <c r="A67" s="49">
        <v>41075</v>
      </c>
      <c r="B67" s="16">
        <f t="shared" si="20"/>
        <v>-27.580688921399116</v>
      </c>
      <c r="C67" s="12">
        <v>45114</v>
      </c>
      <c r="D67" s="13">
        <v>48.6</v>
      </c>
      <c r="E67" s="13">
        <v>27</v>
      </c>
      <c r="F67" s="12">
        <v>31447</v>
      </c>
      <c r="G67" s="37">
        <v>39187</v>
      </c>
      <c r="H67" s="39">
        <f t="shared" si="32"/>
        <v>28950.241999999998</v>
      </c>
      <c r="I67" s="39">
        <f t="shared" si="33"/>
        <v>16507.489999999998</v>
      </c>
      <c r="J67" s="9">
        <v>0</v>
      </c>
      <c r="K67" s="10">
        <v>0</v>
      </c>
      <c r="L67" s="10">
        <v>0</v>
      </c>
      <c r="M67" s="9">
        <v>0</v>
      </c>
      <c r="N67" s="9">
        <v>0</v>
      </c>
      <c r="O67" s="2">
        <f t="shared" si="26"/>
        <v>0</v>
      </c>
      <c r="P67" s="2">
        <f t="shared" si="27"/>
        <v>0</v>
      </c>
      <c r="Q67" s="52">
        <v>0</v>
      </c>
      <c r="R67" s="53">
        <v>0</v>
      </c>
      <c r="S67" s="53">
        <v>0</v>
      </c>
      <c r="T67" s="52">
        <v>0</v>
      </c>
      <c r="U67" s="52">
        <v>0</v>
      </c>
      <c r="V67" s="2">
        <f t="shared" si="28"/>
        <v>0</v>
      </c>
      <c r="W67" s="2">
        <f t="shared" si="29"/>
        <v>0</v>
      </c>
      <c r="X67" s="3">
        <f t="shared" si="21"/>
        <v>45114</v>
      </c>
      <c r="Y67" s="2">
        <f t="shared" si="30"/>
        <v>28950.241999999998</v>
      </c>
      <c r="Z67" s="2">
        <f t="shared" si="31"/>
        <v>16507.489999999998</v>
      </c>
      <c r="AA67" s="2">
        <f t="shared" si="22"/>
        <v>64.171303808130503</v>
      </c>
      <c r="AB67" s="2">
        <f t="shared" si="23"/>
        <v>36.590614886731387</v>
      </c>
    </row>
    <row r="68" spans="1:28">
      <c r="A68" s="49">
        <v>41078</v>
      </c>
      <c r="B68" s="16">
        <f t="shared" si="20"/>
        <v>-25.215031043257</v>
      </c>
      <c r="C68" s="12">
        <v>48402</v>
      </c>
      <c r="D68" s="13">
        <v>46.6</v>
      </c>
      <c r="E68" s="13">
        <v>29</v>
      </c>
      <c r="F68" s="12">
        <v>32629</v>
      </c>
      <c r="G68" s="37">
        <v>41987</v>
      </c>
      <c r="H68" s="39">
        <f t="shared" si="32"/>
        <v>30978.114000000001</v>
      </c>
      <c r="I68" s="39">
        <f t="shared" si="33"/>
        <v>18591.23</v>
      </c>
      <c r="J68" s="9">
        <v>723</v>
      </c>
      <c r="K68" s="10">
        <v>0</v>
      </c>
      <c r="L68" s="10">
        <v>0</v>
      </c>
      <c r="M68" s="9">
        <v>0</v>
      </c>
      <c r="N68" s="9">
        <v>0</v>
      </c>
      <c r="O68" s="2">
        <f t="shared" si="26"/>
        <v>723</v>
      </c>
      <c r="P68" s="2">
        <f t="shared" si="27"/>
        <v>723</v>
      </c>
      <c r="Q68" s="52">
        <v>723</v>
      </c>
      <c r="R68" s="53">
        <v>0</v>
      </c>
      <c r="S68" s="53">
        <v>0</v>
      </c>
      <c r="T68" s="52">
        <v>0</v>
      </c>
      <c r="U68" s="52">
        <v>0</v>
      </c>
      <c r="V68" s="2">
        <f t="shared" si="28"/>
        <v>723</v>
      </c>
      <c r="W68" s="2">
        <f t="shared" si="29"/>
        <v>723</v>
      </c>
      <c r="X68" s="3">
        <f t="shared" si="21"/>
        <v>49125</v>
      </c>
      <c r="Y68" s="2">
        <f t="shared" si="30"/>
        <v>31701.114000000001</v>
      </c>
      <c r="Z68" s="2">
        <f t="shared" si="31"/>
        <v>19314.23</v>
      </c>
      <c r="AA68" s="2">
        <f t="shared" si="22"/>
        <v>64.531529770992364</v>
      </c>
      <c r="AB68" s="2">
        <f t="shared" si="23"/>
        <v>39.316498727735365</v>
      </c>
    </row>
    <row r="69" spans="1:28">
      <c r="A69" s="49">
        <v>41079</v>
      </c>
      <c r="B69" s="16">
        <f t="shared" si="20"/>
        <v>-20.463132435355426</v>
      </c>
      <c r="C69" s="12">
        <v>50132</v>
      </c>
      <c r="D69" s="13">
        <v>45.6</v>
      </c>
      <c r="E69" s="13">
        <v>29.9</v>
      </c>
      <c r="F69" s="12">
        <v>34752</v>
      </c>
      <c r="G69" s="37">
        <v>41814</v>
      </c>
      <c r="H69" s="39">
        <f t="shared" si="32"/>
        <v>31226.912</v>
      </c>
      <c r="I69" s="39">
        <f t="shared" si="33"/>
        <v>20820.385999999999</v>
      </c>
      <c r="J69" s="9">
        <v>723</v>
      </c>
      <c r="K69" s="10">
        <v>0</v>
      </c>
      <c r="L69" s="10">
        <v>0</v>
      </c>
      <c r="M69" s="9">
        <v>0</v>
      </c>
      <c r="N69" s="9">
        <v>0</v>
      </c>
      <c r="O69" s="2">
        <f t="shared" si="26"/>
        <v>723</v>
      </c>
      <c r="P69" s="2">
        <f t="shared" si="27"/>
        <v>723</v>
      </c>
      <c r="Q69" s="52">
        <v>723</v>
      </c>
      <c r="R69" s="53">
        <v>0</v>
      </c>
      <c r="S69" s="53">
        <v>0</v>
      </c>
      <c r="T69" s="52">
        <v>0</v>
      </c>
      <c r="U69" s="52">
        <v>0</v>
      </c>
      <c r="V69" s="2">
        <f t="shared" si="28"/>
        <v>723</v>
      </c>
      <c r="W69" s="2">
        <f t="shared" si="29"/>
        <v>723</v>
      </c>
      <c r="X69" s="3">
        <f t="shared" si="21"/>
        <v>50855</v>
      </c>
      <c r="Y69" s="2">
        <f t="shared" si="30"/>
        <v>31949.912</v>
      </c>
      <c r="Z69" s="2">
        <f t="shared" si="31"/>
        <v>21543.385999999999</v>
      </c>
      <c r="AA69" s="2">
        <f t="shared" si="22"/>
        <v>62.825507816340576</v>
      </c>
      <c r="AB69" s="2">
        <f t="shared" si="23"/>
        <v>42.362375380985149</v>
      </c>
    </row>
    <row r="70" spans="1:28">
      <c r="A70" s="49">
        <v>41080</v>
      </c>
      <c r="B70" s="16">
        <f t="shared" si="20"/>
        <v>-21.929141399201292</v>
      </c>
      <c r="C70" s="12">
        <v>53365</v>
      </c>
      <c r="D70" s="13">
        <v>46.9</v>
      </c>
      <c r="E70" s="13">
        <v>31.1</v>
      </c>
      <c r="F70" s="12">
        <v>36512</v>
      </c>
      <c r="G70" s="37">
        <v>45354</v>
      </c>
      <c r="H70" s="39">
        <f t="shared" si="32"/>
        <v>33977.127999999997</v>
      </c>
      <c r="I70" s="39">
        <f t="shared" si="33"/>
        <v>22116.094000000001</v>
      </c>
      <c r="J70" s="9">
        <v>723</v>
      </c>
      <c r="K70" s="10">
        <v>0</v>
      </c>
      <c r="L70" s="10">
        <v>0</v>
      </c>
      <c r="M70" s="9">
        <v>0</v>
      </c>
      <c r="N70" s="9">
        <v>0</v>
      </c>
      <c r="O70" s="2">
        <f t="shared" si="26"/>
        <v>723</v>
      </c>
      <c r="P70" s="2">
        <f t="shared" si="27"/>
        <v>723</v>
      </c>
      <c r="Q70" s="52">
        <v>723</v>
      </c>
      <c r="R70" s="53">
        <v>0</v>
      </c>
      <c r="S70" s="53">
        <v>0</v>
      </c>
      <c r="T70" s="52">
        <v>0</v>
      </c>
      <c r="U70" s="52">
        <v>0</v>
      </c>
      <c r="V70" s="2">
        <f t="shared" si="28"/>
        <v>723</v>
      </c>
      <c r="W70" s="2">
        <f t="shared" si="29"/>
        <v>723</v>
      </c>
      <c r="X70" s="3">
        <f t="shared" si="21"/>
        <v>54088</v>
      </c>
      <c r="Y70" s="2">
        <f t="shared" si="30"/>
        <v>34700.127999999997</v>
      </c>
      <c r="Z70" s="2">
        <f t="shared" si="31"/>
        <v>22839.094000000001</v>
      </c>
      <c r="AA70" s="2">
        <f t="shared" si="22"/>
        <v>64.154947492974401</v>
      </c>
      <c r="AB70" s="2">
        <f t="shared" si="23"/>
        <v>42.225806093773109</v>
      </c>
    </row>
    <row r="71" spans="1:28">
      <c r="A71" s="49">
        <v>41081</v>
      </c>
      <c r="B71" s="16">
        <f t="shared" si="20"/>
        <v>-20.148389066484675</v>
      </c>
      <c r="C71" s="12">
        <v>54959</v>
      </c>
      <c r="D71" s="13">
        <v>47.4</v>
      </c>
      <c r="E71" s="13">
        <v>32.1</v>
      </c>
      <c r="F71" s="12">
        <v>38374</v>
      </c>
      <c r="G71" s="37">
        <v>46250</v>
      </c>
      <c r="H71" s="39">
        <f t="shared" si="32"/>
        <v>34774.275999999998</v>
      </c>
      <c r="I71" s="39">
        <f t="shared" si="33"/>
        <v>23555.25</v>
      </c>
      <c r="J71" s="9">
        <v>723</v>
      </c>
      <c r="K71" s="10">
        <v>0</v>
      </c>
      <c r="L71" s="10">
        <v>0</v>
      </c>
      <c r="M71" s="9">
        <v>0</v>
      </c>
      <c r="N71" s="9">
        <v>0</v>
      </c>
      <c r="O71" s="2">
        <f t="shared" si="26"/>
        <v>723</v>
      </c>
      <c r="P71" s="2">
        <f t="shared" si="27"/>
        <v>723</v>
      </c>
      <c r="Q71" s="52">
        <v>723</v>
      </c>
      <c r="R71" s="53">
        <v>0</v>
      </c>
      <c r="S71" s="53">
        <v>0</v>
      </c>
      <c r="T71" s="52">
        <v>0</v>
      </c>
      <c r="U71" s="52">
        <v>0</v>
      </c>
      <c r="V71" s="2">
        <f t="shared" si="28"/>
        <v>723</v>
      </c>
      <c r="W71" s="2">
        <f t="shared" si="29"/>
        <v>723</v>
      </c>
      <c r="X71" s="3">
        <f t="shared" si="21"/>
        <v>55682</v>
      </c>
      <c r="Y71" s="2">
        <f t="shared" si="30"/>
        <v>35497.275999999998</v>
      </c>
      <c r="Z71" s="2">
        <f t="shared" si="31"/>
        <v>24278.25</v>
      </c>
      <c r="AA71" s="2">
        <f t="shared" si="22"/>
        <v>63.750001795912503</v>
      </c>
      <c r="AB71" s="2">
        <f t="shared" si="23"/>
        <v>43.601612729427828</v>
      </c>
    </row>
    <row r="72" spans="1:28">
      <c r="A72" s="49">
        <v>41085</v>
      </c>
      <c r="B72" s="16">
        <f t="shared" si="20"/>
        <v>-21.890861403005729</v>
      </c>
      <c r="C72" s="12">
        <v>58564</v>
      </c>
      <c r="D72" s="13">
        <v>49.1</v>
      </c>
      <c r="E72" s="13">
        <v>29.9</v>
      </c>
      <c r="F72" s="12">
        <v>41429</v>
      </c>
      <c r="G72" s="37">
        <v>48596</v>
      </c>
      <c r="H72" s="39">
        <f t="shared" si="32"/>
        <v>37476.639000000003</v>
      </c>
      <c r="I72" s="39">
        <f t="shared" si="33"/>
        <v>24498.203999999998</v>
      </c>
      <c r="J72" s="9">
        <v>723</v>
      </c>
      <c r="K72" s="10">
        <v>0</v>
      </c>
      <c r="L72" s="10">
        <v>0</v>
      </c>
      <c r="M72" s="9">
        <v>0</v>
      </c>
      <c r="N72" s="9">
        <v>0</v>
      </c>
      <c r="O72" s="2">
        <f t="shared" si="26"/>
        <v>723</v>
      </c>
      <c r="P72" s="2">
        <f t="shared" si="27"/>
        <v>723</v>
      </c>
      <c r="Q72" s="52">
        <v>723</v>
      </c>
      <c r="R72" s="53">
        <v>0</v>
      </c>
      <c r="S72" s="53">
        <v>0</v>
      </c>
      <c r="T72" s="52">
        <v>0</v>
      </c>
      <c r="U72" s="52">
        <v>0</v>
      </c>
      <c r="V72" s="2">
        <f t="shared" si="28"/>
        <v>723</v>
      </c>
      <c r="W72" s="2">
        <f t="shared" si="29"/>
        <v>723</v>
      </c>
      <c r="X72" s="3">
        <f t="shared" si="21"/>
        <v>59287</v>
      </c>
      <c r="Y72" s="2">
        <f t="shared" si="30"/>
        <v>38199.639000000003</v>
      </c>
      <c r="Z72" s="2">
        <f t="shared" si="31"/>
        <v>25221.203999999998</v>
      </c>
      <c r="AA72" s="2">
        <f t="shared" si="22"/>
        <v>64.431728709497875</v>
      </c>
      <c r="AB72" s="2">
        <f t="shared" si="23"/>
        <v>42.540867306492146</v>
      </c>
    </row>
    <row r="73" spans="1:28">
      <c r="A73" s="49">
        <v>41086</v>
      </c>
      <c r="B73" s="16">
        <f t="shared" si="20"/>
        <v>-23.310774727025716</v>
      </c>
      <c r="C73" s="12">
        <v>58898</v>
      </c>
      <c r="D73" s="13">
        <v>48.8</v>
      </c>
      <c r="E73" s="13">
        <v>29.9</v>
      </c>
      <c r="F73" s="12">
        <v>40996</v>
      </c>
      <c r="G73" s="37">
        <v>49769</v>
      </c>
      <c r="H73" s="39">
        <f t="shared" si="32"/>
        <v>37908.047999999995</v>
      </c>
      <c r="I73" s="39">
        <f t="shared" si="33"/>
        <v>24009.930999999997</v>
      </c>
      <c r="J73" s="9">
        <v>723</v>
      </c>
      <c r="K73" s="10">
        <v>0</v>
      </c>
      <c r="L73" s="10">
        <v>0</v>
      </c>
      <c r="M73" s="9">
        <v>0</v>
      </c>
      <c r="N73" s="9">
        <v>0</v>
      </c>
      <c r="O73" s="2">
        <f t="shared" si="26"/>
        <v>723</v>
      </c>
      <c r="P73" s="2">
        <f t="shared" si="27"/>
        <v>723</v>
      </c>
      <c r="Q73" s="52">
        <v>723</v>
      </c>
      <c r="R73" s="53">
        <v>0</v>
      </c>
      <c r="S73" s="53">
        <v>0</v>
      </c>
      <c r="T73" s="52">
        <v>0</v>
      </c>
      <c r="U73" s="52">
        <v>0</v>
      </c>
      <c r="V73" s="2">
        <f t="shared" si="28"/>
        <v>723</v>
      </c>
      <c r="W73" s="2">
        <f t="shared" si="29"/>
        <v>723</v>
      </c>
      <c r="X73" s="3">
        <f t="shared" si="21"/>
        <v>59621</v>
      </c>
      <c r="Y73" s="2">
        <f t="shared" si="30"/>
        <v>38631.047999999995</v>
      </c>
      <c r="Z73" s="2">
        <f t="shared" si="31"/>
        <v>24732.930999999997</v>
      </c>
      <c r="AA73" s="2">
        <f t="shared" si="22"/>
        <v>64.794364401804728</v>
      </c>
      <c r="AB73" s="2">
        <f t="shared" si="23"/>
        <v>41.483589674779012</v>
      </c>
    </row>
    <row r="74" spans="1:28">
      <c r="A74" s="49">
        <v>41087</v>
      </c>
      <c r="B74" s="16">
        <f t="shared" si="20"/>
        <v>-23.326943802925342</v>
      </c>
      <c r="C74" s="12">
        <v>57732</v>
      </c>
      <c r="D74" s="13">
        <v>48.5</v>
      </c>
      <c r="E74" s="13">
        <v>29.2</v>
      </c>
      <c r="F74" s="12">
        <v>40281</v>
      </c>
      <c r="G74" s="37">
        <v>48560</v>
      </c>
      <c r="H74" s="39">
        <f t="shared" si="32"/>
        <v>36987.285000000003</v>
      </c>
      <c r="I74" s="39">
        <f t="shared" si="33"/>
        <v>23351.52</v>
      </c>
      <c r="J74" s="9">
        <v>723</v>
      </c>
      <c r="K74" s="10">
        <v>0</v>
      </c>
      <c r="L74" s="10">
        <v>0</v>
      </c>
      <c r="M74" s="9">
        <v>0</v>
      </c>
      <c r="N74" s="9">
        <v>0</v>
      </c>
      <c r="O74" s="2">
        <f t="shared" si="26"/>
        <v>723</v>
      </c>
      <c r="P74" s="2">
        <f t="shared" si="27"/>
        <v>723</v>
      </c>
      <c r="Q74" s="52">
        <v>723</v>
      </c>
      <c r="R74" s="53">
        <v>0</v>
      </c>
      <c r="S74" s="53">
        <v>0</v>
      </c>
      <c r="T74" s="52">
        <v>0</v>
      </c>
      <c r="U74" s="52">
        <v>0</v>
      </c>
      <c r="V74" s="2">
        <f t="shared" si="28"/>
        <v>723</v>
      </c>
      <c r="W74" s="2">
        <f t="shared" si="29"/>
        <v>723</v>
      </c>
      <c r="X74" s="3">
        <f t="shared" si="21"/>
        <v>58455</v>
      </c>
      <c r="Y74" s="2">
        <f t="shared" si="30"/>
        <v>37710.285000000003</v>
      </c>
      <c r="Z74" s="2">
        <f t="shared" si="31"/>
        <v>24074.52</v>
      </c>
      <c r="AA74" s="2">
        <f t="shared" si="22"/>
        <v>64.511649987169633</v>
      </c>
      <c r="AB74" s="2">
        <f t="shared" si="23"/>
        <v>41.184706184244291</v>
      </c>
    </row>
    <row r="75" spans="1:28">
      <c r="A75" s="49">
        <v>41088</v>
      </c>
      <c r="B75" s="16">
        <f t="shared" si="20"/>
        <v>-22.793927138871936</v>
      </c>
      <c r="C75" s="12">
        <v>59858</v>
      </c>
      <c r="D75" s="13">
        <v>47.5</v>
      </c>
      <c r="E75" s="13">
        <v>28.8</v>
      </c>
      <c r="F75" s="12">
        <v>41503</v>
      </c>
      <c r="G75" s="37">
        <v>49997</v>
      </c>
      <c r="H75" s="39">
        <f t="shared" si="32"/>
        <v>38068.925000000003</v>
      </c>
      <c r="I75" s="39">
        <f t="shared" si="33"/>
        <v>24260.135999999999</v>
      </c>
      <c r="J75" s="9">
        <v>723</v>
      </c>
      <c r="K75" s="10">
        <v>0</v>
      </c>
      <c r="L75" s="10">
        <v>0</v>
      </c>
      <c r="M75" s="9">
        <v>0</v>
      </c>
      <c r="N75" s="9">
        <v>0</v>
      </c>
      <c r="O75" s="2">
        <f t="shared" si="26"/>
        <v>723</v>
      </c>
      <c r="P75" s="2">
        <f t="shared" si="27"/>
        <v>723</v>
      </c>
      <c r="Q75" s="52">
        <v>723</v>
      </c>
      <c r="R75" s="53">
        <v>0</v>
      </c>
      <c r="S75" s="53">
        <v>0</v>
      </c>
      <c r="T75" s="52">
        <v>0</v>
      </c>
      <c r="U75" s="52">
        <v>0</v>
      </c>
      <c r="V75" s="2">
        <f t="shared" si="28"/>
        <v>723</v>
      </c>
      <c r="W75" s="2">
        <f t="shared" si="29"/>
        <v>723</v>
      </c>
      <c r="X75" s="3">
        <f t="shared" si="21"/>
        <v>60581</v>
      </c>
      <c r="Y75" s="2">
        <f t="shared" si="30"/>
        <v>38791.925000000003</v>
      </c>
      <c r="Z75" s="2">
        <f t="shared" si="31"/>
        <v>24983.135999999999</v>
      </c>
      <c r="AA75" s="2">
        <f t="shared" si="22"/>
        <v>64.033153959162121</v>
      </c>
      <c r="AB75" s="2">
        <f t="shared" si="23"/>
        <v>41.239226820290185</v>
      </c>
    </row>
    <row r="76" spans="1:28">
      <c r="A76" s="49">
        <v>41089</v>
      </c>
      <c r="B76" s="16">
        <f t="shared" si="20"/>
        <v>-24.253177251650989</v>
      </c>
      <c r="C76" s="12">
        <v>56213</v>
      </c>
      <c r="D76" s="13">
        <v>47.5</v>
      </c>
      <c r="E76" s="13">
        <v>28.8</v>
      </c>
      <c r="F76" s="12">
        <v>41503</v>
      </c>
      <c r="G76" s="37">
        <v>49997</v>
      </c>
      <c r="H76" s="39">
        <f t="shared" si="32"/>
        <v>34423.925000000003</v>
      </c>
      <c r="I76" s="39">
        <f t="shared" si="33"/>
        <v>20615.135999999999</v>
      </c>
      <c r="J76" s="9">
        <v>723</v>
      </c>
      <c r="K76" s="10">
        <v>0</v>
      </c>
      <c r="L76" s="10">
        <v>0</v>
      </c>
      <c r="M76" s="9">
        <v>0</v>
      </c>
      <c r="N76" s="9">
        <v>0</v>
      </c>
      <c r="O76" s="2">
        <f t="shared" si="26"/>
        <v>723</v>
      </c>
      <c r="P76" s="2">
        <f t="shared" si="27"/>
        <v>723</v>
      </c>
      <c r="Q76" s="52">
        <v>723</v>
      </c>
      <c r="R76" s="53">
        <v>0</v>
      </c>
      <c r="S76" s="53">
        <v>0</v>
      </c>
      <c r="T76" s="52">
        <v>0</v>
      </c>
      <c r="U76" s="52">
        <v>0</v>
      </c>
      <c r="V76" s="2">
        <f t="shared" si="28"/>
        <v>723</v>
      </c>
      <c r="W76" s="2">
        <f t="shared" si="29"/>
        <v>723</v>
      </c>
      <c r="X76" s="3">
        <f t="shared" si="21"/>
        <v>56936</v>
      </c>
      <c r="Y76" s="2">
        <f t="shared" si="30"/>
        <v>35146.925000000003</v>
      </c>
      <c r="Z76" s="2">
        <f t="shared" si="31"/>
        <v>21338.135999999999</v>
      </c>
      <c r="AA76" s="2">
        <f t="shared" si="22"/>
        <v>61.730583462132927</v>
      </c>
      <c r="AB76" s="2">
        <f t="shared" si="23"/>
        <v>37.477406210481938</v>
      </c>
    </row>
    <row r="77" spans="1:28">
      <c r="A77" s="49">
        <v>41092</v>
      </c>
      <c r="B77" s="16">
        <f t="shared" si="20"/>
        <v>-25.428738994439293</v>
      </c>
      <c r="C77" s="12">
        <v>58822</v>
      </c>
      <c r="D77" s="13">
        <v>49.5</v>
      </c>
      <c r="E77" s="13">
        <v>28.7</v>
      </c>
      <c r="F77" s="12">
        <v>40425</v>
      </c>
      <c r="G77" s="37">
        <v>48769</v>
      </c>
      <c r="H77" s="39">
        <f t="shared" si="32"/>
        <v>38407.375</v>
      </c>
      <c r="I77" s="39">
        <f t="shared" si="33"/>
        <v>24049.703000000001</v>
      </c>
      <c r="J77" s="9">
        <v>10234</v>
      </c>
      <c r="K77" s="10">
        <v>37.299999999999997</v>
      </c>
      <c r="L77" s="10">
        <v>16.600000000000001</v>
      </c>
      <c r="M77" s="9">
        <v>7892</v>
      </c>
      <c r="N77" s="9">
        <v>9773</v>
      </c>
      <c r="O77" s="2">
        <f t="shared" si="26"/>
        <v>5285.7160000000003</v>
      </c>
      <c r="P77" s="2">
        <f t="shared" si="27"/>
        <v>2083.3180000000002</v>
      </c>
      <c r="Q77" s="52">
        <v>10234</v>
      </c>
      <c r="R77" s="53">
        <v>37.299999999999997</v>
      </c>
      <c r="S77" s="53">
        <v>16.600000000000001</v>
      </c>
      <c r="T77" s="52">
        <v>7892</v>
      </c>
      <c r="U77" s="52">
        <v>9773</v>
      </c>
      <c r="V77" s="2">
        <f t="shared" si="28"/>
        <v>5614.9467880000002</v>
      </c>
      <c r="W77" s="2">
        <f t="shared" si="29"/>
        <v>337.43200000000024</v>
      </c>
      <c r="X77" s="3">
        <f t="shared" si="21"/>
        <v>69056</v>
      </c>
      <c r="Y77" s="2">
        <f t="shared" si="30"/>
        <v>43693.091</v>
      </c>
      <c r="Z77" s="2">
        <f t="shared" si="31"/>
        <v>26133.021000000001</v>
      </c>
      <c r="AA77" s="2">
        <f t="shared" si="22"/>
        <v>63.271969126506022</v>
      </c>
      <c r="AB77" s="2">
        <f t="shared" si="23"/>
        <v>37.843230132066729</v>
      </c>
    </row>
    <row r="78" spans="1:28">
      <c r="A78" s="49">
        <v>41093</v>
      </c>
      <c r="B78" s="16">
        <f t="shared" si="20"/>
        <v>-24.995982709273854</v>
      </c>
      <c r="C78" s="12">
        <v>56974</v>
      </c>
      <c r="D78" s="13">
        <v>47.7</v>
      </c>
      <c r="E78" s="13">
        <v>28.6</v>
      </c>
      <c r="F78" s="12">
        <v>38786</v>
      </c>
      <c r="G78" s="37">
        <v>47829</v>
      </c>
      <c r="H78" s="39">
        <f t="shared" si="32"/>
        <v>36688.922000000006</v>
      </c>
      <c r="I78" s="39">
        <f t="shared" si="33"/>
        <v>22824.094000000001</v>
      </c>
      <c r="J78" s="9">
        <v>10808</v>
      </c>
      <c r="K78" s="10">
        <v>36.6</v>
      </c>
      <c r="L78" s="10">
        <v>18.100000000000001</v>
      </c>
      <c r="M78" s="9">
        <v>8421</v>
      </c>
      <c r="N78" s="9">
        <v>10277</v>
      </c>
      <c r="O78" s="2">
        <f t="shared" si="26"/>
        <v>5469.0860000000002</v>
      </c>
      <c r="P78" s="2">
        <f t="shared" si="27"/>
        <v>2391.1370000000002</v>
      </c>
      <c r="Q78" s="52">
        <v>10808</v>
      </c>
      <c r="R78" s="53">
        <v>36.6</v>
      </c>
      <c r="S78" s="53">
        <v>18.100000000000001</v>
      </c>
      <c r="T78" s="52">
        <v>8421</v>
      </c>
      <c r="U78" s="52">
        <v>10277</v>
      </c>
      <c r="X78" s="3">
        <f t="shared" si="21"/>
        <v>67782</v>
      </c>
      <c r="Y78" s="2">
        <f t="shared" si="30"/>
        <v>42158.008000000009</v>
      </c>
      <c r="Z78" s="2">
        <f t="shared" si="31"/>
        <v>25215.231</v>
      </c>
      <c r="AA78" s="2">
        <f t="shared" si="22"/>
        <v>62.196465138237301</v>
      </c>
      <c r="AB78" s="2">
        <f t="shared" si="23"/>
        <v>37.200482428963447</v>
      </c>
    </row>
    <row r="79" spans="1:28">
      <c r="A79" s="49">
        <v>41094</v>
      </c>
      <c r="B79" s="16">
        <f t="shared" si="20"/>
        <v>-25.080196061320073</v>
      </c>
      <c r="C79" s="12">
        <v>57457</v>
      </c>
      <c r="D79" s="13">
        <v>47.9</v>
      </c>
      <c r="E79" s="13">
        <v>29.1</v>
      </c>
      <c r="F79" s="12">
        <v>39442</v>
      </c>
      <c r="G79" s="37">
        <v>48623</v>
      </c>
      <c r="H79" s="39">
        <f t="shared" si="32"/>
        <v>36907.718000000001</v>
      </c>
      <c r="I79" s="39">
        <f t="shared" si="33"/>
        <v>22983.292999999998</v>
      </c>
      <c r="J79" s="9">
        <v>11297</v>
      </c>
      <c r="K79" s="10">
        <v>36.4</v>
      </c>
      <c r="L79" s="10">
        <v>17.3</v>
      </c>
      <c r="M79" s="9">
        <v>8792</v>
      </c>
      <c r="N79" s="9">
        <v>10775</v>
      </c>
      <c r="O79" s="2">
        <f t="shared" si="26"/>
        <v>5705.2880000000005</v>
      </c>
      <c r="P79" s="2">
        <f t="shared" si="27"/>
        <v>2386.0749999999998</v>
      </c>
      <c r="Q79" s="52">
        <v>11297</v>
      </c>
      <c r="R79" s="53">
        <v>36.4</v>
      </c>
      <c r="S79" s="53">
        <v>17.3</v>
      </c>
      <c r="T79" s="52">
        <v>8792</v>
      </c>
      <c r="U79" s="52">
        <v>10775</v>
      </c>
      <c r="X79" s="3">
        <f t="shared" si="21"/>
        <v>68754</v>
      </c>
      <c r="Y79" s="2">
        <f t="shared" si="30"/>
        <v>42613.006000000001</v>
      </c>
      <c r="Z79" s="2">
        <f t="shared" si="31"/>
        <v>25369.367999999999</v>
      </c>
      <c r="AA79" s="2">
        <f t="shared" si="22"/>
        <v>61.978948133926757</v>
      </c>
      <c r="AB79" s="2">
        <f t="shared" si="23"/>
        <v>36.898752072606683</v>
      </c>
    </row>
    <row r="80" spans="1:28">
      <c r="A80" s="49">
        <v>41095</v>
      </c>
      <c r="B80" s="16">
        <f t="shared" si="20"/>
        <v>-22.30965615807294</v>
      </c>
      <c r="C80" s="12">
        <v>59828</v>
      </c>
      <c r="D80" s="13">
        <v>47</v>
      </c>
      <c r="E80" s="13">
        <v>29.3</v>
      </c>
      <c r="F80" s="12">
        <v>41215</v>
      </c>
      <c r="G80" s="37">
        <v>48623</v>
      </c>
      <c r="H80" s="39">
        <f t="shared" si="32"/>
        <v>37984.050000000003</v>
      </c>
      <c r="I80" s="39">
        <f t="shared" si="33"/>
        <v>25451.539000000001</v>
      </c>
      <c r="J80" s="9">
        <v>12240</v>
      </c>
      <c r="K80" s="10">
        <v>37.700000000000003</v>
      </c>
      <c r="L80" s="10">
        <v>19.600000000000001</v>
      </c>
      <c r="M80" s="9">
        <v>9368</v>
      </c>
      <c r="N80" s="9">
        <v>11669</v>
      </c>
      <c r="O80" s="2">
        <f t="shared" si="26"/>
        <v>6403.7360000000008</v>
      </c>
      <c r="P80" s="2">
        <f t="shared" si="27"/>
        <v>2858.1240000000003</v>
      </c>
      <c r="Q80" s="52">
        <v>12240</v>
      </c>
      <c r="X80" s="3">
        <f t="shared" si="21"/>
        <v>72068</v>
      </c>
      <c r="Y80" s="2">
        <f t="shared" si="30"/>
        <v>44387.786000000007</v>
      </c>
      <c r="Z80" s="2">
        <f t="shared" si="31"/>
        <v>28309.663</v>
      </c>
      <c r="AA80" s="2">
        <f t="shared" si="22"/>
        <v>61.591532996614319</v>
      </c>
      <c r="AB80" s="2">
        <f t="shared" si="23"/>
        <v>39.281876838541379</v>
      </c>
    </row>
    <row r="81" spans="1:28">
      <c r="A81" s="49">
        <v>41096</v>
      </c>
      <c r="B81" s="16">
        <f t="shared" si="20"/>
        <v>-26.384155216499487</v>
      </c>
      <c r="C81" s="12">
        <v>58312</v>
      </c>
      <c r="D81" s="13">
        <v>49.5</v>
      </c>
      <c r="E81" s="13">
        <v>27.5</v>
      </c>
      <c r="F81" s="12">
        <v>40125</v>
      </c>
      <c r="G81" s="37">
        <v>48777</v>
      </c>
      <c r="H81" s="39">
        <f t="shared" si="32"/>
        <v>38048.875</v>
      </c>
      <c r="I81" s="39">
        <f t="shared" si="33"/>
        <v>22948.674999999999</v>
      </c>
      <c r="J81" s="9">
        <v>12866</v>
      </c>
      <c r="K81" s="10">
        <v>38.799999999999997</v>
      </c>
      <c r="L81" s="10">
        <v>20.100000000000001</v>
      </c>
      <c r="M81" s="9">
        <v>9939</v>
      </c>
      <c r="N81" s="9">
        <v>12218</v>
      </c>
      <c r="O81" s="2">
        <f t="shared" si="26"/>
        <v>6783.3319999999994</v>
      </c>
      <c r="P81" s="2">
        <f t="shared" si="27"/>
        <v>3103.8180000000002</v>
      </c>
      <c r="Q81" s="52">
        <v>12866</v>
      </c>
      <c r="X81" s="3">
        <f t="shared" si="21"/>
        <v>71178</v>
      </c>
      <c r="Y81" s="2">
        <f t="shared" si="30"/>
        <v>44832.207000000002</v>
      </c>
      <c r="Z81" s="2">
        <f t="shared" si="31"/>
        <v>26052.492999999999</v>
      </c>
      <c r="AA81" s="2">
        <f t="shared" si="22"/>
        <v>62.98604484531738</v>
      </c>
      <c r="AB81" s="2">
        <f t="shared" si="23"/>
        <v>36.601889628817894</v>
      </c>
    </row>
    <row r="82" spans="1:28">
      <c r="A82" s="49">
        <v>41099</v>
      </c>
      <c r="B82" s="16">
        <f t="shared" si="20"/>
        <v>-27.969212221586261</v>
      </c>
      <c r="C82" s="12">
        <v>58054</v>
      </c>
      <c r="D82" s="13">
        <v>49.9</v>
      </c>
      <c r="E82" s="13">
        <v>25.9</v>
      </c>
      <c r="F82" s="12">
        <v>39800</v>
      </c>
      <c r="G82" s="37">
        <v>48310</v>
      </c>
      <c r="H82" s="39">
        <f t="shared" ref="H82:H87" si="34">F82*(D82/100)+(C82-F82)</f>
        <v>38114.199999999997</v>
      </c>
      <c r="I82" s="39">
        <f t="shared" ref="I82:I87" si="35">G82*(E82/100)+(C82-G82)</f>
        <v>22256.29</v>
      </c>
      <c r="J82" s="9">
        <v>13721</v>
      </c>
      <c r="K82" s="10">
        <v>37.700000000000003</v>
      </c>
      <c r="L82" s="10">
        <v>22.1</v>
      </c>
      <c r="M82" s="9">
        <v>10589</v>
      </c>
      <c r="N82" s="9">
        <v>13121</v>
      </c>
      <c r="O82" s="2">
        <f t="shared" si="26"/>
        <v>7124.0529999999999</v>
      </c>
      <c r="P82" s="2">
        <f t="shared" si="27"/>
        <v>3499.7410000000004</v>
      </c>
      <c r="Q82" s="52">
        <v>10342</v>
      </c>
      <c r="R82" s="53">
        <v>44.8</v>
      </c>
      <c r="S82" s="53">
        <v>18.8</v>
      </c>
      <c r="T82" s="52">
        <v>7852</v>
      </c>
      <c r="U82" s="52">
        <v>9630</v>
      </c>
      <c r="V82" s="2">
        <f t="shared" ref="V82:V87" si="36">T82*R82/100+(Q82-T82)</f>
        <v>6007.6959999999999</v>
      </c>
      <c r="W82" s="2">
        <f t="shared" ref="W82:W87" si="37">U82*(S82/100)+(Q82-U82)</f>
        <v>2522.44</v>
      </c>
      <c r="X82" s="3">
        <f t="shared" ref="X82:X89" si="38">C82+J82+Q82</f>
        <v>82117</v>
      </c>
      <c r="Y82" s="2">
        <f t="shared" ref="Y82:Z84" si="39">H82+O82+V82</f>
        <v>51245.948999999993</v>
      </c>
      <c r="Z82" s="2">
        <f t="shared" si="39"/>
        <v>28278.471000000001</v>
      </c>
      <c r="AA82" s="2">
        <f t="shared" si="22"/>
        <v>62.406017024489437</v>
      </c>
      <c r="AB82" s="2">
        <f t="shared" si="23"/>
        <v>34.436804802903175</v>
      </c>
    </row>
    <row r="83" spans="1:28">
      <c r="A83" s="49">
        <v>41100</v>
      </c>
      <c r="B83" s="16">
        <f t="shared" ref="B83:B90" si="40">AB83-AA83</f>
        <v>-27.818369492497382</v>
      </c>
      <c r="C83" s="12">
        <v>58205</v>
      </c>
      <c r="D83" s="13">
        <v>49.6</v>
      </c>
      <c r="E83" s="13">
        <v>26.6</v>
      </c>
      <c r="F83" s="12">
        <v>40269</v>
      </c>
      <c r="G83" s="37">
        <v>48778</v>
      </c>
      <c r="H83" s="39">
        <f t="shared" si="34"/>
        <v>37909.423999999999</v>
      </c>
      <c r="I83" s="39">
        <f t="shared" si="35"/>
        <v>22401.948</v>
      </c>
      <c r="J83" s="9">
        <v>13911</v>
      </c>
      <c r="K83" s="10">
        <v>37.799999999999997</v>
      </c>
      <c r="L83" s="10">
        <v>21.6</v>
      </c>
      <c r="M83" s="9">
        <v>10668</v>
      </c>
      <c r="N83" s="9">
        <v>13331</v>
      </c>
      <c r="O83" s="2">
        <f t="shared" ref="O83:O90" si="41">M83*K83/100+(J83-M83)</f>
        <v>7275.503999999999</v>
      </c>
      <c r="P83" s="2">
        <f t="shared" ref="P83:P90" si="42">N83*L83/100+(J83-N83)</f>
        <v>3459.4960000000005</v>
      </c>
      <c r="Q83" s="52">
        <v>11588</v>
      </c>
      <c r="R83" s="53">
        <v>44.4</v>
      </c>
      <c r="S83" s="53">
        <v>18.399999999999999</v>
      </c>
      <c r="T83" s="52">
        <v>8665</v>
      </c>
      <c r="U83" s="52">
        <v>10759</v>
      </c>
      <c r="V83" s="2">
        <f t="shared" si="36"/>
        <v>6770.26</v>
      </c>
      <c r="W83" s="2">
        <f t="shared" si="37"/>
        <v>2808.6559999999999</v>
      </c>
      <c r="X83" s="3">
        <f t="shared" si="38"/>
        <v>83704</v>
      </c>
      <c r="Y83" s="2">
        <f t="shared" si="39"/>
        <v>51955.188000000002</v>
      </c>
      <c r="Z83" s="2">
        <f t="shared" si="39"/>
        <v>28670.1</v>
      </c>
      <c r="AA83" s="2">
        <f t="shared" ref="AA83:AA90" si="43">Y83/X83*100</f>
        <v>62.070137627831414</v>
      </c>
      <c r="AB83" s="2">
        <f t="shared" ref="AB83:AB90" si="44">Z83/X83*100</f>
        <v>34.251768135334032</v>
      </c>
    </row>
    <row r="84" spans="1:28">
      <c r="A84" s="49">
        <v>41101</v>
      </c>
      <c r="B84" s="16">
        <f t="shared" si="40"/>
        <v>-27.027658480594944</v>
      </c>
      <c r="C84" s="12">
        <v>56843</v>
      </c>
      <c r="D84" s="13">
        <v>50</v>
      </c>
      <c r="E84" s="13">
        <v>28.2</v>
      </c>
      <c r="F84" s="12">
        <v>39451</v>
      </c>
      <c r="G84" s="37">
        <v>47720</v>
      </c>
      <c r="H84" s="39">
        <f t="shared" si="34"/>
        <v>37117.5</v>
      </c>
      <c r="I84" s="39">
        <f t="shared" si="35"/>
        <v>22580.04</v>
      </c>
      <c r="J84" s="9">
        <v>13986</v>
      </c>
      <c r="K84" s="10">
        <v>39.299999999999997</v>
      </c>
      <c r="L84" s="10">
        <v>22.3</v>
      </c>
      <c r="M84" s="9">
        <v>10658</v>
      </c>
      <c r="N84" s="9">
        <v>13341</v>
      </c>
      <c r="O84" s="2">
        <f t="shared" si="41"/>
        <v>7516.5940000000001</v>
      </c>
      <c r="P84" s="2">
        <f t="shared" si="42"/>
        <v>3620.0429999999997</v>
      </c>
      <c r="Q84" s="52">
        <v>12809</v>
      </c>
      <c r="R84" s="53">
        <v>45.1</v>
      </c>
      <c r="S84" s="53">
        <v>20.3</v>
      </c>
      <c r="T84" s="52">
        <v>9345</v>
      </c>
      <c r="U84" s="52">
        <v>11671</v>
      </c>
      <c r="V84" s="2">
        <f t="shared" si="36"/>
        <v>7678.5950000000003</v>
      </c>
      <c r="W84" s="2">
        <f t="shared" si="37"/>
        <v>3507.2130000000002</v>
      </c>
      <c r="X84" s="3">
        <f t="shared" si="38"/>
        <v>83638</v>
      </c>
      <c r="Y84" s="2">
        <f t="shared" si="39"/>
        <v>52312.688999999998</v>
      </c>
      <c r="Z84" s="2">
        <f t="shared" si="39"/>
        <v>29707.295999999998</v>
      </c>
      <c r="AA84" s="2">
        <f t="shared" si="43"/>
        <v>62.54655658911021</v>
      </c>
      <c r="AB84" s="2">
        <f t="shared" si="44"/>
        <v>35.518898108515266</v>
      </c>
    </row>
    <row r="85" spans="1:28">
      <c r="A85" s="49">
        <v>41102</v>
      </c>
      <c r="B85" s="16">
        <f t="shared" si="40"/>
        <v>-26.234041210321152</v>
      </c>
      <c r="C85" s="12">
        <v>51818</v>
      </c>
      <c r="D85" s="13">
        <v>49.5</v>
      </c>
      <c r="E85" s="13">
        <v>31</v>
      </c>
      <c r="F85" s="12">
        <v>36419</v>
      </c>
      <c r="G85" s="37">
        <v>44366</v>
      </c>
      <c r="H85" s="39">
        <f t="shared" si="34"/>
        <v>33426.404999999999</v>
      </c>
      <c r="I85" s="39">
        <f t="shared" si="35"/>
        <v>21205.46</v>
      </c>
      <c r="J85" s="9">
        <v>14244</v>
      </c>
      <c r="K85" s="10">
        <v>41.2</v>
      </c>
      <c r="L85" s="10">
        <v>21.6</v>
      </c>
      <c r="M85" s="9">
        <v>10984</v>
      </c>
      <c r="N85" s="9">
        <v>13424</v>
      </c>
      <c r="O85" s="2">
        <f t="shared" si="41"/>
        <v>7785.4080000000004</v>
      </c>
      <c r="P85" s="2">
        <f t="shared" si="42"/>
        <v>3719.5840000000003</v>
      </c>
      <c r="Q85" s="52">
        <v>14743</v>
      </c>
      <c r="R85" s="53">
        <v>43.8</v>
      </c>
      <c r="S85" s="53">
        <v>20.399999999999999</v>
      </c>
      <c r="T85" s="52">
        <v>10346</v>
      </c>
      <c r="U85" s="52">
        <v>13475</v>
      </c>
      <c r="V85" s="2">
        <f t="shared" si="36"/>
        <v>8928.5479999999989</v>
      </c>
      <c r="W85" s="2">
        <f t="shared" si="37"/>
        <v>4016.8999999999996</v>
      </c>
      <c r="X85" s="3">
        <f t="shared" si="38"/>
        <v>80805</v>
      </c>
      <c r="Y85" s="2">
        <f t="shared" ref="Y85:Z90" si="45">H85+O85+V85</f>
        <v>50140.361000000004</v>
      </c>
      <c r="Z85" s="2">
        <f t="shared" si="45"/>
        <v>28941.943999999996</v>
      </c>
      <c r="AA85" s="2">
        <f t="shared" si="43"/>
        <v>62.051062434255314</v>
      </c>
      <c r="AB85" s="2">
        <f t="shared" si="44"/>
        <v>35.817021223934162</v>
      </c>
    </row>
    <row r="86" spans="1:28">
      <c r="A86" s="49">
        <v>41103</v>
      </c>
      <c r="B86" s="16">
        <f t="shared" si="40"/>
        <v>-26.142764150702099</v>
      </c>
      <c r="C86" s="12">
        <v>47028</v>
      </c>
      <c r="D86" s="13">
        <v>49.1</v>
      </c>
      <c r="E86" s="13">
        <v>29.9</v>
      </c>
      <c r="F86" s="12">
        <v>32825</v>
      </c>
      <c r="G86" s="37">
        <v>38893</v>
      </c>
      <c r="H86" s="39">
        <f t="shared" si="34"/>
        <v>30320.074999999997</v>
      </c>
      <c r="I86" s="39">
        <f t="shared" si="35"/>
        <v>19764.006999999998</v>
      </c>
      <c r="J86" s="9">
        <v>14805</v>
      </c>
      <c r="K86" s="10">
        <v>39.700000000000003</v>
      </c>
      <c r="L86" s="10">
        <v>20.3</v>
      </c>
      <c r="M86" s="9">
        <v>11320</v>
      </c>
      <c r="N86" s="9">
        <v>13990</v>
      </c>
      <c r="O86" s="2">
        <f t="shared" si="41"/>
        <v>7979.0400000000009</v>
      </c>
      <c r="P86" s="2">
        <f t="shared" si="42"/>
        <v>3654.97</v>
      </c>
      <c r="Q86" s="52">
        <v>16361</v>
      </c>
      <c r="R86" s="53">
        <v>45</v>
      </c>
      <c r="S86" s="53">
        <v>19.899999999999999</v>
      </c>
      <c r="T86" s="52">
        <v>11711</v>
      </c>
      <c r="U86" s="52">
        <v>14985</v>
      </c>
      <c r="V86" s="2">
        <f t="shared" si="36"/>
        <v>9919.9500000000007</v>
      </c>
      <c r="W86" s="2">
        <f t="shared" si="37"/>
        <v>4358.0149999999994</v>
      </c>
      <c r="X86" s="3">
        <f t="shared" si="38"/>
        <v>78194</v>
      </c>
      <c r="Y86" s="2">
        <f t="shared" si="45"/>
        <v>48219.065000000002</v>
      </c>
      <c r="Z86" s="2">
        <f t="shared" si="45"/>
        <v>27776.991999999998</v>
      </c>
      <c r="AA86" s="2">
        <f t="shared" si="43"/>
        <v>61.665939841931603</v>
      </c>
      <c r="AB86" s="2">
        <f t="shared" si="44"/>
        <v>35.523175691229504</v>
      </c>
    </row>
    <row r="87" spans="1:28">
      <c r="A87" s="49">
        <v>41106</v>
      </c>
      <c r="B87" s="16">
        <f t="shared" si="40"/>
        <v>-23.788972880926906</v>
      </c>
      <c r="C87" s="12">
        <v>45844</v>
      </c>
      <c r="D87" s="13">
        <v>42.2</v>
      </c>
      <c r="E87" s="13">
        <v>30.3</v>
      </c>
      <c r="F87" s="12">
        <v>31873</v>
      </c>
      <c r="G87" s="37">
        <v>37859</v>
      </c>
      <c r="H87" s="39">
        <f t="shared" si="34"/>
        <v>27421.406000000003</v>
      </c>
      <c r="I87" s="39">
        <f t="shared" si="35"/>
        <v>19456.277000000002</v>
      </c>
      <c r="J87" s="9">
        <v>15773</v>
      </c>
      <c r="K87" s="10">
        <v>40.799999999999997</v>
      </c>
      <c r="L87" s="10">
        <v>21</v>
      </c>
      <c r="M87" s="9">
        <v>11922</v>
      </c>
      <c r="N87" s="9">
        <v>15072</v>
      </c>
      <c r="O87" s="2">
        <f t="shared" si="41"/>
        <v>8715.1759999999995</v>
      </c>
      <c r="P87" s="2">
        <f t="shared" si="42"/>
        <v>3866.12</v>
      </c>
      <c r="Q87" s="52">
        <v>25296</v>
      </c>
      <c r="R87" s="53">
        <v>43.5</v>
      </c>
      <c r="S87" s="53">
        <v>22</v>
      </c>
      <c r="T87" s="52">
        <v>18335</v>
      </c>
      <c r="U87" s="52">
        <v>23360</v>
      </c>
      <c r="V87" s="2">
        <f t="shared" si="36"/>
        <v>14936.725</v>
      </c>
      <c r="W87" s="2">
        <f t="shared" si="37"/>
        <v>7075.2</v>
      </c>
      <c r="X87" s="3">
        <f t="shared" si="38"/>
        <v>86913</v>
      </c>
      <c r="Y87" s="2">
        <f t="shared" si="45"/>
        <v>51073.307000000001</v>
      </c>
      <c r="Z87" s="2">
        <f t="shared" si="45"/>
        <v>30397.597000000002</v>
      </c>
      <c r="AA87" s="2">
        <f t="shared" si="43"/>
        <v>58.763714289001648</v>
      </c>
      <c r="AB87" s="2">
        <f t="shared" si="44"/>
        <v>34.974741408074742</v>
      </c>
    </row>
    <row r="88" spans="1:28">
      <c r="A88" s="49">
        <v>41107</v>
      </c>
      <c r="B88" s="16">
        <f t="shared" si="40"/>
        <v>-25.542254602132509</v>
      </c>
      <c r="C88" s="12">
        <v>37084</v>
      </c>
      <c r="D88" s="13">
        <v>48.6</v>
      </c>
      <c r="E88" s="13">
        <v>28.4</v>
      </c>
      <c r="F88" s="12">
        <v>25820</v>
      </c>
      <c r="G88" s="37">
        <v>31903</v>
      </c>
      <c r="H88" s="39">
        <f>F88*(D88/100)+(C88-F88)</f>
        <v>23812.52</v>
      </c>
      <c r="I88" s="39">
        <f>G88*(E88/100)+(C88-G88)</f>
        <v>14241.451999999999</v>
      </c>
      <c r="J88" s="9">
        <v>16405</v>
      </c>
      <c r="K88" s="10">
        <v>41</v>
      </c>
      <c r="L88" s="10">
        <v>23.6</v>
      </c>
      <c r="M88" s="9">
        <v>12284</v>
      </c>
      <c r="N88" s="9">
        <v>15638</v>
      </c>
      <c r="O88" s="2">
        <f t="shared" si="41"/>
        <v>9157.4399999999987</v>
      </c>
      <c r="P88" s="2">
        <f t="shared" si="42"/>
        <v>4457.5680000000011</v>
      </c>
      <c r="Q88" s="52">
        <v>31200</v>
      </c>
      <c r="R88" s="53">
        <v>44</v>
      </c>
      <c r="S88" s="53">
        <v>26.8</v>
      </c>
      <c r="T88" s="52">
        <v>23332</v>
      </c>
      <c r="U88" s="52">
        <v>27905</v>
      </c>
      <c r="V88" s="2">
        <f>T88*R88/100+(Q88-T88)</f>
        <v>18134.080000000002</v>
      </c>
      <c r="W88" s="2">
        <f>U88*(S88/100)+(Q88-U88)</f>
        <v>10773.54</v>
      </c>
      <c r="X88" s="3">
        <f t="shared" si="38"/>
        <v>84689</v>
      </c>
      <c r="Y88" s="2">
        <f t="shared" si="45"/>
        <v>51104.04</v>
      </c>
      <c r="Z88" s="2">
        <f t="shared" si="45"/>
        <v>29472.560000000001</v>
      </c>
      <c r="AA88" s="2">
        <f t="shared" si="43"/>
        <v>60.343185065356778</v>
      </c>
      <c r="AB88" s="2">
        <f t="shared" si="44"/>
        <v>34.800930463224269</v>
      </c>
    </row>
    <row r="89" spans="1:28">
      <c r="A89" s="49">
        <v>41108</v>
      </c>
      <c r="B89" s="16">
        <f t="shared" si="40"/>
        <v>-24.460525030088547</v>
      </c>
      <c r="C89" s="12">
        <v>23135</v>
      </c>
      <c r="D89" s="13">
        <v>48.9</v>
      </c>
      <c r="E89" s="13">
        <v>24.1</v>
      </c>
      <c r="F89" s="12">
        <v>16670</v>
      </c>
      <c r="G89" s="37">
        <v>20552</v>
      </c>
      <c r="H89" s="39">
        <f>F89*(D89/100)+(C89-F89)</f>
        <v>14616.630000000001</v>
      </c>
      <c r="I89" s="39">
        <f>G89*(E89/100)+(C89-G89)</f>
        <v>7536.0320000000002</v>
      </c>
      <c r="J89" s="9">
        <v>16753</v>
      </c>
      <c r="K89" s="10">
        <v>40</v>
      </c>
      <c r="L89" s="10">
        <v>23</v>
      </c>
      <c r="M89" s="9">
        <v>12759</v>
      </c>
      <c r="N89" s="9">
        <v>15989</v>
      </c>
      <c r="O89" s="2">
        <f t="shared" si="41"/>
        <v>9097.6</v>
      </c>
      <c r="P89" s="2">
        <f t="shared" si="42"/>
        <v>4441.4699999999993</v>
      </c>
      <c r="Q89" s="52">
        <v>44031</v>
      </c>
      <c r="R89" s="53">
        <v>43.9</v>
      </c>
      <c r="S89" s="53">
        <v>30</v>
      </c>
      <c r="T89" s="52">
        <v>31800</v>
      </c>
      <c r="U89" s="52">
        <v>38043</v>
      </c>
      <c r="V89" s="2">
        <f>T89*R89/100+(Q89-T89)</f>
        <v>26191.200000000001</v>
      </c>
      <c r="W89" s="2">
        <f>U89*(S89/100)+(Q89-U89)</f>
        <v>17400.900000000001</v>
      </c>
      <c r="X89" s="3">
        <f t="shared" si="38"/>
        <v>83919</v>
      </c>
      <c r="Y89" s="2">
        <f t="shared" si="45"/>
        <v>49905.430000000008</v>
      </c>
      <c r="Z89" s="2">
        <f t="shared" si="45"/>
        <v>29378.402000000002</v>
      </c>
      <c r="AA89" s="2">
        <f t="shared" si="43"/>
        <v>59.468570883828463</v>
      </c>
      <c r="AB89" s="2">
        <f t="shared" si="44"/>
        <v>35.008045853739915</v>
      </c>
    </row>
    <row r="90" spans="1:28">
      <c r="A90" s="49">
        <v>41109</v>
      </c>
      <c r="B90" s="16">
        <f t="shared" si="40"/>
        <v>-25.963161302371915</v>
      </c>
      <c r="C90" s="12">
        <v>10878</v>
      </c>
      <c r="D90" s="13">
        <v>49.1</v>
      </c>
      <c r="E90" s="13">
        <v>24.5</v>
      </c>
      <c r="F90" s="12">
        <v>8033</v>
      </c>
      <c r="G90" s="37">
        <v>10185</v>
      </c>
      <c r="H90" s="39">
        <f>F90*(D90/100)+(C90-F90)</f>
        <v>6789.2029999999995</v>
      </c>
      <c r="I90" s="39">
        <f>G90*(E90/100)+(C90-G90)</f>
        <v>3188.3249999999998</v>
      </c>
      <c r="J90" s="9">
        <v>16714</v>
      </c>
      <c r="K90" s="10">
        <v>39.799999999999997</v>
      </c>
      <c r="L90" s="10">
        <v>23.7</v>
      </c>
      <c r="M90" s="9">
        <v>12591</v>
      </c>
      <c r="N90" s="9">
        <v>15973</v>
      </c>
      <c r="O90" s="2">
        <f t="shared" si="41"/>
        <v>9134.2180000000008</v>
      </c>
      <c r="P90" s="2">
        <f t="shared" si="42"/>
        <v>4526.6009999999997</v>
      </c>
      <c r="Q90" s="52">
        <v>52723</v>
      </c>
      <c r="R90" s="53">
        <v>47.5</v>
      </c>
      <c r="S90" s="53">
        <v>28.4</v>
      </c>
      <c r="T90" s="52">
        <v>37558</v>
      </c>
      <c r="U90" s="52">
        <v>45198</v>
      </c>
      <c r="V90" s="2">
        <f>T90*R90/100+(Q90-T90)</f>
        <v>33005.050000000003</v>
      </c>
      <c r="W90" s="2">
        <f>U90*(S90/100)+(Q90-U90)</f>
        <v>20361.231999999996</v>
      </c>
      <c r="X90" s="3">
        <f>C90+J90+Q90</f>
        <v>80315</v>
      </c>
      <c r="Y90" s="2">
        <f t="shared" si="45"/>
        <v>48928.471000000005</v>
      </c>
      <c r="Z90" s="2">
        <f t="shared" si="45"/>
        <v>28076.157999999996</v>
      </c>
      <c r="AA90" s="2">
        <f t="shared" si="43"/>
        <v>60.920713440826745</v>
      </c>
      <c r="AB90" s="2">
        <f t="shared" si="44"/>
        <v>34.95755213845483</v>
      </c>
    </row>
  </sheetData>
  <mergeCells count="8">
    <mergeCell ref="AA1:AB1"/>
    <mergeCell ref="D1:E1"/>
    <mergeCell ref="H1:I1"/>
    <mergeCell ref="K1:L1"/>
    <mergeCell ref="O1:P1"/>
    <mergeCell ref="X1:Z1"/>
    <mergeCell ref="R1:S1"/>
    <mergeCell ref="V1:W1"/>
  </mergeCells>
  <phoneticPr fontId="1" type="noConversion"/>
  <pageMargins left="0.7" right="0.7" top="0.75" bottom="0.75" header="0.3" footer="0.3"/>
  <pageSetup paperSize="9" orientation="portrait" r:id="rId1"/>
  <ignoredErrors>
    <ignoredError sqref="H47:I4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数据输入</vt:lpstr>
      <vt:lpstr>期货持仓统计</vt:lpstr>
      <vt:lpstr>能量表</vt:lpstr>
      <vt:lpstr>日志</vt:lpstr>
      <vt:lpstr>金钻一号经验</vt:lpstr>
      <vt:lpstr>期货合约数据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gtja</dc:creator>
  <cp:lastModifiedBy>hlg</cp:lastModifiedBy>
  <dcterms:created xsi:type="dcterms:W3CDTF">2012-04-10T08:14:12Z</dcterms:created>
  <dcterms:modified xsi:type="dcterms:W3CDTF">2012-10-25T07:19:44Z</dcterms:modified>
</cp:coreProperties>
</file>