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1D_Models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B28" i="3"/>
  <c r="B27" i="3"/>
  <c r="B25" i="3"/>
  <c r="F21" i="3"/>
  <c r="B26" i="3"/>
  <c r="B21" i="3"/>
  <c r="B10" i="3"/>
  <c r="B9" i="3"/>
  <c r="B8" i="3"/>
  <c r="B29" i="3" l="1"/>
  <c r="B30" i="3" s="1"/>
  <c r="B5" i="3"/>
  <c r="B14" i="3" s="1"/>
  <c r="B6" i="3" l="1"/>
  <c r="B15" i="3"/>
  <c r="D2" i="2"/>
  <c r="B32" i="3" l="1"/>
  <c r="R29" i="1"/>
  <c r="C18" i="1"/>
  <c r="B5" i="1"/>
  <c r="B22" i="1"/>
  <c r="C16" i="1"/>
  <c r="B7" i="1"/>
  <c r="B4" i="1"/>
  <c r="B3" i="1"/>
  <c r="B23" i="1" l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E7" i="1"/>
  <c r="F4" i="1"/>
  <c r="E4" i="1"/>
  <c r="F3" i="1"/>
  <c r="E3" i="1"/>
  <c r="C17" i="1"/>
  <c r="K12" i="1" l="1"/>
  <c r="Q9" i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<sst xmlns="http://schemas.openxmlformats.org/spreadsheetml/2006/main" count="134" uniqueCount="98">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</sst>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1" workbookViewId="0">
      <selection activeCell="F18" sqref="F18"/>
    </sheetView>
  </sheetViews>
  <sheetFormatPr defaultRowHeight="14.4" x14ac:dyDescent="0.3"/>
  <cols>
    <col min="1" max="1" width="41.88671875" bestFit="1" customWidth="1"/>
    <col min="2" max="2" width="12" bestFit="1" customWidth="1"/>
    <col min="5" max="5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50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6" spans="1:18" x14ac:dyDescent="0.3">
      <c r="B16" t="s">
        <v>47</v>
      </c>
      <c r="C16">
        <f>B4-B4/B6</f>
        <v>999.19419822723614</v>
      </c>
      <c r="D16" t="s">
        <v>5</v>
      </c>
    </row>
    <row r="17" spans="1:18" x14ac:dyDescent="0.3">
      <c r="B17" t="s">
        <v>8</v>
      </c>
      <c r="C17">
        <f>C16+B7</f>
        <v>1415.5251141552512</v>
      </c>
      <c r="D17" t="s">
        <v>5</v>
      </c>
    </row>
    <row r="18" spans="1:18" x14ac:dyDescent="0.3">
      <c r="B18" t="s">
        <v>68</v>
      </c>
      <c r="C18">
        <f>C16/5</f>
        <v>199.83883964544722</v>
      </c>
    </row>
    <row r="19" spans="1:18" x14ac:dyDescent="0.3">
      <c r="A19" t="s">
        <v>11</v>
      </c>
      <c r="B19" t="s">
        <v>12</v>
      </c>
      <c r="C19">
        <v>80</v>
      </c>
    </row>
    <row r="20" spans="1:18" x14ac:dyDescent="0.3">
      <c r="A20" t="s">
        <v>13</v>
      </c>
      <c r="B20" t="s">
        <v>14</v>
      </c>
      <c r="C20" t="s">
        <v>48</v>
      </c>
    </row>
    <row r="22" spans="1:18" x14ac:dyDescent="0.3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3">
      <c r="B23">
        <f>C16/(80-40)</f>
        <v>24.979854955680903</v>
      </c>
      <c r="C23" t="s">
        <v>27</v>
      </c>
      <c r="D23" t="s">
        <v>66</v>
      </c>
    </row>
    <row r="29" spans="1:18" x14ac:dyDescent="0.3">
      <c r="R29">
        <f>25*40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workbookViewId="0">
      <selection activeCell="D3" sqref="D3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13:13" x14ac:dyDescent="0.3">
      <c r="M370">
        <f>MIN(M4:M368)</f>
        <v>-1294.1176470588234</v>
      </c>
    </row>
    <row r="371" spans="1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7" workbookViewId="0">
      <selection activeCell="O12" sqref="O12"/>
    </sheetView>
  </sheetViews>
  <sheetFormatPr defaultRowHeight="14.4" x14ac:dyDescent="0.3"/>
  <cols>
    <col min="2" max="2" width="8.77734375" customWidth="1"/>
  </cols>
  <sheetData>
    <row r="1" spans="1:5" x14ac:dyDescent="0.3">
      <c r="A1" t="s">
        <v>69</v>
      </c>
      <c r="B1">
        <v>2650</v>
      </c>
      <c r="C1" t="s">
        <v>71</v>
      </c>
    </row>
    <row r="2" spans="1:5" x14ac:dyDescent="0.3">
      <c r="A2" t="s">
        <v>70</v>
      </c>
      <c r="B2">
        <v>950</v>
      </c>
      <c r="C2" t="s">
        <v>72</v>
      </c>
    </row>
    <row r="3" spans="1:5" x14ac:dyDescent="0.3">
      <c r="A3" t="s">
        <v>73</v>
      </c>
      <c r="B3">
        <v>5</v>
      </c>
      <c r="C3" t="s">
        <v>74</v>
      </c>
    </row>
    <row r="4" spans="1:5" x14ac:dyDescent="0.3">
      <c r="A4" t="s">
        <v>75</v>
      </c>
      <c r="B4">
        <v>12400</v>
      </c>
      <c r="C4" t="s">
        <v>1</v>
      </c>
    </row>
    <row r="5" spans="1:5" x14ac:dyDescent="0.3">
      <c r="A5" t="s">
        <v>97</v>
      </c>
      <c r="B5">
        <f>B4*3600*1000</f>
        <v>44640000000</v>
      </c>
      <c r="C5" t="s">
        <v>3</v>
      </c>
    </row>
    <row r="6" spans="1:5" x14ac:dyDescent="0.3">
      <c r="A6" t="s">
        <v>95</v>
      </c>
      <c r="B6">
        <f>B5/(365*24*3600)</f>
        <v>1415.5251141552512</v>
      </c>
      <c r="C6" t="s">
        <v>5</v>
      </c>
    </row>
    <row r="7" spans="1:5" x14ac:dyDescent="0.3">
      <c r="A7" t="s">
        <v>4</v>
      </c>
      <c r="B7">
        <v>3.4</v>
      </c>
    </row>
    <row r="8" spans="1:5" x14ac:dyDescent="0.3">
      <c r="A8" t="s">
        <v>96</v>
      </c>
      <c r="B8">
        <f>B6*(1-1/B7)</f>
        <v>999.19419822723603</v>
      </c>
    </row>
    <row r="9" spans="1:5" x14ac:dyDescent="0.3">
      <c r="A9" t="s">
        <v>97</v>
      </c>
      <c r="B9">
        <f>B8*24*365.25*3600</f>
        <v>31532170829.975826</v>
      </c>
    </row>
    <row r="10" spans="1:5" x14ac:dyDescent="0.3">
      <c r="A10" s="3" t="s">
        <v>76</v>
      </c>
      <c r="B10" s="3">
        <f>B9/(B1*B2*B3)</f>
        <v>2505.0383976147627</v>
      </c>
      <c r="C10" s="3" t="s">
        <v>77</v>
      </c>
    </row>
    <row r="12" spans="1:5" x14ac:dyDescent="0.3">
      <c r="A12" s="4" t="s">
        <v>78</v>
      </c>
    </row>
    <row r="13" spans="1:5" x14ac:dyDescent="0.3">
      <c r="A13" t="s">
        <v>79</v>
      </c>
      <c r="B13">
        <v>40</v>
      </c>
      <c r="C13" t="s">
        <v>24</v>
      </c>
    </row>
    <row r="14" spans="1:5" x14ac:dyDescent="0.3">
      <c r="A14" t="s">
        <v>80</v>
      </c>
      <c r="B14">
        <f>SQRT(B10/(B13*PI()))</f>
        <v>4.4648025914668965</v>
      </c>
      <c r="C14" t="s">
        <v>24</v>
      </c>
      <c r="D14" t="s">
        <v>82</v>
      </c>
      <c r="E14" t="s">
        <v>81</v>
      </c>
    </row>
    <row r="15" spans="1:5" x14ac:dyDescent="0.3">
      <c r="A15" s="3" t="s">
        <v>86</v>
      </c>
      <c r="B15" s="3">
        <f>PI()*B14^2</f>
        <v>62.625959940369071</v>
      </c>
    </row>
    <row r="17" spans="1:6" x14ac:dyDescent="0.3">
      <c r="A17" s="4" t="s">
        <v>83</v>
      </c>
    </row>
    <row r="18" spans="1:6" x14ac:dyDescent="0.3">
      <c r="A18" t="s">
        <v>87</v>
      </c>
    </row>
    <row r="19" spans="1:6" x14ac:dyDescent="0.3">
      <c r="A19" t="s">
        <v>84</v>
      </c>
      <c r="B19">
        <v>0.06</v>
      </c>
    </row>
    <row r="20" spans="1:6" x14ac:dyDescent="0.3">
      <c r="A20" t="s">
        <v>85</v>
      </c>
      <c r="B20">
        <v>3</v>
      </c>
    </row>
    <row r="21" spans="1:6" x14ac:dyDescent="0.3">
      <c r="A21" s="3" t="s">
        <v>86</v>
      </c>
      <c r="B21" s="3">
        <f>B8/(B19+B20)</f>
        <v>326.53405170824709</v>
      </c>
      <c r="F21">
        <f>75*(1-1/3.4)</f>
        <v>52.941176470588232</v>
      </c>
    </row>
    <row r="24" spans="1:6" x14ac:dyDescent="0.3">
      <c r="A24" s="4" t="s">
        <v>88</v>
      </c>
    </row>
    <row r="25" spans="1:6" x14ac:dyDescent="0.3">
      <c r="A25" t="s">
        <v>89</v>
      </c>
      <c r="B25">
        <f>B15</f>
        <v>62.625959940369071</v>
      </c>
    </row>
    <row r="26" spans="1:6" x14ac:dyDescent="0.3">
      <c r="A26" t="s">
        <v>75</v>
      </c>
      <c r="B26">
        <f>B8</f>
        <v>999.19419822723603</v>
      </c>
      <c r="C26" t="s">
        <v>5</v>
      </c>
    </row>
    <row r="27" spans="1:6" x14ac:dyDescent="0.3">
      <c r="A27" t="s">
        <v>90</v>
      </c>
      <c r="B27">
        <f>0.06*B25</f>
        <v>3.7575575964221439</v>
      </c>
      <c r="C27" t="s">
        <v>5</v>
      </c>
    </row>
    <row r="28" spans="1:6" x14ac:dyDescent="0.3">
      <c r="A28" t="s">
        <v>85</v>
      </c>
      <c r="B28">
        <f>B20*B25</f>
        <v>187.87787982110723</v>
      </c>
      <c r="C28" t="s">
        <v>5</v>
      </c>
    </row>
    <row r="29" spans="1:6" x14ac:dyDescent="0.3">
      <c r="A29" s="3" t="s">
        <v>91</v>
      </c>
      <c r="B29" s="3">
        <f>B26-B27-B28</f>
        <v>807.55876080970665</v>
      </c>
      <c r="C29" s="3" t="s">
        <v>5</v>
      </c>
    </row>
    <row r="30" spans="1:6" x14ac:dyDescent="0.3">
      <c r="A30" t="s">
        <v>92</v>
      </c>
      <c r="B30">
        <f>B29/B13</f>
        <v>20.188969020242666</v>
      </c>
      <c r="C30" t="s">
        <v>27</v>
      </c>
    </row>
    <row r="31" spans="1:6" x14ac:dyDescent="0.3">
      <c r="A31" t="s">
        <v>93</v>
      </c>
      <c r="B31">
        <f>2*PI()*B14</f>
        <v>28.053182042162145</v>
      </c>
      <c r="C31" t="s">
        <v>24</v>
      </c>
    </row>
    <row r="32" spans="1:6" x14ac:dyDescent="0.3">
      <c r="A32" t="s">
        <v>94</v>
      </c>
      <c r="B32">
        <f>B30/B31</f>
        <v>0.71966770079415343</v>
      </c>
      <c r="C32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2020-04-07T11:26:13Z</dcterms:modified>
</cp:coreProperties>
</file>