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Data\Modeling\"/>
    </mc:Choice>
  </mc:AlternateContent>
  <bookViews>
    <workbookView xWindow="-105" yWindow="-105" windowWidth="23250" windowHeight="12720" activeTab="1"/>
  </bookViews>
  <sheets>
    <sheet name="Mesh" sheetId="7" r:id="rId1"/>
    <sheet name="Parameters" sheetId="1" r:id="rId2"/>
    <sheet name="BC" sheetId="6" r:id="rId3"/>
    <sheet name="Model_Conditions" sheetId="2" r:id="rId4"/>
    <sheet name="Properties" sheetId="5" r:id="rId5"/>
    <sheet name="PCS" sheetId="8" r:id="rId6"/>
    <sheet name="NUM_OUT" sheetId="3" r:id="rId7"/>
    <sheet name="Time_Step" sheetId="4" r:id="rId8"/>
    <sheet name="cond" sheetId="9" r:id="rId9"/>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 i="9" l="1"/>
  <c r="K8" i="9"/>
  <c r="K9" i="9" s="1"/>
  <c r="B2" i="6" l="1"/>
  <c r="B4" i="6" s="1"/>
  <c r="G31" i="1" l="1"/>
  <c r="G33" i="1"/>
  <c r="G32" i="1"/>
  <c r="C3" i="1"/>
  <c r="C5" i="1"/>
  <c r="F5" i="1" s="1"/>
  <c r="C6" i="1"/>
  <c r="C4" i="1" s="1"/>
  <c r="F3" i="1" s="1"/>
  <c r="B7" i="7" s="1"/>
  <c r="C7" i="1"/>
  <c r="F7" i="1" s="1"/>
  <c r="B4" i="7" s="1"/>
  <c r="C9" i="1" l="1"/>
  <c r="F6" i="1"/>
  <c r="B5" i="7" s="1"/>
  <c r="B6" i="7" s="1"/>
  <c r="B8" i="7" s="1"/>
  <c r="F9" i="1" l="1"/>
</calcChain>
</file>

<file path=xl/sharedStrings.xml><?xml version="1.0" encoding="utf-8"?>
<sst xmlns="http://schemas.openxmlformats.org/spreadsheetml/2006/main" count="258" uniqueCount="219">
  <si>
    <t>Group</t>
  </si>
  <si>
    <t>Medium</t>
  </si>
  <si>
    <t>TOP</t>
  </si>
  <si>
    <t>WORKING</t>
  </si>
  <si>
    <t>BOTTOM</t>
  </si>
  <si>
    <t>Porosity</t>
  </si>
  <si>
    <t>Tortuosity</t>
  </si>
  <si>
    <t>mass dispersion</t>
  </si>
  <si>
    <t>Data from Guo et al (2018)</t>
  </si>
  <si>
    <t>cap rock</t>
  </si>
  <si>
    <t>base rock</t>
  </si>
  <si>
    <t>Heat capacity (J/kg.C)</t>
  </si>
  <si>
    <t>Permeability (m2)</t>
  </si>
  <si>
    <t>Density</t>
  </si>
  <si>
    <t>Thermal conductivity (W/m.C)</t>
  </si>
  <si>
    <t>Porosity (%)</t>
  </si>
  <si>
    <t>fractures zone matrix</t>
  </si>
  <si>
    <t>fractures zone fractures</t>
  </si>
  <si>
    <t>caved zone matrix</t>
  </si>
  <si>
    <t>caved zone fractures</t>
  </si>
  <si>
    <t>permeability tensor (hydraulic conductivity, m/s)</t>
  </si>
  <si>
    <t>Keyword $COUPLING ITERATIONS is always located at the ﬁrst #NUMERICS object if staggered scheme is used for a coupled processes</t>
  </si>
  <si>
    <t>ANALYTICAL;</t>
  </si>
  <si>
    <t>value 1</t>
  </si>
  <si>
    <t>value 2</t>
  </si>
  <si>
    <t>va;ue 3</t>
  </si>
  <si>
    <t>material group</t>
  </si>
  <si>
    <t>diffusion constant</t>
  </si>
  <si>
    <t>nb of previous time steps to be taken into account</t>
  </si>
  <si>
    <t>NUM</t>
  </si>
  <si>
    <t>GRADIENT</t>
  </si>
  <si>
    <t>value 3</t>
  </si>
  <si>
    <t>depth of a refernce point</t>
  </si>
  <si>
    <t>temperature of this point</t>
  </si>
  <si>
    <t>change in temperature with depth</t>
  </si>
  <si>
    <t>DATA_BASE</t>
  </si>
  <si>
    <t>file name</t>
  </si>
  <si>
    <t>EXEL (csv) file</t>
  </si>
  <si>
    <t>OUTPUT</t>
  </si>
  <si>
    <t xml:space="preserve">model number </t>
  </si>
  <si>
    <t>Case</t>
  </si>
  <si>
    <t>incompressible</t>
  </si>
  <si>
    <t>density-dependent flow (mass convection)</t>
  </si>
  <si>
    <t>density-dependent flow (thermal convection)</t>
  </si>
  <si>
    <t>compressible non isothermal</t>
  </si>
  <si>
    <t>compressible non isothermal with phase change</t>
  </si>
  <si>
    <t>rho</t>
  </si>
  <si>
    <t>compressible flow</t>
  </si>
  <si>
    <t>beta_p</t>
  </si>
  <si>
    <t>p_0</t>
  </si>
  <si>
    <t>C_0</t>
  </si>
  <si>
    <t>density-dependent flow (thermohalin convection)</t>
  </si>
  <si>
    <t>beta_T</t>
  </si>
  <si>
    <t>T_0</t>
  </si>
  <si>
    <t>beta_C</t>
  </si>
  <si>
    <t>DENSITY</t>
  </si>
  <si>
    <t>CURVE</t>
  </si>
  <si>
    <t>curve nb</t>
  </si>
  <si>
    <t>VISCOSITY</t>
  </si>
  <si>
    <t>--&gt; Mode 1 = value defined by user</t>
  </si>
  <si>
    <t>(Read in a file)</t>
  </si>
  <si>
    <t>poro_layer1.dat</t>
  </si>
  <si>
    <t>Friction coefficient for overland or channel flow</t>
  </si>
  <si>
    <t>$MANNING_COEFFICIENT</t>
  </si>
  <si>
    <t>$CHEZY_COEFFICIENT</t>
  </si>
  <si>
    <t xml:space="preserve">$PERMEABILITY_TENSOR </t>
  </si>
  <si>
    <t>FILE perm_layer1.dat</t>
  </si>
  <si>
    <t>permeability</t>
  </si>
  <si>
    <t>$PERMEABILITY_FRAC_APERTURE</t>
  </si>
  <si>
    <t>average_type roughness_correction</t>
  </si>
  <si>
    <t>//discrete fracture permeability</t>
  </si>
  <si>
    <t>• roughness correction: corr roughness OR no corr roughness</t>
  </si>
  <si>
    <t>• average type: Arithmetic, Geometric, or Harmonic</t>
  </si>
  <si>
    <t>confined / unconfined flow</t>
  </si>
  <si>
    <t>(confined is the default)</t>
  </si>
  <si>
    <t>$UNCONFINED need to be precised if unconfined flow</t>
  </si>
  <si>
    <t>// discrete fracture data</t>
  </si>
  <si>
    <t>$FRACTURE_DATA</t>
  </si>
  <si>
    <t>number_of_fractures names_of_fractures</t>
  </si>
  <si>
    <t>• number of fractures: The number of discrete fractures in the model domain. Each fracture is handled as a separate entity.</t>
  </si>
  <si>
    <t>• names of fractures: The names of each of these fractures. For each fracture, polylines must be created representing the upper and lower fracture surface proﬁles. These polylines must have the names name of fracture top and name of fracture bot. See frac test.gli.</t>
  </si>
  <si>
    <t>m</t>
  </si>
  <si>
    <t>TOTAL</t>
  </si>
  <si>
    <t>variable</t>
  </si>
  <si>
    <t>seam</t>
  </si>
  <si>
    <t>1.5 X</t>
  </si>
  <si>
    <t>fully caved zone</t>
  </si>
  <si>
    <t>5 X</t>
  </si>
  <si>
    <t>caved zone</t>
  </si>
  <si>
    <t>15-40 X</t>
  </si>
  <si>
    <t>fracture zone</t>
  </si>
  <si>
    <t>constrained zone</t>
  </si>
  <si>
    <t>20m</t>
  </si>
  <si>
    <t>thin mesh</t>
  </si>
  <si>
    <t>t/2</t>
  </si>
  <si>
    <t>lf</t>
  </si>
  <si>
    <t>large mesh</t>
  </si>
  <si>
    <t>lc</t>
  </si>
  <si>
    <t>underlying seam separation distance</t>
  </si>
  <si>
    <t>s</t>
  </si>
  <si>
    <t>well radius</t>
  </si>
  <si>
    <t>r</t>
  </si>
  <si>
    <t>well searation distance</t>
  </si>
  <si>
    <t>l</t>
  </si>
  <si>
    <t>fractured zone thickness</t>
  </si>
  <si>
    <t>fract</t>
  </si>
  <si>
    <t>depth surface zone</t>
  </si>
  <si>
    <t>surf</t>
  </si>
  <si>
    <t>depth fracture zone</t>
  </si>
  <si>
    <t>f</t>
  </si>
  <si>
    <t>caved zone thickness</t>
  </si>
  <si>
    <t>c</t>
  </si>
  <si>
    <t>seam (including fully caved zone) thickness</t>
  </si>
  <si>
    <t>t</t>
  </si>
  <si>
    <t>depth first seam</t>
  </si>
  <si>
    <t>d</t>
  </si>
  <si>
    <t>height model</t>
  </si>
  <si>
    <t>h</t>
  </si>
  <si>
    <t>width model</t>
  </si>
  <si>
    <t>w</t>
  </si>
  <si>
    <t>surface zone</t>
  </si>
  <si>
    <t>MIDDLE</t>
  </si>
  <si>
    <t>Ratio kgalleries/krock = 1e+6 (Hamm and Barzagan, 2010)</t>
  </si>
  <si>
    <t>From Raymond and Therrien (2008)</t>
  </si>
  <si>
    <t>Strata</t>
  </si>
  <si>
    <t xml:space="preserve">Typical permeability </t>
  </si>
  <si>
    <t>Maximum permeability</t>
  </si>
  <si>
    <t>(m/s)</t>
  </si>
  <si>
    <t>(mD)</t>
  </si>
  <si>
    <t>Middle CM above Deep Main (including upper sill)</t>
  </si>
  <si>
    <t>&lt; 10-10</t>
  </si>
  <si>
    <t>&lt; 10-2</t>
  </si>
  <si>
    <t>5 x 10-8</t>
  </si>
  <si>
    <t>Main Coal Seams (Deep Main, Parkgate and Blackshale) and adjacent strata</t>
  </si>
  <si>
    <t>2 x 10-9</t>
  </si>
  <si>
    <t>Lower CM  (including lower sill below Blackshale)</t>
  </si>
  <si>
    <t>6 x 10-10</t>
  </si>
  <si>
    <t>(Whitworth, 2002)</t>
  </si>
  <si>
    <t>0.31 (Lee et al., 1984)</t>
  </si>
  <si>
    <t>Formation</t>
  </si>
  <si>
    <t>Age</t>
  </si>
  <si>
    <t>Lithology</t>
  </si>
  <si>
    <t>N</t>
  </si>
  <si>
    <t>k (W/(m.K)</t>
  </si>
  <si>
    <t>incertainty (+/-)</t>
  </si>
  <si>
    <t>Lower Carboniferous limestone</t>
  </si>
  <si>
    <t>Carboniferous</t>
  </si>
  <si>
    <t>Limestone</t>
  </si>
  <si>
    <t>Upper Old Red Sandstone</t>
  </si>
  <si>
    <t>Devonian</t>
  </si>
  <si>
    <t>Sandstone</t>
  </si>
  <si>
    <t>Thermal Capacity</t>
  </si>
  <si>
    <t>Thermal Expansion</t>
  </si>
  <si>
    <t>Q =</t>
  </si>
  <si>
    <t>l/s</t>
  </si>
  <si>
    <t>Q=</t>
  </si>
  <si>
    <t>m3/s</t>
  </si>
  <si>
    <t>width panel=</t>
  </si>
  <si>
    <t>Qcorr=</t>
  </si>
  <si>
    <t>Tsurf=</t>
  </si>
  <si>
    <t>C</t>
  </si>
  <si>
    <t>G=</t>
  </si>
  <si>
    <t>C/km</t>
  </si>
  <si>
    <t>T200m=</t>
  </si>
  <si>
    <t>T500m</t>
  </si>
  <si>
    <t>W</t>
  </si>
  <si>
    <t>W/3</t>
  </si>
  <si>
    <t>W/9</t>
  </si>
  <si>
    <t>AECOM(2013)</t>
  </si>
  <si>
    <t>shallow sub-surface</t>
  </si>
  <si>
    <t>open fracturing</t>
  </si>
  <si>
    <t>deformation zone</t>
  </si>
  <si>
    <t>subsidence with little fracturing</t>
  </si>
  <si>
    <t>fractured zone</t>
  </si>
  <si>
    <t>vertical fracture + horizontal bed plane sep = 30-40X</t>
  </si>
  <si>
    <t>collapsed materials = 2-8X</t>
  </si>
  <si>
    <t>BOOTH, 2002</t>
  </si>
  <si>
    <t>pillars</t>
  </si>
  <si>
    <t>room</t>
  </si>
  <si>
    <t>6 - 9 m</t>
  </si>
  <si>
    <t>9 - 30 m</t>
  </si>
  <si>
    <t>pannel</t>
  </si>
  <si>
    <t>100-250</t>
  </si>
  <si>
    <t>m wide</t>
  </si>
  <si>
    <t>km long</t>
  </si>
  <si>
    <t xml:space="preserve">Decrease in vertical k </t>
  </si>
  <si>
    <t>Compression zone, no significant permeability change</t>
  </si>
  <si>
    <t>Bending, fracturing, joint opening, bed separation</t>
  </si>
  <si>
    <t>Broken blocks detached from roof</t>
  </si>
  <si>
    <t>High permeability zone</t>
  </si>
  <si>
    <t>Void filled / partly filled</t>
  </si>
  <si>
    <t xml:space="preserve"> </t>
  </si>
  <si>
    <t xml:space="preserve">surface zone </t>
  </si>
  <si>
    <t>coal seam</t>
  </si>
  <si>
    <t>-</t>
  </si>
  <si>
    <t>Porosity matrix</t>
  </si>
  <si>
    <t>Porosity scottish coal measures (AECOM,2013)</t>
  </si>
  <si>
    <t>Porosity fracture zone</t>
  </si>
  <si>
    <t>(Guo et al., 2018)</t>
  </si>
  <si>
    <t xml:space="preserve">Total thickness </t>
  </si>
  <si>
    <t>tested (m)</t>
  </si>
  <si>
    <t>Thermal conductivity Lower Carboniferous Limestone</t>
  </si>
  <si>
    <t>3,14 (Rolin, 1987)</t>
  </si>
  <si>
    <t>Hydraulic conductivity (10e-6 - 10e-4 m/s)</t>
  </si>
  <si>
    <t xml:space="preserve">Storage (specific storage, m-1) </t>
  </si>
  <si>
    <t>ref temperature</t>
  </si>
  <si>
    <t>T0</t>
  </si>
  <si>
    <t>linear coeff</t>
  </si>
  <si>
    <t>betaT</t>
  </si>
  <si>
    <t>ref concentration</t>
  </si>
  <si>
    <t>C0</t>
  </si>
  <si>
    <t>betaC</t>
  </si>
  <si>
    <t>density</t>
  </si>
  <si>
    <t>rho0</t>
  </si>
  <si>
    <t>day</t>
  </si>
  <si>
    <t>Dt&lt;</t>
  </si>
  <si>
    <t>Dx</t>
  </si>
  <si>
    <t>alpha</t>
  </si>
  <si>
    <t>delta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</si>
</sst>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20" x14ac:knownFonts="1">
    <font>
      <sz val="11"/>
      <color theme="1"/>
      <name val="Calibri"/>
      <family val="2"/>
      <scheme val="minor"/>
    </font>
    <font>
      <b/>
      <sz val="11"/>
      <color theme="1"/>
      <name val="Calibri"/>
      <family val="2"/>
      <scheme val="minor"/>
    </font>
    <font>
      <sz val="11"/>
      <color theme="2" tint="-0.249977111117893"/>
      <name val="Calibri"/>
      <family val="2"/>
      <scheme val="minor"/>
    </font>
    <font>
      <sz val="10"/>
      <color theme="1"/>
      <name val="Calibri"/>
      <family val="2"/>
    </font>
    <font>
      <b/>
      <sz val="10"/>
      <name val="Calibri"/>
      <family val="2"/>
    </font>
    <font>
      <b/>
      <sz val="10"/>
      <color rgb="FF000000"/>
      <name val="Calibri"/>
      <family val="2"/>
    </font>
    <font>
      <sz val="10"/>
      <name val="Calibri"/>
      <family val="2"/>
    </font>
    <font>
      <i/>
      <sz val="10"/>
      <name val="Calibri"/>
      <family val="2"/>
    </font>
    <font>
      <b/>
      <sz val="10"/>
      <color theme="1"/>
      <name val="Calibri"/>
      <family val="2"/>
    </font>
    <font>
      <b/>
      <sz val="10"/>
      <color rgb="FFFF0000"/>
      <name val="Calibri"/>
      <family val="2"/>
    </font>
    <font>
      <sz val="11"/>
      <color theme="8"/>
      <name val="Calibri"/>
      <family val="2"/>
      <scheme val="minor"/>
    </font>
    <font>
      <sz val="11"/>
      <color theme="9" tint="-0.249977111117893"/>
      <name val="Calibri"/>
      <family val="2"/>
      <scheme val="minor"/>
    </font>
    <font>
      <b/>
      <sz val="10"/>
      <color theme="8"/>
      <name val="Calibri"/>
      <family val="2"/>
    </font>
    <font>
      <sz val="10"/>
      <color theme="8"/>
      <name val="Calibri"/>
      <family val="2"/>
    </font>
    <font>
      <sz val="11"/>
      <color theme="9"/>
      <name val="Calibri"/>
      <family val="2"/>
      <scheme val="minor"/>
    </font>
    <font>
      <sz val="11"/>
      <color theme="5"/>
      <name val="Calibri"/>
      <family val="2"/>
      <scheme val="minor"/>
    </font>
    <font>
      <sz val="11"/>
      <color theme="6"/>
      <name val="Calibri"/>
      <family val="2"/>
      <scheme val="minor"/>
    </font>
    <font>
      <sz val="11"/>
      <color theme="2" tint="-0.749992370372631"/>
      <name val="Calibri"/>
      <family val="2"/>
      <scheme val="minor"/>
    </font>
    <font>
      <sz val="11"/>
      <color theme="4" tint="-0.249977111117893"/>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top style="thin">
        <color rgb="FF000000"/>
      </top>
      <bottom style="medium">
        <color indexed="64"/>
      </bottom>
      <diagonal/>
    </border>
    <border>
      <left style="thin">
        <color rgb="FF000000"/>
      </left>
      <right style="thin">
        <color rgb="FF000000"/>
      </right>
      <top style="thin">
        <color rgb="FF000000"/>
      </top>
      <bottom/>
      <diagonal/>
    </border>
    <border>
      <left/>
      <right style="medium">
        <color indexed="64"/>
      </right>
      <top style="medium">
        <color indexed="64"/>
      </top>
      <bottom style="thin">
        <color rgb="FF000000"/>
      </bottom>
      <diagonal/>
    </border>
    <border>
      <left/>
      <right style="medium">
        <color indexed="64"/>
      </right>
      <top style="thin">
        <color rgb="FF000000"/>
      </top>
      <bottom style="medium">
        <color indexed="64"/>
      </bottom>
      <diagonal/>
    </border>
  </borders>
  <cellStyleXfs count="1">
    <xf numFmtId="0" fontId="0" fillId="0" borderId="0"/>
  </cellStyleXfs>
  <cellXfs count="114">
    <xf numFmtId="0" fontId="0" fillId="0" borderId="0" xfId="0"/>
    <xf numFmtId="0" fontId="1" fillId="0" borderId="0" xfId="0" applyFont="1"/>
    <xf numFmtId="0" fontId="0" fillId="0" borderId="0" xfId="0" quotePrefix="1"/>
    <xf numFmtId="0" fontId="1" fillId="0" borderId="1" xfId="0" applyFont="1" applyBorder="1"/>
    <xf numFmtId="0" fontId="0" fillId="0" borderId="2"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0" xfId="0" applyAlignment="1">
      <alignment horizontal="right"/>
    </xf>
    <xf numFmtId="0" fontId="2" fillId="0" borderId="0" xfId="0" applyFont="1"/>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3" fillId="0" borderId="0" xfId="0" applyFont="1" applyBorder="1"/>
    <xf numFmtId="0" fontId="0" fillId="0" borderId="4" xfId="0" applyFill="1" applyBorder="1"/>
    <xf numFmtId="0" fontId="4" fillId="0" borderId="13" xfId="0" applyFont="1" applyBorder="1" applyAlignment="1"/>
    <xf numFmtId="0" fontId="3" fillId="0" borderId="0" xfId="0" applyFont="1" applyAlignment="1"/>
    <xf numFmtId="0" fontId="5" fillId="2" borderId="13" xfId="0" applyFont="1" applyFill="1" applyBorder="1" applyAlignment="1"/>
    <xf numFmtId="0" fontId="6" fillId="0" borderId="13" xfId="0" applyFont="1" applyBorder="1" applyAlignment="1"/>
    <xf numFmtId="0" fontId="7" fillId="0" borderId="0" xfId="0" applyFont="1" applyAlignment="1"/>
    <xf numFmtId="0" fontId="4" fillId="0" borderId="14" xfId="0" applyFont="1" applyBorder="1" applyAlignment="1"/>
    <xf numFmtId="0" fontId="4" fillId="0" borderId="15" xfId="0" applyFont="1" applyBorder="1" applyAlignment="1"/>
    <xf numFmtId="0" fontId="4" fillId="0" borderId="16" xfId="0" applyFont="1" applyBorder="1" applyAlignment="1"/>
    <xf numFmtId="0" fontId="6" fillId="0" borderId="17" xfId="0" applyFont="1" applyBorder="1" applyAlignment="1"/>
    <xf numFmtId="0" fontId="6" fillId="0" borderId="18" xfId="0" applyFont="1" applyBorder="1" applyAlignment="1"/>
    <xf numFmtId="0" fontId="6" fillId="0" borderId="19" xfId="0" applyFont="1" applyBorder="1" applyAlignment="1"/>
    <xf numFmtId="0" fontId="6" fillId="0" borderId="20" xfId="0" applyFont="1" applyBorder="1" applyAlignment="1"/>
    <xf numFmtId="0" fontId="6" fillId="0" borderId="21" xfId="0" applyFont="1" applyBorder="1" applyAlignment="1"/>
    <xf numFmtId="0" fontId="4" fillId="0" borderId="22" xfId="0" applyFont="1" applyBorder="1" applyAlignment="1"/>
    <xf numFmtId="0" fontId="4" fillId="0" borderId="23" xfId="0" applyFont="1" applyBorder="1" applyAlignment="1"/>
    <xf numFmtId="0" fontId="3" fillId="0" borderId="3" xfId="0" applyFont="1" applyBorder="1" applyAlignment="1"/>
    <xf numFmtId="0" fontId="4" fillId="0" borderId="17" xfId="0" applyFont="1" applyBorder="1"/>
    <xf numFmtId="0" fontId="3" fillId="0" borderId="5" xfId="0" applyFont="1" applyBorder="1" applyAlignment="1"/>
    <xf numFmtId="0" fontId="0" fillId="0" borderId="11" xfId="0" applyBorder="1" applyAlignment="1">
      <alignment horizontal="center"/>
    </xf>
    <xf numFmtId="0" fontId="0" fillId="0" borderId="10" xfId="0" applyBorder="1" applyAlignment="1">
      <alignment horizontal="center"/>
    </xf>
    <xf numFmtId="0" fontId="3" fillId="0" borderId="2" xfId="0" applyFont="1" applyBorder="1"/>
    <xf numFmtId="0" fontId="3" fillId="0" borderId="3" xfId="0" applyFont="1" applyBorder="1"/>
    <xf numFmtId="11" fontId="3" fillId="0" borderId="5" xfId="0" applyNumberFormat="1" applyFont="1" applyBorder="1"/>
    <xf numFmtId="0" fontId="3" fillId="0" borderId="7" xfId="0" applyFont="1" applyBorder="1"/>
    <xf numFmtId="11" fontId="3" fillId="0" borderId="8" xfId="0" applyNumberFormat="1" applyFont="1" applyBorder="1"/>
    <xf numFmtId="0" fontId="9" fillId="0" borderId="13" xfId="0" applyFont="1" applyBorder="1" applyAlignment="1"/>
    <xf numFmtId="0" fontId="6" fillId="0" borderId="13" xfId="0" applyFont="1" applyBorder="1" applyAlignment="1">
      <alignment horizontal="center" vertical="center"/>
    </xf>
    <xf numFmtId="0" fontId="3" fillId="0" borderId="5" xfId="0" applyFont="1" applyBorder="1" applyAlignment="1">
      <alignment horizontal="center" vertical="center"/>
    </xf>
    <xf numFmtId="0" fontId="6" fillId="0" borderId="20" xfId="0" applyFont="1" applyBorder="1" applyAlignment="1">
      <alignment horizontal="center" vertical="center"/>
    </xf>
    <xf numFmtId="0" fontId="3" fillId="0" borderId="8" xfId="0" applyFont="1" applyBorder="1" applyAlignment="1">
      <alignment horizontal="center" vertical="center"/>
    </xf>
    <xf numFmtId="0" fontId="10" fillId="0" borderId="9" xfId="0" applyFont="1" applyBorder="1"/>
    <xf numFmtId="0" fontId="10" fillId="0" borderId="0" xfId="0" applyFont="1" applyBorder="1" applyAlignment="1">
      <alignment horizontal="center"/>
    </xf>
    <xf numFmtId="0" fontId="10" fillId="0" borderId="5" xfId="0" applyFont="1" applyBorder="1" applyAlignment="1">
      <alignment horizontal="center"/>
    </xf>
    <xf numFmtId="11" fontId="10" fillId="0" borderId="0" xfId="0" applyNumberFormat="1" applyFont="1" applyBorder="1" applyAlignment="1">
      <alignment horizontal="center"/>
    </xf>
    <xf numFmtId="11" fontId="10" fillId="0" borderId="5" xfId="0" applyNumberFormat="1" applyFont="1" applyBorder="1" applyAlignment="1">
      <alignment horizontal="center"/>
    </xf>
    <xf numFmtId="0" fontId="11" fillId="0" borderId="4" xfId="0" applyFont="1" applyFill="1" applyBorder="1"/>
    <xf numFmtId="0" fontId="12" fillId="0" borderId="1" xfId="0" applyFont="1" applyBorder="1"/>
    <xf numFmtId="0" fontId="13" fillId="0" borderId="2" xfId="0" applyFont="1" applyBorder="1"/>
    <xf numFmtId="0" fontId="13" fillId="0" borderId="4" xfId="0" applyFont="1" applyBorder="1"/>
    <xf numFmtId="0" fontId="13" fillId="0" borderId="0" xfId="0" applyFont="1" applyBorder="1"/>
    <xf numFmtId="0" fontId="13" fillId="0" borderId="6" xfId="0" applyFont="1" applyBorder="1"/>
    <xf numFmtId="0" fontId="13" fillId="0" borderId="7" xfId="0" applyFont="1" applyBorder="1"/>
    <xf numFmtId="0" fontId="10" fillId="0" borderId="4" xfId="0" applyFont="1" applyBorder="1"/>
    <xf numFmtId="0" fontId="14" fillId="0" borderId="4" xfId="0" applyFont="1" applyBorder="1"/>
    <xf numFmtId="0" fontId="15" fillId="0" borderId="4" xfId="0" applyFont="1" applyFill="1" applyBorder="1"/>
    <xf numFmtId="11" fontId="15" fillId="0" borderId="0" xfId="0" applyNumberFormat="1" applyFont="1" applyFill="1" applyBorder="1" applyAlignment="1">
      <alignment horizontal="center"/>
    </xf>
    <xf numFmtId="11" fontId="15" fillId="0" borderId="5" xfId="0" applyNumberFormat="1" applyFont="1" applyFill="1" applyBorder="1" applyAlignment="1">
      <alignment horizontal="center"/>
    </xf>
    <xf numFmtId="0" fontId="16" fillId="0" borderId="4" xfId="0" applyFont="1" applyBorder="1"/>
    <xf numFmtId="0" fontId="6" fillId="0" borderId="26" xfId="0" applyFont="1" applyBorder="1" applyAlignment="1">
      <alignment horizontal="center" vertical="center"/>
    </xf>
    <xf numFmtId="0" fontId="16" fillId="0" borderId="0" xfId="0" applyFont="1"/>
    <xf numFmtId="0" fontId="0" fillId="0" borderId="5" xfId="0" applyFill="1" applyBorder="1"/>
    <xf numFmtId="0" fontId="0" fillId="0" borderId="5" xfId="0" applyBorder="1"/>
    <xf numFmtId="0" fontId="17" fillId="0" borderId="0" xfId="0" applyFont="1"/>
    <xf numFmtId="16" fontId="0" fillId="0" borderId="0" xfId="0" applyNumberFormat="1"/>
    <xf numFmtId="0" fontId="0" fillId="0" borderId="0" xfId="0" applyNumberFormat="1"/>
    <xf numFmtId="0" fontId="0" fillId="0" borderId="0" xfId="0" applyAlignment="1">
      <alignment horizontal="left"/>
    </xf>
    <xf numFmtId="0" fontId="0" fillId="0" borderId="1" xfId="0" applyFill="1" applyBorder="1"/>
    <xf numFmtId="0" fontId="0" fillId="0" borderId="2" xfId="0" applyFill="1" applyBorder="1"/>
    <xf numFmtId="0" fontId="0" fillId="0" borderId="6" xfId="0" applyFill="1" applyBorder="1"/>
    <xf numFmtId="0" fontId="0" fillId="0" borderId="7" xfId="0" applyFill="1" applyBorder="1"/>
    <xf numFmtId="0" fontId="0" fillId="0" borderId="0" xfId="0" applyFill="1" applyBorder="1"/>
    <xf numFmtId="0" fontId="0" fillId="0" borderId="0" xfId="0" applyBorder="1"/>
    <xf numFmtId="9" fontId="16" fillId="0" borderId="0" xfId="0" applyNumberFormat="1" applyFont="1" applyBorder="1" applyAlignment="1">
      <alignment horizontal="center"/>
    </xf>
    <xf numFmtId="9" fontId="14" fillId="0" borderId="5" xfId="0" applyNumberFormat="1" applyFont="1" applyBorder="1" applyAlignment="1">
      <alignment horizontal="center"/>
    </xf>
    <xf numFmtId="0" fontId="18" fillId="0" borderId="4" xfId="0" applyFont="1" applyBorder="1"/>
    <xf numFmtId="0" fontId="18" fillId="0" borderId="0" xfId="0" applyFont="1" applyBorder="1" applyAlignment="1">
      <alignment horizontal="center"/>
    </xf>
    <xf numFmtId="9" fontId="18" fillId="0" borderId="5" xfId="0" applyNumberFormat="1" applyFont="1" applyBorder="1" applyAlignment="1">
      <alignment horizontal="center"/>
    </xf>
    <xf numFmtId="0" fontId="18" fillId="0" borderId="0" xfId="0" applyFont="1"/>
    <xf numFmtId="0" fontId="14" fillId="0" borderId="0" xfId="0" applyFont="1"/>
    <xf numFmtId="11" fontId="14" fillId="0" borderId="0" xfId="0" applyNumberFormat="1" applyFont="1" applyBorder="1" applyAlignment="1">
      <alignment horizontal="center"/>
    </xf>
    <xf numFmtId="11" fontId="14" fillId="0" borderId="5" xfId="0" applyNumberFormat="1" applyFont="1" applyBorder="1" applyAlignment="1">
      <alignment horizontal="center"/>
    </xf>
    <xf numFmtId="0" fontId="16" fillId="0" borderId="2" xfId="0" applyFont="1" applyFill="1" applyBorder="1"/>
    <xf numFmtId="0" fontId="0" fillId="0" borderId="5" xfId="0" applyBorder="1" applyAlignment="1">
      <alignment horizontal="center" vertical="center"/>
    </xf>
    <xf numFmtId="0" fontId="16" fillId="0" borderId="4" xfId="0" applyFont="1" applyFill="1" applyBorder="1"/>
    <xf numFmtId="0" fontId="3" fillId="0" borderId="0" xfId="0" applyFont="1" applyBorder="1" applyAlignment="1"/>
    <xf numFmtId="0" fontId="19" fillId="0" borderId="5" xfId="0" applyFont="1" applyBorder="1" applyAlignment="1">
      <alignment horizontal="center"/>
    </xf>
    <xf numFmtId="0" fontId="4" fillId="0" borderId="13"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27" xfId="0" applyFont="1" applyFill="1" applyBorder="1" applyAlignment="1">
      <alignment horizontal="center" vertical="center"/>
    </xf>
    <xf numFmtId="164" fontId="4" fillId="0" borderId="12" xfId="0" applyNumberFormat="1" applyFont="1" applyFill="1" applyBorder="1" applyAlignment="1">
      <alignment horizontal="center" vertical="center"/>
    </xf>
    <xf numFmtId="0" fontId="4" fillId="0" borderId="18" xfId="0" applyFont="1" applyBorder="1" applyAlignment="1">
      <alignment horizontal="center" vertical="center"/>
    </xf>
    <xf numFmtId="0" fontId="6" fillId="0" borderId="18" xfId="0" applyFont="1" applyBorder="1" applyAlignment="1">
      <alignment horizontal="center" vertical="center"/>
    </xf>
    <xf numFmtId="0" fontId="6" fillId="0" borderId="29" xfId="0" applyFont="1" applyBorder="1" applyAlignment="1">
      <alignment horizontal="center" vertical="center"/>
    </xf>
    <xf numFmtId="0" fontId="8" fillId="0" borderId="0" xfId="0" applyFont="1" applyBorder="1" applyAlignment="1">
      <alignment horizontal="center"/>
    </xf>
    <xf numFmtId="0" fontId="9" fillId="0" borderId="0" xfId="0" applyFont="1" applyBorder="1" applyAlignment="1">
      <alignment horizontal="center"/>
    </xf>
    <xf numFmtId="0" fontId="19" fillId="0" borderId="0" xfId="0" applyFont="1" applyBorder="1" applyAlignment="1">
      <alignment horizont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4" fillId="0" borderId="24" xfId="0" applyFont="1" applyBorder="1" applyAlignment="1">
      <alignment horizontal="center"/>
    </xf>
    <xf numFmtId="0" fontId="4" fillId="0" borderId="28" xfId="0" applyFont="1" applyBorder="1" applyAlignment="1">
      <alignment horizontal="center"/>
    </xf>
    <xf numFmtId="0" fontId="4" fillId="0" borderId="25" xfId="0" applyFont="1" applyBorder="1" applyAlignment="1">
      <alignment horizontal="center"/>
    </xf>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s>
</file>

<file path=xl/drawings/_rels/drawing5.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23.png"/><Relationship Id="rId7" Type="http://schemas.openxmlformats.org/officeDocument/2006/relationships/image" Target="../media/image27.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7.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7</xdr:col>
      <xdr:colOff>1155887</xdr:colOff>
      <xdr:row>19</xdr:row>
      <xdr:rowOff>170331</xdr:rowOff>
    </xdr:from>
    <xdr:to>
      <xdr:col>9</xdr:col>
      <xdr:colOff>286990</xdr:colOff>
      <xdr:row>30</xdr:row>
      <xdr:rowOff>81549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1823887" y="3630707"/>
          <a:ext cx="3523809" cy="1919313"/>
        </a:xfrm>
        <a:prstGeom prst="rect">
          <a:avLst/>
        </a:prstGeom>
      </xdr:spPr>
    </xdr:pic>
    <xdr:clientData/>
  </xdr:twoCellAnchor>
  <xdr:twoCellAnchor editAs="oneCell">
    <xdr:from>
      <xdr:col>7</xdr:col>
      <xdr:colOff>1178299</xdr:colOff>
      <xdr:row>32</xdr:row>
      <xdr:rowOff>2241</xdr:rowOff>
    </xdr:from>
    <xdr:to>
      <xdr:col>9</xdr:col>
      <xdr:colOff>33212</xdr:colOff>
      <xdr:row>49</xdr:row>
      <xdr:rowOff>111632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1846299" y="5838265"/>
          <a:ext cx="3247619" cy="3211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18438</xdr:colOff>
      <xdr:row>36</xdr:row>
      <xdr:rowOff>27714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5486400" y="0"/>
          <a:ext cx="4895238" cy="6885714"/>
        </a:xfrm>
        <a:prstGeom prst="rect">
          <a:avLst/>
        </a:prstGeom>
      </xdr:spPr>
    </xdr:pic>
    <xdr:clientData/>
  </xdr:twoCellAnchor>
  <xdr:twoCellAnchor editAs="oneCell">
    <xdr:from>
      <xdr:col>8</xdr:col>
      <xdr:colOff>76200</xdr:colOff>
      <xdr:row>7</xdr:row>
      <xdr:rowOff>114300</xdr:rowOff>
    </xdr:from>
    <xdr:to>
      <xdr:col>11</xdr:col>
      <xdr:colOff>171210</xdr:colOff>
      <xdr:row>9</xdr:row>
      <xdr:rowOff>104729</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0439400" y="1447800"/>
          <a:ext cx="1923810" cy="371429"/>
        </a:xfrm>
        <a:prstGeom prst="rect">
          <a:avLst/>
        </a:prstGeom>
      </xdr:spPr>
    </xdr:pic>
    <xdr:clientData/>
  </xdr:twoCellAnchor>
  <xdr:twoCellAnchor editAs="oneCell">
    <xdr:from>
      <xdr:col>8</xdr:col>
      <xdr:colOff>95250</xdr:colOff>
      <xdr:row>9</xdr:row>
      <xdr:rowOff>85725</xdr:rowOff>
    </xdr:from>
    <xdr:to>
      <xdr:col>16</xdr:col>
      <xdr:colOff>18450</xdr:colOff>
      <xdr:row>22</xdr:row>
      <xdr:rowOff>190177</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10458450" y="1800225"/>
          <a:ext cx="4800000" cy="2580952"/>
        </a:xfrm>
        <a:prstGeom prst="rect">
          <a:avLst/>
        </a:prstGeom>
      </xdr:spPr>
    </xdr:pic>
    <xdr:clientData/>
  </xdr:twoCellAnchor>
  <xdr:twoCellAnchor editAs="oneCell">
    <xdr:from>
      <xdr:col>8</xdr:col>
      <xdr:colOff>47625</xdr:colOff>
      <xdr:row>1</xdr:row>
      <xdr:rowOff>161925</xdr:rowOff>
    </xdr:from>
    <xdr:to>
      <xdr:col>16</xdr:col>
      <xdr:colOff>47015</xdr:colOff>
      <xdr:row>7</xdr:row>
      <xdr:rowOff>95115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a:stretch>
          <a:fillRect/>
        </a:stretch>
      </xdr:blipFill>
      <xdr:spPr>
        <a:xfrm>
          <a:off x="10410825" y="352425"/>
          <a:ext cx="4876190" cy="1076190"/>
        </a:xfrm>
        <a:prstGeom prst="rect">
          <a:avLst/>
        </a:prstGeom>
      </xdr:spPr>
    </xdr:pic>
    <xdr:clientData/>
  </xdr:twoCellAnchor>
  <xdr:twoCellAnchor editAs="oneCell">
    <xdr:from>
      <xdr:col>8</xdr:col>
      <xdr:colOff>104775</xdr:colOff>
      <xdr:row>0</xdr:row>
      <xdr:rowOff>76200</xdr:rowOff>
    </xdr:from>
    <xdr:to>
      <xdr:col>11</xdr:col>
      <xdr:colOff>542642</xdr:colOff>
      <xdr:row>1</xdr:row>
      <xdr:rowOff>142843</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5"/>
        <a:stretch>
          <a:fillRect/>
        </a:stretch>
      </xdr:blipFill>
      <xdr:spPr>
        <a:xfrm>
          <a:off x="10467975" y="76200"/>
          <a:ext cx="2266667" cy="257143"/>
        </a:xfrm>
        <a:prstGeom prst="rect">
          <a:avLst/>
        </a:prstGeom>
      </xdr:spPr>
    </xdr:pic>
    <xdr:clientData/>
  </xdr:twoCellAnchor>
  <xdr:twoCellAnchor editAs="oneCell">
    <xdr:from>
      <xdr:col>8</xdr:col>
      <xdr:colOff>180975</xdr:colOff>
      <xdr:row>22</xdr:row>
      <xdr:rowOff>85725</xdr:rowOff>
    </xdr:from>
    <xdr:to>
      <xdr:col>16</xdr:col>
      <xdr:colOff>113699</xdr:colOff>
      <xdr:row>31</xdr:row>
      <xdr:rowOff>152177</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6"/>
        <a:stretch>
          <a:fillRect/>
        </a:stretch>
      </xdr:blipFill>
      <xdr:spPr>
        <a:xfrm>
          <a:off x="10544175" y="4276725"/>
          <a:ext cx="4809524" cy="1780952"/>
        </a:xfrm>
        <a:prstGeom prst="rect">
          <a:avLst/>
        </a:prstGeom>
      </xdr:spPr>
    </xdr:pic>
    <xdr:clientData/>
  </xdr:twoCellAnchor>
  <xdr:twoCellAnchor editAs="oneCell">
    <xdr:from>
      <xdr:col>0</xdr:col>
      <xdr:colOff>19050</xdr:colOff>
      <xdr:row>36</xdr:row>
      <xdr:rowOff>66675</xdr:rowOff>
    </xdr:from>
    <xdr:to>
      <xdr:col>7</xdr:col>
      <xdr:colOff>504231</xdr:colOff>
      <xdr:row>42</xdr:row>
      <xdr:rowOff>95104</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7"/>
        <a:stretch>
          <a:fillRect/>
        </a:stretch>
      </xdr:blipFill>
      <xdr:spPr>
        <a:xfrm>
          <a:off x="5505450" y="6924675"/>
          <a:ext cx="4752381" cy="1171429"/>
        </a:xfrm>
        <a:prstGeom prst="rect">
          <a:avLst/>
        </a:prstGeom>
      </xdr:spPr>
    </xdr:pic>
    <xdr:clientData/>
  </xdr:twoCellAnchor>
  <xdr:twoCellAnchor editAs="oneCell">
    <xdr:from>
      <xdr:col>16</xdr:col>
      <xdr:colOff>392642</xdr:colOff>
      <xdr:row>3</xdr:row>
      <xdr:rowOff>104774</xdr:rowOff>
    </xdr:from>
    <xdr:to>
      <xdr:col>23</xdr:col>
      <xdr:colOff>395263</xdr:colOff>
      <xdr:row>19</xdr:row>
      <xdr:rowOff>113917</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8"/>
        <a:stretch>
          <a:fillRect/>
        </a:stretch>
      </xdr:blipFill>
      <xdr:spPr>
        <a:xfrm>
          <a:off x="10213975" y="676274"/>
          <a:ext cx="4458205" cy="30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580724</xdr:colOff>
      <xdr:row>14</xdr:row>
      <xdr:rowOff>28238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2409524" cy="2695238"/>
        </a:xfrm>
        <a:prstGeom prst="rect">
          <a:avLst/>
        </a:prstGeom>
      </xdr:spPr>
    </xdr:pic>
    <xdr:clientData/>
  </xdr:twoCellAnchor>
  <xdr:twoCellAnchor editAs="oneCell">
    <xdr:from>
      <xdr:col>0</xdr:col>
      <xdr:colOff>0</xdr:colOff>
      <xdr:row>15</xdr:row>
      <xdr:rowOff>0</xdr:rowOff>
    </xdr:from>
    <xdr:to>
      <xdr:col>4</xdr:col>
      <xdr:colOff>266362</xdr:colOff>
      <xdr:row>36</xdr:row>
      <xdr:rowOff>56643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2857500"/>
          <a:ext cx="2704762" cy="4057143"/>
        </a:xfrm>
        <a:prstGeom prst="rect">
          <a:avLst/>
        </a:prstGeom>
      </xdr:spPr>
    </xdr:pic>
    <xdr:clientData/>
  </xdr:twoCellAnchor>
  <xdr:twoCellAnchor editAs="oneCell">
    <xdr:from>
      <xdr:col>15</xdr:col>
      <xdr:colOff>0</xdr:colOff>
      <xdr:row>0</xdr:row>
      <xdr:rowOff>0</xdr:rowOff>
    </xdr:from>
    <xdr:to>
      <xdr:col>22</xdr:col>
      <xdr:colOff>532800</xdr:colOff>
      <xdr:row>33</xdr:row>
      <xdr:rowOff>189690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9144000" y="0"/>
          <a:ext cx="4800000" cy="6476190"/>
        </a:xfrm>
        <a:prstGeom prst="rect">
          <a:avLst/>
        </a:prstGeom>
      </xdr:spPr>
    </xdr:pic>
    <xdr:clientData/>
  </xdr:twoCellAnchor>
  <xdr:twoCellAnchor editAs="oneCell">
    <xdr:from>
      <xdr:col>15</xdr:col>
      <xdr:colOff>19050</xdr:colOff>
      <xdr:row>33</xdr:row>
      <xdr:rowOff>142875</xdr:rowOff>
    </xdr:from>
    <xdr:to>
      <xdr:col>19</xdr:col>
      <xdr:colOff>533031</xdr:colOff>
      <xdr:row>61</xdr:row>
      <xdr:rowOff>46970</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9163050" y="6429375"/>
          <a:ext cx="2952381" cy="5238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1</xdr:colOff>
      <xdr:row>0</xdr:row>
      <xdr:rowOff>0</xdr:rowOff>
    </xdr:from>
    <xdr:ext cx="5379720" cy="3503120"/>
    <xdr:pic>
      <xdr:nvPicPr>
        <xdr:cNvPr id="2" name="Picture 1"/>
        <xdr:cNvPicPr>
          <a:picLocks noChangeAspect="1"/>
        </xdr:cNvPicPr>
      </xdr:nvPicPr>
      <xdr:blipFill>
        <a:blip xmlns:r="http://schemas.openxmlformats.org/officeDocument/2006/relationships" r:embed="rId1"/>
        <a:stretch>
          <a:fillRect/>
        </a:stretch>
      </xdr:blipFill>
      <xdr:spPr>
        <a:xfrm>
          <a:off x="1" y="0"/>
          <a:ext cx="5379720" cy="3503120"/>
        </a:xfrm>
        <a:prstGeom prst="rect">
          <a:avLst/>
        </a:prstGeom>
      </xdr:spPr>
    </xdr:pic>
    <xdr:clientData/>
  </xdr:oneCellAnchor>
  <xdr:oneCellAnchor>
    <xdr:from>
      <xdr:col>9</xdr:col>
      <xdr:colOff>1</xdr:colOff>
      <xdr:row>1</xdr:row>
      <xdr:rowOff>0</xdr:rowOff>
    </xdr:from>
    <xdr:ext cx="5631180" cy="1872744"/>
    <xdr:pic>
      <xdr:nvPicPr>
        <xdr:cNvPr id="3" name="Picture 2"/>
        <xdr:cNvPicPr>
          <a:picLocks noChangeAspect="1"/>
        </xdr:cNvPicPr>
      </xdr:nvPicPr>
      <xdr:blipFill>
        <a:blip xmlns:r="http://schemas.openxmlformats.org/officeDocument/2006/relationships" r:embed="rId2"/>
        <a:stretch>
          <a:fillRect/>
        </a:stretch>
      </xdr:blipFill>
      <xdr:spPr>
        <a:xfrm>
          <a:off x="5486401" y="190500"/>
          <a:ext cx="5631180" cy="1872744"/>
        </a:xfrm>
        <a:prstGeom prst="rect">
          <a:avLst/>
        </a:prstGeom>
      </xdr:spPr>
    </xdr:pic>
    <xdr:clientData/>
  </xdr:oneCellAnchor>
  <xdr:oneCellAnchor>
    <xdr:from>
      <xdr:col>9</xdr:col>
      <xdr:colOff>180975</xdr:colOff>
      <xdr:row>12</xdr:row>
      <xdr:rowOff>76200</xdr:rowOff>
    </xdr:from>
    <xdr:ext cx="5142857" cy="2276190"/>
    <xdr:pic>
      <xdr:nvPicPr>
        <xdr:cNvPr id="4" name="Picture 3"/>
        <xdr:cNvPicPr>
          <a:picLocks noChangeAspect="1"/>
        </xdr:cNvPicPr>
      </xdr:nvPicPr>
      <xdr:blipFill>
        <a:blip xmlns:r="http://schemas.openxmlformats.org/officeDocument/2006/relationships" r:embed="rId3"/>
        <a:stretch>
          <a:fillRect/>
        </a:stretch>
      </xdr:blipFill>
      <xdr:spPr>
        <a:xfrm>
          <a:off x="5667375" y="2362200"/>
          <a:ext cx="5142857" cy="2276190"/>
        </a:xfrm>
        <a:prstGeom prst="rect">
          <a:avLst/>
        </a:prstGeom>
      </xdr:spPr>
    </xdr:pic>
    <xdr:clientData/>
  </xdr:oneCellAnchor>
  <xdr:oneCellAnchor>
    <xdr:from>
      <xdr:col>18</xdr:col>
      <xdr:colOff>19050</xdr:colOff>
      <xdr:row>11</xdr:row>
      <xdr:rowOff>133350</xdr:rowOff>
    </xdr:from>
    <xdr:ext cx="4476190" cy="2895238"/>
    <xdr:pic>
      <xdr:nvPicPr>
        <xdr:cNvPr id="5" name="Picture 4"/>
        <xdr:cNvPicPr>
          <a:picLocks noChangeAspect="1"/>
        </xdr:cNvPicPr>
      </xdr:nvPicPr>
      <xdr:blipFill>
        <a:blip xmlns:r="http://schemas.openxmlformats.org/officeDocument/2006/relationships" r:embed="rId4"/>
        <a:stretch>
          <a:fillRect/>
        </a:stretch>
      </xdr:blipFill>
      <xdr:spPr>
        <a:xfrm>
          <a:off x="10991850" y="2228850"/>
          <a:ext cx="4476190" cy="2895238"/>
        </a:xfrm>
        <a:prstGeom prst="rect">
          <a:avLst/>
        </a:prstGeom>
      </xdr:spPr>
    </xdr:pic>
    <xdr:clientData/>
  </xdr:oneCellAnchor>
  <xdr:oneCellAnchor>
    <xdr:from>
      <xdr:col>0</xdr:col>
      <xdr:colOff>91440</xdr:colOff>
      <xdr:row>25</xdr:row>
      <xdr:rowOff>83820</xdr:rowOff>
    </xdr:from>
    <xdr:ext cx="4238095" cy="4630499"/>
    <xdr:pic>
      <xdr:nvPicPr>
        <xdr:cNvPr id="6" name="Picture 5"/>
        <xdr:cNvPicPr>
          <a:picLocks noChangeAspect="1"/>
        </xdr:cNvPicPr>
      </xdr:nvPicPr>
      <xdr:blipFill>
        <a:blip xmlns:r="http://schemas.openxmlformats.org/officeDocument/2006/relationships" r:embed="rId5"/>
        <a:stretch>
          <a:fillRect/>
        </a:stretch>
      </xdr:blipFill>
      <xdr:spPr>
        <a:xfrm>
          <a:off x="91440" y="4846320"/>
          <a:ext cx="4238095" cy="4630499"/>
        </a:xfrm>
        <a:prstGeom prst="rect">
          <a:avLst/>
        </a:prstGeom>
      </xdr:spPr>
    </xdr:pic>
    <xdr:clientData/>
  </xdr:oneCellAnchor>
  <xdr:oneCellAnchor>
    <xdr:from>
      <xdr:col>7</xdr:col>
      <xdr:colOff>91440</xdr:colOff>
      <xdr:row>25</xdr:row>
      <xdr:rowOff>83820</xdr:rowOff>
    </xdr:from>
    <xdr:ext cx="5152381" cy="5045739"/>
    <xdr:pic>
      <xdr:nvPicPr>
        <xdr:cNvPr id="7" name="Picture 6"/>
        <xdr:cNvPicPr>
          <a:picLocks noChangeAspect="1"/>
        </xdr:cNvPicPr>
      </xdr:nvPicPr>
      <xdr:blipFill>
        <a:blip xmlns:r="http://schemas.openxmlformats.org/officeDocument/2006/relationships" r:embed="rId6"/>
        <a:stretch>
          <a:fillRect/>
        </a:stretch>
      </xdr:blipFill>
      <xdr:spPr>
        <a:xfrm>
          <a:off x="4358640" y="4846320"/>
          <a:ext cx="5152381" cy="5045739"/>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xdr:row>
      <xdr:rowOff>104775</xdr:rowOff>
    </xdr:from>
    <xdr:ext cx="5161905" cy="5428571"/>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95275"/>
          <a:ext cx="5161905" cy="5428571"/>
        </a:xfrm>
        <a:prstGeom prst="rect">
          <a:avLst/>
        </a:prstGeom>
      </xdr:spPr>
    </xdr:pic>
    <xdr:clientData/>
  </xdr:oneCellAnchor>
  <xdr:twoCellAnchor editAs="oneCell">
    <xdr:from>
      <xdr:col>10</xdr:col>
      <xdr:colOff>0</xdr:colOff>
      <xdr:row>0</xdr:row>
      <xdr:rowOff>0</xdr:rowOff>
    </xdr:from>
    <xdr:to>
      <xdr:col>17</xdr:col>
      <xdr:colOff>418514</xdr:colOff>
      <xdr:row>29</xdr:row>
      <xdr:rowOff>18357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6096000" y="0"/>
          <a:ext cx="4685714" cy="5542857"/>
        </a:xfrm>
        <a:prstGeom prst="rect">
          <a:avLst/>
        </a:prstGeom>
      </xdr:spPr>
    </xdr:pic>
    <xdr:clientData/>
  </xdr:twoCellAnchor>
  <xdr:twoCellAnchor editAs="oneCell">
    <xdr:from>
      <xdr:col>10</xdr:col>
      <xdr:colOff>0</xdr:colOff>
      <xdr:row>28</xdr:row>
      <xdr:rowOff>161925</xdr:rowOff>
    </xdr:from>
    <xdr:to>
      <xdr:col>15</xdr:col>
      <xdr:colOff>94857</xdr:colOff>
      <xdr:row>57</xdr:row>
      <xdr:rowOff>189806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6096000" y="5495925"/>
          <a:ext cx="3142857" cy="5552381"/>
        </a:xfrm>
        <a:prstGeom prst="rect">
          <a:avLst/>
        </a:prstGeom>
      </xdr:spPr>
    </xdr:pic>
    <xdr:clientData/>
  </xdr:twoCellAnchor>
  <xdr:twoCellAnchor editAs="oneCell">
    <xdr:from>
      <xdr:col>17</xdr:col>
      <xdr:colOff>485775</xdr:colOff>
      <xdr:row>0</xdr:row>
      <xdr:rowOff>19050</xdr:rowOff>
    </xdr:from>
    <xdr:to>
      <xdr:col>25</xdr:col>
      <xdr:colOff>332784</xdr:colOff>
      <xdr:row>15</xdr:row>
      <xdr:rowOff>28217</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stretch>
          <a:fillRect/>
        </a:stretch>
      </xdr:blipFill>
      <xdr:spPr>
        <a:xfrm>
          <a:off x="10848975" y="19050"/>
          <a:ext cx="4723809" cy="2866667"/>
        </a:xfrm>
        <a:prstGeom prst="rect">
          <a:avLst/>
        </a:prstGeom>
      </xdr:spPr>
    </xdr:pic>
    <xdr:clientData/>
  </xdr:twoCellAnchor>
  <xdr:twoCellAnchor editAs="oneCell">
    <xdr:from>
      <xdr:col>17</xdr:col>
      <xdr:colOff>447675</xdr:colOff>
      <xdr:row>15</xdr:row>
      <xdr:rowOff>142875</xdr:rowOff>
    </xdr:from>
    <xdr:to>
      <xdr:col>25</xdr:col>
      <xdr:colOff>275637</xdr:colOff>
      <xdr:row>21</xdr:row>
      <xdr:rowOff>104637</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stretch>
          <a:fillRect/>
        </a:stretch>
      </xdr:blipFill>
      <xdr:spPr>
        <a:xfrm>
          <a:off x="10810875" y="3000375"/>
          <a:ext cx="4704762" cy="1104762"/>
        </a:xfrm>
        <a:prstGeom prst="rect">
          <a:avLst/>
        </a:prstGeom>
      </xdr:spPr>
    </xdr:pic>
    <xdr:clientData/>
  </xdr:twoCellAnchor>
  <xdr:twoCellAnchor editAs="oneCell">
    <xdr:from>
      <xdr:col>15</xdr:col>
      <xdr:colOff>219075</xdr:colOff>
      <xdr:row>21</xdr:row>
      <xdr:rowOff>142876</xdr:rowOff>
    </xdr:from>
    <xdr:to>
      <xdr:col>21</xdr:col>
      <xdr:colOff>0</xdr:colOff>
      <xdr:row>42</xdr:row>
      <xdr:rowOff>28324</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6"/>
        <a:stretch>
          <a:fillRect/>
        </a:stretch>
      </xdr:blipFill>
      <xdr:spPr>
        <a:xfrm>
          <a:off x="9363075" y="4143376"/>
          <a:ext cx="3438525" cy="3885948"/>
        </a:xfrm>
        <a:prstGeom prst="rect">
          <a:avLst/>
        </a:prstGeom>
      </xdr:spPr>
    </xdr:pic>
    <xdr:clientData/>
  </xdr:twoCellAnchor>
  <xdr:twoCellAnchor editAs="oneCell">
    <xdr:from>
      <xdr:col>20</xdr:col>
      <xdr:colOff>590550</xdr:colOff>
      <xdr:row>21</xdr:row>
      <xdr:rowOff>95251</xdr:rowOff>
    </xdr:from>
    <xdr:to>
      <xdr:col>26</xdr:col>
      <xdr:colOff>512009</xdr:colOff>
      <xdr:row>31</xdr:row>
      <xdr:rowOff>114301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7"/>
        <a:stretch>
          <a:fillRect/>
        </a:stretch>
      </xdr:blipFill>
      <xdr:spPr>
        <a:xfrm>
          <a:off x="12782550" y="4095751"/>
          <a:ext cx="3579059" cy="1924050"/>
        </a:xfrm>
        <a:prstGeom prst="rect">
          <a:avLst/>
        </a:prstGeom>
      </xdr:spPr>
    </xdr:pic>
    <xdr:clientData/>
  </xdr:twoCellAnchor>
  <xdr:twoCellAnchor editAs="oneCell">
    <xdr:from>
      <xdr:col>20</xdr:col>
      <xdr:colOff>600075</xdr:colOff>
      <xdr:row>31</xdr:row>
      <xdr:rowOff>152401</xdr:rowOff>
    </xdr:from>
    <xdr:to>
      <xdr:col>26</xdr:col>
      <xdr:colOff>426132</xdr:colOff>
      <xdr:row>46</xdr:row>
      <xdr:rowOff>114301</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8"/>
        <a:stretch>
          <a:fillRect/>
        </a:stretch>
      </xdr:blipFill>
      <xdr:spPr>
        <a:xfrm>
          <a:off x="12792075" y="6057901"/>
          <a:ext cx="3483657" cy="2819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513752</xdr:colOff>
      <xdr:row>35</xdr:row>
      <xdr:rowOff>151548</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4780952" cy="681904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7</xdr:col>
      <xdr:colOff>32657</xdr:colOff>
      <xdr:row>14</xdr:row>
      <xdr:rowOff>15043</xdr:rowOff>
    </xdr:from>
    <xdr:ext cx="3917576" cy="2759844"/>
    <xdr:pic>
      <xdr:nvPicPr>
        <xdr:cNvPr id="2" name="Picture 1"/>
        <xdr:cNvPicPr>
          <a:picLocks noChangeAspect="1"/>
        </xdr:cNvPicPr>
      </xdr:nvPicPr>
      <xdr:blipFill>
        <a:blip xmlns:r="http://schemas.openxmlformats.org/officeDocument/2006/relationships" r:embed="rId1"/>
        <a:stretch>
          <a:fillRect/>
        </a:stretch>
      </xdr:blipFill>
      <xdr:spPr>
        <a:xfrm>
          <a:off x="4299857" y="2682043"/>
          <a:ext cx="3917576" cy="2759844"/>
        </a:xfrm>
        <a:prstGeom prst="rect">
          <a:avLst/>
        </a:prstGeom>
      </xdr:spPr>
    </xdr:pic>
    <xdr:clientData/>
  </xdr:oneCellAnchor>
  <xdr:oneCellAnchor>
    <xdr:from>
      <xdr:col>0</xdr:col>
      <xdr:colOff>0</xdr:colOff>
      <xdr:row>0</xdr:row>
      <xdr:rowOff>1</xdr:rowOff>
    </xdr:from>
    <xdr:ext cx="4240504" cy="5486400"/>
    <xdr:pic>
      <xdr:nvPicPr>
        <xdr:cNvPr id="3" name="Picture 2"/>
        <xdr:cNvPicPr>
          <a:picLocks noChangeAspect="1"/>
        </xdr:cNvPicPr>
      </xdr:nvPicPr>
      <xdr:blipFill>
        <a:blip xmlns:r="http://schemas.openxmlformats.org/officeDocument/2006/relationships" r:embed="rId2"/>
        <a:stretch>
          <a:fillRect/>
        </a:stretch>
      </xdr:blipFill>
      <xdr:spPr>
        <a:xfrm>
          <a:off x="0" y="1"/>
          <a:ext cx="4240504" cy="54864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10" sqref="C10"/>
    </sheetView>
  </sheetViews>
  <sheetFormatPr defaultColWidth="11.42578125" defaultRowHeight="15" x14ac:dyDescent="0.25"/>
  <sheetData>
    <row r="1" spans="1:3" x14ac:dyDescent="0.25">
      <c r="A1" t="s">
        <v>119</v>
      </c>
      <c r="B1">
        <v>1000</v>
      </c>
      <c r="C1" t="s">
        <v>118</v>
      </c>
    </row>
    <row r="2" spans="1:3" x14ac:dyDescent="0.25">
      <c r="A2" t="s">
        <v>117</v>
      </c>
      <c r="B2">
        <v>700</v>
      </c>
      <c r="C2" t="s">
        <v>116</v>
      </c>
    </row>
    <row r="3" spans="1:3" x14ac:dyDescent="0.25">
      <c r="A3" t="s">
        <v>115</v>
      </c>
      <c r="B3">
        <v>100</v>
      </c>
      <c r="C3" t="s">
        <v>114</v>
      </c>
    </row>
    <row r="4" spans="1:3" x14ac:dyDescent="0.25">
      <c r="A4" t="s">
        <v>113</v>
      </c>
      <c r="B4">
        <f>Parameters!F7</f>
        <v>5</v>
      </c>
      <c r="C4" t="s">
        <v>112</v>
      </c>
    </row>
    <row r="5" spans="1:3" x14ac:dyDescent="0.25">
      <c r="A5" t="s">
        <v>111</v>
      </c>
      <c r="B5">
        <f>Parameters!F6</f>
        <v>10</v>
      </c>
      <c r="C5" t="s">
        <v>110</v>
      </c>
    </row>
    <row r="6" spans="1:3" x14ac:dyDescent="0.25">
      <c r="A6" t="s">
        <v>109</v>
      </c>
      <c r="B6">
        <f>B3-B4-B5</f>
        <v>85</v>
      </c>
      <c r="C6" t="s">
        <v>108</v>
      </c>
    </row>
    <row r="7" spans="1:3" x14ac:dyDescent="0.25">
      <c r="A7" t="s">
        <v>107</v>
      </c>
      <c r="B7">
        <f>Parameters!F3</f>
        <v>30</v>
      </c>
      <c r="C7" t="s">
        <v>106</v>
      </c>
    </row>
    <row r="8" spans="1:3" x14ac:dyDescent="0.25">
      <c r="A8" s="12" t="s">
        <v>105</v>
      </c>
      <c r="B8" s="12">
        <f>B6-B7</f>
        <v>55</v>
      </c>
      <c r="C8" s="12" t="s">
        <v>104</v>
      </c>
    </row>
    <row r="9" spans="1:3" x14ac:dyDescent="0.25">
      <c r="A9" t="s">
        <v>103</v>
      </c>
      <c r="B9">
        <v>100</v>
      </c>
      <c r="C9" t="s">
        <v>102</v>
      </c>
    </row>
    <row r="10" spans="1:3" x14ac:dyDescent="0.25">
      <c r="A10" t="s">
        <v>101</v>
      </c>
      <c r="B10">
        <v>4</v>
      </c>
      <c r="C10" t="s">
        <v>100</v>
      </c>
    </row>
    <row r="11" spans="1:3" x14ac:dyDescent="0.25">
      <c r="A11" t="s">
        <v>99</v>
      </c>
      <c r="B11">
        <v>25</v>
      </c>
      <c r="C11" t="s">
        <v>98</v>
      </c>
    </row>
    <row r="12" spans="1:3" x14ac:dyDescent="0.25">
      <c r="A12" t="s">
        <v>97</v>
      </c>
      <c r="B12">
        <v>20</v>
      </c>
      <c r="C12" t="s">
        <v>96</v>
      </c>
    </row>
    <row r="13" spans="1:3" x14ac:dyDescent="0.25">
      <c r="A13" t="s">
        <v>95</v>
      </c>
      <c r="B13" s="11" t="s">
        <v>94</v>
      </c>
      <c r="C13" t="s">
        <v>93</v>
      </c>
    </row>
    <row r="16" spans="1:3" x14ac:dyDescent="0.25">
      <c r="A16" t="s">
        <v>177</v>
      </c>
      <c r="B16" s="74" t="s">
        <v>179</v>
      </c>
    </row>
    <row r="17" spans="1:3" x14ac:dyDescent="0.25">
      <c r="A17" t="s">
        <v>178</v>
      </c>
      <c r="B17" s="75" t="s">
        <v>180</v>
      </c>
    </row>
    <row r="18" spans="1:3" x14ac:dyDescent="0.25">
      <c r="A18" t="s">
        <v>181</v>
      </c>
      <c r="B18" t="s">
        <v>182</v>
      </c>
      <c r="C18" t="s">
        <v>183</v>
      </c>
    </row>
    <row r="19" spans="1:3" x14ac:dyDescent="0.25">
      <c r="B19" s="76">
        <v>1</v>
      </c>
      <c r="C19" t="s">
        <v>184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abSelected="1" zoomScale="85" zoomScaleNormal="85" workbookViewId="0">
      <selection activeCell="H4" sqref="H4"/>
    </sheetView>
  </sheetViews>
  <sheetFormatPr defaultColWidth="8.85546875" defaultRowHeight="15" x14ac:dyDescent="0.25"/>
  <cols>
    <col min="1" max="1" width="30.28515625" customWidth="1"/>
    <col min="2" max="2" width="13" customWidth="1"/>
    <col min="3" max="3" width="12.140625" customWidth="1"/>
    <col min="4" max="4" width="13.42578125" customWidth="1"/>
    <col min="5" max="5" width="13.28515625" customWidth="1"/>
    <col min="6" max="6" width="14.28515625" customWidth="1"/>
    <col min="7" max="7" width="17" customWidth="1"/>
    <col min="8" max="8" width="18" bestFit="1" customWidth="1"/>
    <col min="9" max="9" width="46" bestFit="1" customWidth="1"/>
    <col min="10" max="10" width="12" bestFit="1" customWidth="1"/>
  </cols>
  <sheetData>
    <row r="1" spans="1:9" ht="15.75" thickBot="1" x14ac:dyDescent="0.3">
      <c r="A1" s="10"/>
      <c r="B1" s="4"/>
      <c r="C1" s="4"/>
      <c r="D1" s="4"/>
      <c r="E1" s="4"/>
      <c r="F1" s="5"/>
      <c r="G1" s="92" t="s">
        <v>168</v>
      </c>
      <c r="H1" s="10" t="s">
        <v>176</v>
      </c>
      <c r="I1" s="5"/>
    </row>
    <row r="2" spans="1:9" ht="15.75" thickBot="1" x14ac:dyDescent="0.3">
      <c r="A2" s="6"/>
      <c r="B2" s="82"/>
      <c r="C2" s="82"/>
      <c r="D2" s="82"/>
      <c r="E2" s="82"/>
      <c r="F2" s="72"/>
      <c r="G2" s="10" t="s">
        <v>192</v>
      </c>
      <c r="H2" s="10" t="s">
        <v>169</v>
      </c>
      <c r="I2" s="5" t="s">
        <v>170</v>
      </c>
    </row>
    <row r="3" spans="1:9" x14ac:dyDescent="0.25">
      <c r="A3" s="77" t="s">
        <v>120</v>
      </c>
      <c r="B3" s="78" t="s">
        <v>92</v>
      </c>
      <c r="C3" s="78">
        <f>20</f>
        <v>20</v>
      </c>
      <c r="D3" s="78" t="s">
        <v>81</v>
      </c>
      <c r="E3" s="78" t="s">
        <v>185</v>
      </c>
      <c r="F3" s="109">
        <f>C4+C3</f>
        <v>30</v>
      </c>
      <c r="G3" s="94" t="s">
        <v>167</v>
      </c>
      <c r="H3" s="20" t="s">
        <v>171</v>
      </c>
      <c r="I3" s="71" t="s">
        <v>172</v>
      </c>
    </row>
    <row r="4" spans="1:9" x14ac:dyDescent="0.25">
      <c r="A4" s="20" t="s">
        <v>91</v>
      </c>
      <c r="B4" s="81" t="s">
        <v>83</v>
      </c>
      <c r="C4" s="81">
        <f>C6</f>
        <v>10</v>
      </c>
      <c r="D4" s="81" t="s">
        <v>81</v>
      </c>
      <c r="E4" s="81" t="s">
        <v>186</v>
      </c>
      <c r="F4" s="107"/>
      <c r="G4" s="94" t="s">
        <v>167</v>
      </c>
      <c r="H4" s="6"/>
      <c r="I4" s="72"/>
    </row>
    <row r="5" spans="1:9" x14ac:dyDescent="0.25">
      <c r="A5" s="20" t="s">
        <v>90</v>
      </c>
      <c r="B5" s="81" t="s">
        <v>89</v>
      </c>
      <c r="C5" s="81">
        <f>15*C8</f>
        <v>30</v>
      </c>
      <c r="D5" s="81" t="s">
        <v>81</v>
      </c>
      <c r="E5" s="81" t="s">
        <v>187</v>
      </c>
      <c r="F5" s="93">
        <f>C5</f>
        <v>30</v>
      </c>
      <c r="G5" s="94" t="s">
        <v>166</v>
      </c>
      <c r="H5" s="20" t="s">
        <v>173</v>
      </c>
      <c r="I5" s="71" t="s">
        <v>174</v>
      </c>
    </row>
    <row r="6" spans="1:9" x14ac:dyDescent="0.25">
      <c r="A6" s="20" t="s">
        <v>88</v>
      </c>
      <c r="B6" s="81" t="s">
        <v>87</v>
      </c>
      <c r="C6" s="81">
        <f>C8*5</f>
        <v>10</v>
      </c>
      <c r="D6" s="81" t="s">
        <v>81</v>
      </c>
      <c r="E6" s="81" t="s">
        <v>188</v>
      </c>
      <c r="F6" s="93">
        <f>C6</f>
        <v>10</v>
      </c>
      <c r="G6" s="94"/>
      <c r="H6" s="6"/>
      <c r="I6" s="72"/>
    </row>
    <row r="7" spans="1:9" x14ac:dyDescent="0.25">
      <c r="A7" s="20" t="s">
        <v>86</v>
      </c>
      <c r="B7" s="81" t="s">
        <v>85</v>
      </c>
      <c r="C7" s="81">
        <f>1.5*C8</f>
        <v>3</v>
      </c>
      <c r="D7" s="81" t="s">
        <v>81</v>
      </c>
      <c r="E7" s="81" t="s">
        <v>189</v>
      </c>
      <c r="F7" s="107">
        <f>C7+C8</f>
        <v>5</v>
      </c>
      <c r="G7" s="94"/>
      <c r="H7" s="6" t="s">
        <v>88</v>
      </c>
      <c r="I7" s="72" t="s">
        <v>175</v>
      </c>
    </row>
    <row r="8" spans="1:9" ht="15.75" thickBot="1" x14ac:dyDescent="0.3">
      <c r="A8" s="79" t="s">
        <v>84</v>
      </c>
      <c r="B8" s="80" t="s">
        <v>83</v>
      </c>
      <c r="C8" s="80">
        <v>2</v>
      </c>
      <c r="D8" s="80" t="s">
        <v>81</v>
      </c>
      <c r="E8" s="80" t="s">
        <v>190</v>
      </c>
      <c r="F8" s="108"/>
      <c r="G8" s="94" t="s">
        <v>165</v>
      </c>
      <c r="H8" s="20" t="s">
        <v>193</v>
      </c>
      <c r="I8" s="71" t="s">
        <v>194</v>
      </c>
    </row>
    <row r="9" spans="1:9" ht="15.75" thickBot="1" x14ac:dyDescent="0.3">
      <c r="A9" s="7" t="s">
        <v>82</v>
      </c>
      <c r="B9" s="8"/>
      <c r="C9" s="8">
        <f>SUM(C3:C8)</f>
        <v>75</v>
      </c>
      <c r="D9" s="8" t="s">
        <v>81</v>
      </c>
      <c r="E9" s="8"/>
      <c r="F9" s="18">
        <f>SUM(F3:F8)</f>
        <v>75</v>
      </c>
      <c r="G9" s="7"/>
      <c r="H9" s="7"/>
      <c r="I9" s="9"/>
    </row>
    <row r="10" spans="1:9" ht="15.75" thickBot="1" x14ac:dyDescent="0.3"/>
    <row r="11" spans="1:9" x14ac:dyDescent="0.25">
      <c r="A11" s="3" t="s">
        <v>0</v>
      </c>
      <c r="B11" s="13">
        <v>0</v>
      </c>
      <c r="C11" s="13">
        <v>1</v>
      </c>
      <c r="D11" s="13">
        <v>2</v>
      </c>
      <c r="E11" s="14">
        <v>3</v>
      </c>
      <c r="G11" t="s">
        <v>191</v>
      </c>
    </row>
    <row r="12" spans="1:9" x14ac:dyDescent="0.25">
      <c r="A12" s="6" t="s">
        <v>1</v>
      </c>
      <c r="B12" s="15" t="s">
        <v>2</v>
      </c>
      <c r="C12" s="15" t="s">
        <v>121</v>
      </c>
      <c r="D12" s="15" t="s">
        <v>4</v>
      </c>
      <c r="E12" s="17" t="s">
        <v>3</v>
      </c>
    </row>
    <row r="13" spans="1:9" x14ac:dyDescent="0.25">
      <c r="A13" s="68" t="s">
        <v>195</v>
      </c>
      <c r="B13" s="83">
        <v>0.1</v>
      </c>
      <c r="C13" s="83">
        <v>0.1</v>
      </c>
      <c r="D13" s="83">
        <v>0.1</v>
      </c>
      <c r="E13" s="84">
        <v>0.25</v>
      </c>
      <c r="F13" s="70" t="s">
        <v>196</v>
      </c>
      <c r="G13" s="70"/>
      <c r="H13" s="70"/>
    </row>
    <row r="14" spans="1:9" x14ac:dyDescent="0.25">
      <c r="A14" s="85" t="s">
        <v>197</v>
      </c>
      <c r="B14" s="86"/>
      <c r="C14" s="86"/>
      <c r="D14" s="86"/>
      <c r="E14" s="87">
        <v>0.7</v>
      </c>
      <c r="F14" s="88" t="s">
        <v>198</v>
      </c>
      <c r="G14" s="70"/>
      <c r="H14" s="70"/>
    </row>
    <row r="15" spans="1:9" x14ac:dyDescent="0.25">
      <c r="A15" s="6" t="s">
        <v>6</v>
      </c>
      <c r="B15" s="15">
        <v>1</v>
      </c>
      <c r="C15" s="15">
        <v>1</v>
      </c>
      <c r="D15" s="15">
        <v>1</v>
      </c>
      <c r="E15" s="17">
        <v>1</v>
      </c>
      <c r="F15" s="70"/>
      <c r="G15" s="70"/>
      <c r="H15" s="70"/>
    </row>
    <row r="16" spans="1:9" x14ac:dyDescent="0.25">
      <c r="A16" s="64" t="s">
        <v>204</v>
      </c>
      <c r="B16" s="90">
        <v>1.0000000000000001E-5</v>
      </c>
      <c r="C16" s="90">
        <v>1.0000000000000001E-5</v>
      </c>
      <c r="D16" s="90">
        <v>1.0000000000000001E-5</v>
      </c>
      <c r="E16" s="91">
        <v>2.0000000000000001E-4</v>
      </c>
      <c r="F16" s="89" t="s">
        <v>123</v>
      </c>
      <c r="G16" s="70"/>
      <c r="H16" s="70"/>
    </row>
    <row r="17" spans="1:8" x14ac:dyDescent="0.25">
      <c r="A17" s="64" t="s">
        <v>20</v>
      </c>
      <c r="B17" s="90">
        <v>4.5000000000000003E-5</v>
      </c>
      <c r="C17" s="90">
        <v>4.5000000000000003E-5</v>
      </c>
      <c r="D17" s="90">
        <v>4.5000000000000003E-5</v>
      </c>
      <c r="E17" s="91">
        <v>2.3E-2</v>
      </c>
      <c r="F17" s="70"/>
      <c r="G17" s="70"/>
      <c r="H17" s="70"/>
    </row>
    <row r="18" spans="1:8" x14ac:dyDescent="0.25">
      <c r="A18" s="65" t="s">
        <v>203</v>
      </c>
      <c r="B18" s="66">
        <v>9.9999999999999995E-7</v>
      </c>
      <c r="C18" s="66">
        <v>9.9999999999999995E-7</v>
      </c>
      <c r="D18" s="66">
        <v>9.9999999999999995E-7</v>
      </c>
      <c r="E18" s="67">
        <v>0.01</v>
      </c>
      <c r="F18" s="73" t="s">
        <v>122</v>
      </c>
    </row>
    <row r="19" spans="1:8" ht="15.75" thickBot="1" x14ac:dyDescent="0.3">
      <c r="A19" s="7" t="s">
        <v>7</v>
      </c>
      <c r="B19" s="16">
        <v>0</v>
      </c>
      <c r="C19" s="16">
        <v>0</v>
      </c>
      <c r="D19" s="16">
        <v>0</v>
      </c>
      <c r="E19" s="18">
        <v>0</v>
      </c>
      <c r="F19" s="73"/>
    </row>
    <row r="20" spans="1:8" ht="15.75" thickBot="1" x14ac:dyDescent="0.3">
      <c r="A20" s="56"/>
      <c r="D20" s="20"/>
      <c r="F20" s="73"/>
      <c r="G20" s="73"/>
    </row>
    <row r="21" spans="1:8" x14ac:dyDescent="0.25">
      <c r="A21" s="3" t="s">
        <v>0</v>
      </c>
      <c r="B21" s="13">
        <v>0</v>
      </c>
      <c r="C21" s="13">
        <v>1</v>
      </c>
      <c r="D21" s="13">
        <v>2</v>
      </c>
      <c r="E21" s="14">
        <v>3</v>
      </c>
    </row>
    <row r="22" spans="1:8" x14ac:dyDescent="0.25">
      <c r="A22" s="6" t="s">
        <v>201</v>
      </c>
      <c r="B22" s="106" t="s">
        <v>202</v>
      </c>
      <c r="C22" s="106"/>
      <c r="D22" s="106"/>
      <c r="E22" s="96" t="s">
        <v>138</v>
      </c>
    </row>
    <row r="23" spans="1:8" x14ac:dyDescent="0.25">
      <c r="A23" s="63" t="s">
        <v>151</v>
      </c>
      <c r="B23" s="52">
        <v>900</v>
      </c>
      <c r="C23" s="52">
        <v>900</v>
      </c>
      <c r="D23" s="52">
        <v>900</v>
      </c>
      <c r="E23" s="53">
        <v>900</v>
      </c>
    </row>
    <row r="24" spans="1:8" x14ac:dyDescent="0.25">
      <c r="A24" s="6" t="s">
        <v>152</v>
      </c>
      <c r="B24" s="15">
        <v>0</v>
      </c>
      <c r="C24" s="15">
        <v>0</v>
      </c>
      <c r="D24" s="15">
        <v>0</v>
      </c>
      <c r="E24" s="17">
        <v>0</v>
      </c>
    </row>
    <row r="25" spans="1:8" ht="15.75" thickBot="1" x14ac:dyDescent="0.3">
      <c r="A25" s="63" t="s">
        <v>13</v>
      </c>
      <c r="B25" s="54">
        <v>2650</v>
      </c>
      <c r="C25" s="54">
        <v>1500</v>
      </c>
      <c r="D25" s="54">
        <v>2650</v>
      </c>
      <c r="E25" s="55">
        <v>1500</v>
      </c>
    </row>
    <row r="26" spans="1:8" ht="15.75" thickBot="1" x14ac:dyDescent="0.3">
      <c r="A26" s="51"/>
      <c r="B26" s="39"/>
      <c r="C26" s="39"/>
      <c r="D26" s="39"/>
      <c r="E26" s="40"/>
    </row>
    <row r="28" spans="1:8" ht="15.75" thickBot="1" x14ac:dyDescent="0.3"/>
    <row r="29" spans="1:8" x14ac:dyDescent="0.25">
      <c r="A29" s="34" t="s">
        <v>124</v>
      </c>
      <c r="B29" s="35" t="s">
        <v>199</v>
      </c>
      <c r="C29" s="110" t="s">
        <v>125</v>
      </c>
      <c r="D29" s="112"/>
      <c r="E29" s="110" t="s">
        <v>126</v>
      </c>
      <c r="F29" s="111"/>
      <c r="G29" s="36"/>
    </row>
    <row r="30" spans="1:8" x14ac:dyDescent="0.25">
      <c r="A30" s="37"/>
      <c r="B30" s="23" t="s">
        <v>200</v>
      </c>
      <c r="C30" s="23" t="s">
        <v>127</v>
      </c>
      <c r="D30" s="21" t="s">
        <v>128</v>
      </c>
      <c r="E30" s="97" t="s">
        <v>127</v>
      </c>
      <c r="F30" s="101" t="s">
        <v>128</v>
      </c>
      <c r="G30" s="38"/>
    </row>
    <row r="31" spans="1:8" x14ac:dyDescent="0.25">
      <c r="A31" s="29" t="s">
        <v>129</v>
      </c>
      <c r="B31" s="47">
        <v>232</v>
      </c>
      <c r="C31" s="47" t="s">
        <v>130</v>
      </c>
      <c r="D31" s="47" t="s">
        <v>131</v>
      </c>
      <c r="E31" s="98" t="s">
        <v>132</v>
      </c>
      <c r="F31" s="102">
        <v>5</v>
      </c>
      <c r="G31" s="48">
        <f>F31*10^-3</f>
        <v>5.0000000000000001E-3</v>
      </c>
    </row>
    <row r="32" spans="1:8" ht="15.75" thickBot="1" x14ac:dyDescent="0.3">
      <c r="A32" s="29" t="s">
        <v>133</v>
      </c>
      <c r="B32" s="47">
        <v>377</v>
      </c>
      <c r="C32" s="47" t="s">
        <v>130</v>
      </c>
      <c r="D32" s="47" t="s">
        <v>131</v>
      </c>
      <c r="E32" s="99" t="s">
        <v>134</v>
      </c>
      <c r="F32" s="102">
        <v>0.2</v>
      </c>
      <c r="G32" s="48">
        <f>F32*10^-3</f>
        <v>2.0000000000000001E-4</v>
      </c>
    </row>
    <row r="33" spans="1:10" ht="15.75" thickBot="1" x14ac:dyDescent="0.3">
      <c r="A33" s="31" t="s">
        <v>135</v>
      </c>
      <c r="B33" s="49">
        <v>243</v>
      </c>
      <c r="C33" s="49" t="s">
        <v>136</v>
      </c>
      <c r="D33" s="69">
        <v>0.06</v>
      </c>
      <c r="E33" s="100">
        <v>43747</v>
      </c>
      <c r="F33" s="103">
        <v>0.01</v>
      </c>
      <c r="G33" s="50">
        <f>F33*10^-3</f>
        <v>1.0000000000000001E-5</v>
      </c>
    </row>
    <row r="34" spans="1:10" x14ac:dyDescent="0.25">
      <c r="A34" s="25" t="s">
        <v>137</v>
      </c>
      <c r="B34" s="22"/>
      <c r="C34" s="22"/>
      <c r="D34" s="22"/>
      <c r="E34" s="22"/>
      <c r="F34" s="22"/>
      <c r="G34" s="22"/>
      <c r="H34" s="22"/>
    </row>
    <row r="35" spans="1:10" ht="15.75" thickBot="1" x14ac:dyDescent="0.3">
      <c r="I35" s="82"/>
      <c r="J35" s="82"/>
    </row>
    <row r="36" spans="1:10" ht="15.75" thickBot="1" x14ac:dyDescent="0.3">
      <c r="A36" s="26" t="s">
        <v>139</v>
      </c>
      <c r="B36" s="27" t="s">
        <v>140</v>
      </c>
      <c r="C36" s="27" t="s">
        <v>141</v>
      </c>
      <c r="D36" s="27" t="s">
        <v>142</v>
      </c>
      <c r="E36" s="27" t="s">
        <v>143</v>
      </c>
      <c r="F36" s="28" t="s">
        <v>144</v>
      </c>
      <c r="I36" s="104"/>
      <c r="J36" s="104"/>
    </row>
    <row r="37" spans="1:10" x14ac:dyDescent="0.25">
      <c r="A37" s="29" t="s">
        <v>145</v>
      </c>
      <c r="B37" s="24" t="s">
        <v>146</v>
      </c>
      <c r="C37" s="24" t="s">
        <v>147</v>
      </c>
      <c r="D37" s="24">
        <v>14</v>
      </c>
      <c r="E37" s="46">
        <v>3.14</v>
      </c>
      <c r="F37" s="30">
        <v>0.13</v>
      </c>
      <c r="I37" s="19"/>
      <c r="J37" s="95"/>
    </row>
    <row r="38" spans="1:10" ht="15.75" thickBot="1" x14ac:dyDescent="0.3">
      <c r="A38" s="31" t="s">
        <v>148</v>
      </c>
      <c r="B38" s="32" t="s">
        <v>149</v>
      </c>
      <c r="C38" s="32" t="s">
        <v>150</v>
      </c>
      <c r="D38" s="32">
        <v>27</v>
      </c>
      <c r="E38" s="32">
        <v>3.26</v>
      </c>
      <c r="F38" s="33">
        <v>0.11</v>
      </c>
      <c r="I38" s="19"/>
      <c r="J38" s="95"/>
    </row>
    <row r="39" spans="1:10" ht="15.75" thickBot="1" x14ac:dyDescent="0.3">
      <c r="I39" s="19"/>
      <c r="J39" s="95"/>
    </row>
    <row r="40" spans="1:10" x14ac:dyDescent="0.25">
      <c r="A40" s="57" t="s">
        <v>8</v>
      </c>
      <c r="B40" s="58" t="s">
        <v>13</v>
      </c>
      <c r="C40" s="58" t="s">
        <v>14</v>
      </c>
      <c r="D40" s="58" t="s">
        <v>11</v>
      </c>
      <c r="E40" s="41" t="s">
        <v>15</v>
      </c>
      <c r="F40" s="42" t="s">
        <v>12</v>
      </c>
      <c r="I40" s="95"/>
      <c r="J40" s="95"/>
    </row>
    <row r="41" spans="1:10" x14ac:dyDescent="0.25">
      <c r="A41" s="59" t="s">
        <v>9</v>
      </c>
      <c r="B41" s="60">
        <v>2650</v>
      </c>
      <c r="C41" s="60">
        <v>2.1</v>
      </c>
      <c r="D41" s="60">
        <v>900</v>
      </c>
      <c r="E41" s="19">
        <v>1</v>
      </c>
      <c r="F41" s="43">
        <v>1.0000000000000001E-17</v>
      </c>
      <c r="I41" s="105"/>
      <c r="J41" s="105"/>
    </row>
    <row r="42" spans="1:10" x14ac:dyDescent="0.25">
      <c r="A42" s="59" t="s">
        <v>16</v>
      </c>
      <c r="B42" s="60">
        <v>2650</v>
      </c>
      <c r="C42" s="60">
        <v>2.1</v>
      </c>
      <c r="D42" s="60">
        <v>900</v>
      </c>
      <c r="E42" s="19">
        <v>5</v>
      </c>
      <c r="F42" s="43">
        <v>2E-16</v>
      </c>
    </row>
    <row r="43" spans="1:10" x14ac:dyDescent="0.25">
      <c r="A43" s="59" t="s">
        <v>17</v>
      </c>
      <c r="B43" s="60">
        <v>1500</v>
      </c>
      <c r="C43" s="60">
        <v>2.1</v>
      </c>
      <c r="D43" s="60">
        <v>900</v>
      </c>
      <c r="E43" s="19">
        <v>70</v>
      </c>
      <c r="F43" s="43">
        <v>1.3000000000000001E-9</v>
      </c>
    </row>
    <row r="44" spans="1:10" x14ac:dyDescent="0.25">
      <c r="A44" s="59" t="s">
        <v>18</v>
      </c>
      <c r="B44" s="60">
        <v>2650</v>
      </c>
      <c r="C44" s="60">
        <v>2.1</v>
      </c>
      <c r="D44" s="60">
        <v>900</v>
      </c>
      <c r="E44" s="19">
        <v>5</v>
      </c>
      <c r="F44" s="43">
        <v>2E-16</v>
      </c>
    </row>
    <row r="45" spans="1:10" x14ac:dyDescent="0.25">
      <c r="A45" s="59" t="s">
        <v>19</v>
      </c>
      <c r="B45" s="60">
        <v>1500</v>
      </c>
      <c r="C45" s="60">
        <v>2.1</v>
      </c>
      <c r="D45" s="60">
        <v>900</v>
      </c>
      <c r="E45" s="19">
        <v>70</v>
      </c>
      <c r="F45" s="43">
        <v>2.4999999999999999E-8</v>
      </c>
    </row>
    <row r="46" spans="1:10" ht="15.75" thickBot="1" x14ac:dyDescent="0.3">
      <c r="A46" s="61" t="s">
        <v>10</v>
      </c>
      <c r="B46" s="62">
        <v>2650</v>
      </c>
      <c r="C46" s="62">
        <v>2.1</v>
      </c>
      <c r="D46" s="62">
        <v>900</v>
      </c>
      <c r="E46" s="44">
        <v>1</v>
      </c>
      <c r="F46" s="45">
        <v>1.0000000000000001E-17</v>
      </c>
    </row>
  </sheetData>
  <mergeCells count="7">
    <mergeCell ref="I36:J36"/>
    <mergeCell ref="I41:J41"/>
    <mergeCell ref="B22:D22"/>
    <mergeCell ref="F7:F8"/>
    <mergeCell ref="F3:F4"/>
    <mergeCell ref="E29:F29"/>
    <mergeCell ref="C29:D2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E15" sqref="E15"/>
    </sheetView>
  </sheetViews>
  <sheetFormatPr defaultColWidth="11.42578125" defaultRowHeight="15" x14ac:dyDescent="0.25"/>
  <sheetData>
    <row r="1" spans="1:3" x14ac:dyDescent="0.25">
      <c r="A1" t="s">
        <v>153</v>
      </c>
      <c r="B1">
        <v>10</v>
      </c>
      <c r="C1" t="s">
        <v>154</v>
      </c>
    </row>
    <row r="2" spans="1:3" x14ac:dyDescent="0.25">
      <c r="A2" t="s">
        <v>155</v>
      </c>
      <c r="B2">
        <f>B1/1000</f>
        <v>0.01</v>
      </c>
      <c r="C2" t="s">
        <v>156</v>
      </c>
    </row>
    <row r="3" spans="1:3" x14ac:dyDescent="0.25">
      <c r="A3" t="s">
        <v>157</v>
      </c>
      <c r="B3">
        <v>100</v>
      </c>
      <c r="C3" t="s">
        <v>81</v>
      </c>
    </row>
    <row r="4" spans="1:3" x14ac:dyDescent="0.25">
      <c r="A4" t="s">
        <v>158</v>
      </c>
      <c r="B4">
        <f>B2/B3</f>
        <v>1E-4</v>
      </c>
      <c r="C4" t="s">
        <v>156</v>
      </c>
    </row>
    <row r="6" spans="1:3" x14ac:dyDescent="0.25">
      <c r="A6" t="s">
        <v>159</v>
      </c>
      <c r="B6">
        <v>10</v>
      </c>
      <c r="C6" t="s">
        <v>160</v>
      </c>
    </row>
    <row r="7" spans="1:3" x14ac:dyDescent="0.25">
      <c r="A7" t="s">
        <v>161</v>
      </c>
      <c r="B7">
        <v>30</v>
      </c>
      <c r="C7" t="s">
        <v>162</v>
      </c>
    </row>
    <row r="8" spans="1:3" x14ac:dyDescent="0.25">
      <c r="A8" t="s">
        <v>163</v>
      </c>
      <c r="B8">
        <v>16</v>
      </c>
      <c r="C8" t="s">
        <v>160</v>
      </c>
    </row>
    <row r="9" spans="1:3" x14ac:dyDescent="0.25">
      <c r="A9" t="s">
        <v>164</v>
      </c>
      <c r="B9">
        <v>25</v>
      </c>
      <c r="C9" t="s">
        <v>160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3:T38"/>
  <sheetViews>
    <sheetView zoomScale="90" zoomScaleNormal="90" workbookViewId="0">
      <selection activeCell="R30" sqref="R30"/>
    </sheetView>
  </sheetViews>
  <sheetFormatPr defaultColWidth="8.85546875" defaultRowHeight="15" x14ac:dyDescent="0.25"/>
  <cols>
    <col min="18" max="18" width="11.5703125" customWidth="1"/>
  </cols>
  <sheetData>
    <row r="3" spans="18:20" x14ac:dyDescent="0.25">
      <c r="R3" t="s">
        <v>35</v>
      </c>
      <c r="S3" t="s">
        <v>36</v>
      </c>
      <c r="T3" t="s">
        <v>37</v>
      </c>
    </row>
    <row r="22" spans="18:19" x14ac:dyDescent="0.25">
      <c r="R22" t="s">
        <v>22</v>
      </c>
    </row>
    <row r="23" spans="18:19" x14ac:dyDescent="0.25">
      <c r="R23" t="s">
        <v>23</v>
      </c>
      <c r="S23" t="s">
        <v>26</v>
      </c>
    </row>
    <row r="24" spans="18:19" x14ac:dyDescent="0.25">
      <c r="R24" t="s">
        <v>24</v>
      </c>
      <c r="S24" t="s">
        <v>27</v>
      </c>
    </row>
    <row r="25" spans="18:19" x14ac:dyDescent="0.25">
      <c r="R25" t="s">
        <v>25</v>
      </c>
      <c r="S25" t="s">
        <v>28</v>
      </c>
    </row>
    <row r="35" spans="9:10" x14ac:dyDescent="0.25">
      <c r="I35" t="s">
        <v>30</v>
      </c>
    </row>
    <row r="36" spans="9:10" x14ac:dyDescent="0.25">
      <c r="I36" t="s">
        <v>23</v>
      </c>
      <c r="J36" t="s">
        <v>32</v>
      </c>
    </row>
    <row r="37" spans="9:10" x14ac:dyDescent="0.25">
      <c r="I37" t="s">
        <v>24</v>
      </c>
      <c r="J37" t="s">
        <v>33</v>
      </c>
    </row>
    <row r="38" spans="9:10" x14ac:dyDescent="0.25">
      <c r="I38" t="s">
        <v>31</v>
      </c>
      <c r="J38" t="s">
        <v>34</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N37"/>
  <sheetViews>
    <sheetView topLeftCell="E1" workbookViewId="0">
      <selection activeCell="N30" sqref="N30"/>
    </sheetView>
  </sheetViews>
  <sheetFormatPr defaultColWidth="8.85546875" defaultRowHeight="15" x14ac:dyDescent="0.25"/>
  <sheetData>
    <row r="1" spans="5:14" x14ac:dyDescent="0.25">
      <c r="E1" t="s">
        <v>55</v>
      </c>
      <c r="M1" t="s">
        <v>58</v>
      </c>
    </row>
    <row r="2" spans="5:14" x14ac:dyDescent="0.25">
      <c r="E2" t="s">
        <v>40</v>
      </c>
      <c r="F2" t="s">
        <v>39</v>
      </c>
      <c r="L2" t="s">
        <v>56</v>
      </c>
      <c r="M2">
        <v>0</v>
      </c>
      <c r="N2" t="s">
        <v>57</v>
      </c>
    </row>
    <row r="3" spans="5:14" x14ac:dyDescent="0.25">
      <c r="E3" t="s">
        <v>56</v>
      </c>
      <c r="F3">
        <v>0</v>
      </c>
      <c r="G3" t="s">
        <v>57</v>
      </c>
      <c r="M3">
        <v>1</v>
      </c>
    </row>
    <row r="4" spans="5:14" x14ac:dyDescent="0.25">
      <c r="E4" t="s">
        <v>41</v>
      </c>
      <c r="F4">
        <v>1</v>
      </c>
      <c r="G4" t="s">
        <v>46</v>
      </c>
      <c r="M4">
        <v>2</v>
      </c>
    </row>
    <row r="5" spans="5:14" x14ac:dyDescent="0.25">
      <c r="E5" t="s">
        <v>47</v>
      </c>
      <c r="F5">
        <v>2</v>
      </c>
      <c r="G5" t="s">
        <v>46</v>
      </c>
      <c r="H5" t="s">
        <v>48</v>
      </c>
      <c r="I5" t="s">
        <v>49</v>
      </c>
      <c r="M5">
        <v>3</v>
      </c>
    </row>
    <row r="6" spans="5:14" x14ac:dyDescent="0.25">
      <c r="E6" t="s">
        <v>42</v>
      </c>
      <c r="F6">
        <v>3</v>
      </c>
      <c r="G6" t="s">
        <v>46</v>
      </c>
      <c r="H6" t="s">
        <v>48</v>
      </c>
      <c r="I6" t="s">
        <v>50</v>
      </c>
      <c r="M6">
        <v>4</v>
      </c>
    </row>
    <row r="7" spans="5:14" x14ac:dyDescent="0.25">
      <c r="E7" t="s">
        <v>43</v>
      </c>
      <c r="F7">
        <v>4</v>
      </c>
      <c r="G7" t="s">
        <v>46</v>
      </c>
      <c r="H7" t="s">
        <v>52</v>
      </c>
      <c r="I7" t="s">
        <v>53</v>
      </c>
      <c r="M7">
        <v>41</v>
      </c>
    </row>
    <row r="8" spans="5:14" x14ac:dyDescent="0.25">
      <c r="E8" t="s">
        <v>51</v>
      </c>
      <c r="F8">
        <v>5</v>
      </c>
      <c r="G8" t="s">
        <v>46</v>
      </c>
      <c r="H8" t="s">
        <v>54</v>
      </c>
      <c r="I8" t="s">
        <v>52</v>
      </c>
      <c r="J8" t="s">
        <v>53</v>
      </c>
      <c r="M8">
        <v>5</v>
      </c>
    </row>
    <row r="9" spans="5:14" x14ac:dyDescent="0.25">
      <c r="E9" t="s">
        <v>44</v>
      </c>
      <c r="F9">
        <v>6</v>
      </c>
      <c r="G9" t="s">
        <v>46</v>
      </c>
      <c r="H9" t="s">
        <v>48</v>
      </c>
      <c r="I9" t="s">
        <v>49</v>
      </c>
      <c r="J9" t="s">
        <v>52</v>
      </c>
      <c r="K9" t="s">
        <v>53</v>
      </c>
      <c r="M9">
        <v>6</v>
      </c>
    </row>
    <row r="10" spans="5:14" x14ac:dyDescent="0.25">
      <c r="E10" t="s">
        <v>45</v>
      </c>
      <c r="F10">
        <v>7</v>
      </c>
      <c r="M10">
        <v>61</v>
      </c>
    </row>
    <row r="11" spans="5:14" x14ac:dyDescent="0.25">
      <c r="M11">
        <v>7</v>
      </c>
    </row>
    <row r="14" spans="5:14" x14ac:dyDescent="0.25">
      <c r="J14" s="1" t="s">
        <v>5</v>
      </c>
      <c r="K14" t="s">
        <v>60</v>
      </c>
    </row>
    <row r="15" spans="5:14" x14ac:dyDescent="0.25">
      <c r="J15">
        <v>11</v>
      </c>
      <c r="K15" t="s">
        <v>61</v>
      </c>
    </row>
    <row r="17" spans="6:11" x14ac:dyDescent="0.25">
      <c r="F17" s="2" t="s">
        <v>59</v>
      </c>
      <c r="J17" s="1" t="s">
        <v>62</v>
      </c>
    </row>
    <row r="18" spans="6:11" x14ac:dyDescent="0.25">
      <c r="J18" t="s">
        <v>63</v>
      </c>
    </row>
    <row r="19" spans="6:11" x14ac:dyDescent="0.25">
      <c r="K19">
        <v>0.15</v>
      </c>
    </row>
    <row r="20" spans="6:11" x14ac:dyDescent="0.25">
      <c r="J20" t="s">
        <v>64</v>
      </c>
    </row>
    <row r="21" spans="6:11" x14ac:dyDescent="0.25">
      <c r="K21">
        <v>10</v>
      </c>
    </row>
    <row r="22" spans="6:11" x14ac:dyDescent="0.25">
      <c r="J22" s="1" t="s">
        <v>67</v>
      </c>
    </row>
    <row r="23" spans="6:11" x14ac:dyDescent="0.25">
      <c r="J23" t="s">
        <v>65</v>
      </c>
    </row>
    <row r="24" spans="6:11" x14ac:dyDescent="0.25">
      <c r="K24" t="s">
        <v>66</v>
      </c>
    </row>
    <row r="25" spans="6:11" x14ac:dyDescent="0.25">
      <c r="J25" t="s">
        <v>70</v>
      </c>
    </row>
    <row r="26" spans="6:11" x14ac:dyDescent="0.25">
      <c r="J26" t="s">
        <v>68</v>
      </c>
    </row>
    <row r="27" spans="6:11" x14ac:dyDescent="0.25">
      <c r="K27" t="s">
        <v>69</v>
      </c>
    </row>
    <row r="28" spans="6:11" x14ac:dyDescent="0.25">
      <c r="J28" t="s">
        <v>72</v>
      </c>
    </row>
    <row r="29" spans="6:11" x14ac:dyDescent="0.25">
      <c r="J29" t="s">
        <v>71</v>
      </c>
    </row>
    <row r="30" spans="6:11" x14ac:dyDescent="0.25">
      <c r="J30" t="s">
        <v>76</v>
      </c>
    </row>
    <row r="31" spans="6:11" x14ac:dyDescent="0.25">
      <c r="J31" t="s">
        <v>77</v>
      </c>
    </row>
    <row r="32" spans="6:11" x14ac:dyDescent="0.25">
      <c r="K32" t="s">
        <v>78</v>
      </c>
    </row>
    <row r="33" spans="10:10" x14ac:dyDescent="0.25">
      <c r="J33" t="s">
        <v>79</v>
      </c>
    </row>
    <row r="34" spans="10:10" x14ac:dyDescent="0.25">
      <c r="J34" t="s">
        <v>80</v>
      </c>
    </row>
    <row r="35" spans="10:10" x14ac:dyDescent="0.25">
      <c r="J35" s="1" t="s">
        <v>73</v>
      </c>
    </row>
    <row r="36" spans="10:10" x14ac:dyDescent="0.25">
      <c r="J36" t="s">
        <v>74</v>
      </c>
    </row>
    <row r="37" spans="10:10" x14ac:dyDescent="0.25">
      <c r="J37" t="s">
        <v>75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3:V7"/>
  <sheetViews>
    <sheetView workbookViewId="0">
      <selection activeCell="S32" sqref="S32"/>
    </sheetView>
  </sheetViews>
  <sheetFormatPr defaultRowHeight="15" x14ac:dyDescent="0.25"/>
  <sheetData>
    <row r="3" spans="20:22" x14ac:dyDescent="0.25">
      <c r="T3" t="s">
        <v>213</v>
      </c>
      <c r="U3" t="s">
        <v>212</v>
      </c>
      <c r="V3">
        <v>1000</v>
      </c>
    </row>
    <row r="4" spans="20:22" x14ac:dyDescent="0.25">
      <c r="T4" t="s">
        <v>211</v>
      </c>
      <c r="U4" t="s">
        <v>207</v>
      </c>
      <c r="V4" s="113">
        <v>0.56399999999999995</v>
      </c>
    </row>
    <row r="5" spans="20:22" x14ac:dyDescent="0.25">
      <c r="T5" t="s">
        <v>210</v>
      </c>
      <c r="U5" t="s">
        <v>209</v>
      </c>
      <c r="V5">
        <v>150</v>
      </c>
    </row>
    <row r="6" spans="20:22" x14ac:dyDescent="0.25">
      <c r="T6" t="s">
        <v>208</v>
      </c>
      <c r="U6" t="s">
        <v>207</v>
      </c>
      <c r="V6">
        <v>-0.22589999999999999</v>
      </c>
    </row>
    <row r="7" spans="20:22" x14ac:dyDescent="0.25">
      <c r="T7" t="s">
        <v>206</v>
      </c>
      <c r="U7" t="s">
        <v>205</v>
      </c>
      <c r="V7">
        <v>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S48" sqref="S48"/>
    </sheetView>
  </sheetViews>
  <sheetFormatPr defaultColWidth="8.85546875" defaultRowHeight="15" x14ac:dyDescent="0.25"/>
  <sheetData>
    <row r="1" spans="1:11" x14ac:dyDescent="0.25">
      <c r="A1" s="1" t="s">
        <v>29</v>
      </c>
      <c r="K1" s="1" t="s">
        <v>38</v>
      </c>
    </row>
    <row r="31" spans="1:1" x14ac:dyDescent="0.25">
      <c r="A31" t="s">
        <v>21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2:L9"/>
  <sheetViews>
    <sheetView workbookViewId="0">
      <selection activeCell="O13" sqref="O13"/>
    </sheetView>
  </sheetViews>
  <sheetFormatPr defaultRowHeight="15" x14ac:dyDescent="0.25"/>
  <cols>
    <col min="11" max="11" width="12.42578125" bestFit="1" customWidth="1"/>
  </cols>
  <sheetData>
    <row r="2" spans="10:12" x14ac:dyDescent="0.25">
      <c r="J2" t="s">
        <v>46</v>
      </c>
      <c r="K2">
        <v>2650</v>
      </c>
    </row>
    <row r="3" spans="10:12" x14ac:dyDescent="0.25">
      <c r="J3" t="s">
        <v>111</v>
      </c>
      <c r="K3">
        <v>900</v>
      </c>
    </row>
    <row r="4" spans="10:12" x14ac:dyDescent="0.25">
      <c r="J4" t="s">
        <v>218</v>
      </c>
      <c r="K4">
        <v>3</v>
      </c>
    </row>
    <row r="5" spans="10:12" x14ac:dyDescent="0.25">
      <c r="J5" t="s">
        <v>217</v>
      </c>
      <c r="K5">
        <f>K4/(K2*K3)</f>
        <v>1.2578616352201258E-6</v>
      </c>
    </row>
    <row r="7" spans="10:12" x14ac:dyDescent="0.25">
      <c r="J7" t="s">
        <v>216</v>
      </c>
      <c r="K7">
        <v>1</v>
      </c>
    </row>
    <row r="8" spans="10:12" x14ac:dyDescent="0.25">
      <c r="J8" t="s">
        <v>215</v>
      </c>
      <c r="K8">
        <f>K7^2/(K5*2)</f>
        <v>397500</v>
      </c>
      <c r="L8" t="s">
        <v>99</v>
      </c>
    </row>
    <row r="9" spans="10:12" x14ac:dyDescent="0.25">
      <c r="K9">
        <f>K8/(3600*24)</f>
        <v>4.6006944444444446</v>
      </c>
      <c r="L9" t="s">
        <v>214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Mesh</vt:lpstr>
      <vt:lpstr>Parameters</vt:lpstr>
      <vt:lpstr>BC</vt:lpstr>
      <vt:lpstr>Model_Conditions</vt:lpstr>
      <vt:lpstr>Properties</vt:lpstr>
      <vt:lpstr>PCS</vt:lpstr>
      <vt:lpstr>NUM_OUT</vt:lpstr>
      <vt:lpstr>Time_Step</vt:lpstr>
      <vt:lpstr>cond</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RECEVEUR Mylène</dc:creator>
  <cp:lastModifiedBy>RECEVEUR Mylène</cp:lastModifiedBy>
  <dcterms:created xsi:type="dcterms:W3CDTF">2019-10-24T10:52:57Z</dcterms:created>
  <dcterms:modified xsi:type="dcterms:W3CDTF">2020-03-18T13:30:36Z</dcterms:modified>
</cp:coreProperties>
</file>