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-FPS-01\RDF$\recevm\Documents\Data_request\Personal_Notes\"/>
    </mc:Choice>
  </mc:AlternateContent>
  <bookViews>
    <workbookView xWindow="0" yWindow="0" windowWidth="28800" windowHeight="14100" activeTab="1"/>
  </bookViews>
  <sheets>
    <sheet name="Discharge" sheetId="1" r:id="rId1"/>
    <sheet name="BH" sheetId="2" r:id="rId2"/>
    <sheet name="BH_log" sheetId="8" r:id="rId3"/>
    <sheet name="Shaft" sheetId="4" r:id="rId4"/>
    <sheet name="Shaft_Log" sheetId="9" r:id="rId5"/>
    <sheet name="Pumped_shaft_log" sheetId="10" r:id="rId6"/>
    <sheet name="Pumped" sheetId="6" r:id="rId7"/>
    <sheet name="Cascade" sheetId="5" r:id="rId8"/>
    <sheet name="Summary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I38" i="11" l="1"/>
  <c r="I36" i="11"/>
  <c r="I42" i="11"/>
  <c r="I41" i="11"/>
  <c r="I39" i="11"/>
  <c r="I43" i="11"/>
  <c r="I40" i="11"/>
  <c r="I37" i="11"/>
  <c r="B44" i="6"/>
  <c r="B43" i="6"/>
  <c r="B42" i="6"/>
  <c r="B41" i="6"/>
  <c r="B40" i="6"/>
  <c r="B39" i="6"/>
  <c r="B38" i="6"/>
  <c r="E39" i="6"/>
  <c r="D39" i="6"/>
  <c r="E40" i="6"/>
  <c r="E38" i="6"/>
  <c r="D48" i="11"/>
  <c r="B21" i="5"/>
  <c r="B20" i="5"/>
  <c r="B19" i="5"/>
  <c r="B18" i="5"/>
  <c r="C35" i="6"/>
  <c r="F28" i="9"/>
  <c r="B20" i="8"/>
  <c r="C13" i="10"/>
  <c r="F27" i="9"/>
  <c r="O20" i="9"/>
  <c r="A44" i="6" l="1"/>
  <c r="A43" i="6"/>
  <c r="A42" i="6"/>
  <c r="C34" i="6"/>
  <c r="C33" i="6"/>
  <c r="C32" i="6"/>
  <c r="A41" i="6"/>
  <c r="O17" i="9"/>
  <c r="O8" i="9" l="1"/>
  <c r="O16" i="9"/>
  <c r="O15" i="9"/>
  <c r="O4" i="9" l="1"/>
  <c r="O3" i="9"/>
  <c r="O2" i="9"/>
  <c r="B19" i="4" l="1"/>
  <c r="B19" i="8"/>
  <c r="O8" i="8"/>
  <c r="O3" i="8"/>
  <c r="O7" i="8"/>
  <c r="O6" i="8"/>
  <c r="O5" i="8"/>
  <c r="O4" i="8"/>
  <c r="O2" i="8"/>
  <c r="B35" i="1"/>
  <c r="B31" i="1"/>
  <c r="B33" i="1"/>
  <c r="B32" i="1"/>
  <c r="B30" i="1"/>
  <c r="B29" i="1"/>
  <c r="B25" i="2"/>
  <c r="B42" i="1"/>
  <c r="F25" i="9"/>
  <c r="F24" i="9" l="1"/>
  <c r="F23" i="9"/>
  <c r="F22" i="9"/>
  <c r="E25" i="9"/>
  <c r="E24" i="9"/>
  <c r="E23" i="9"/>
  <c r="E22" i="9"/>
  <c r="B17" i="4"/>
  <c r="B16" i="4"/>
  <c r="B15" i="4"/>
  <c r="A17" i="4"/>
  <c r="A16" i="4"/>
  <c r="A15" i="4"/>
  <c r="B20" i="2" l="1"/>
  <c r="G4" i="2" l="1"/>
  <c r="F4" i="2"/>
  <c r="E4" i="2"/>
  <c r="B21" i="2" l="1"/>
  <c r="B16" i="8" l="1"/>
  <c r="B15" i="8"/>
  <c r="B14" i="8"/>
  <c r="A16" i="8"/>
  <c r="A15" i="8"/>
  <c r="A14" i="8"/>
  <c r="B22" i="2" l="1"/>
  <c r="A22" i="2" l="1"/>
  <c r="A21" i="2"/>
  <c r="A20" i="2"/>
</calcChain>
</file>

<file path=xl/sharedStrings.xml><?xml version="1.0" encoding="utf-8"?>
<sst xmlns="http://schemas.openxmlformats.org/spreadsheetml/2006/main" count="1110" uniqueCount="385">
  <si>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</si>
  <si>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</si>
  <si>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</si>
  <si>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</si>
  <si>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</si>
  <si>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</si>
  <si>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</si>
  <si>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</si>
  <si>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</si>
  <si>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</si>
  <si>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</si>
  <si>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</si>
  <si>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</si>
  <si>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</si>
  <si>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</si>
  <si>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</si>
  <si>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</si>
  <si>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</si>
  <si>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</si>
  <si>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</si>
  <si>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</si>
  <si>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</si>
  <si>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</si>
  <si>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</si>
  <si>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</si>
  <si>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Betws</t>
  </si>
  <si>
    <t>Road Discharge</t>
  </si>
  <si>
    <t>South Wales</t>
  </si>
  <si>
    <t>Gravity Discharge</t>
  </si>
  <si>
    <t>On Site Testing</t>
  </si>
  <si>
    <t>Blackclough Waterloose</t>
  </si>
  <si>
    <t>Discharge</t>
  </si>
  <si>
    <t xml:space="preserve">North West </t>
  </si>
  <si>
    <t>Blackvein</t>
  </si>
  <si>
    <t>Forest Discharge</t>
  </si>
  <si>
    <t>Passive</t>
  </si>
  <si>
    <t>Floodplain Discharge</t>
  </si>
  <si>
    <t>Blairingone</t>
  </si>
  <si>
    <t>Scotland</t>
  </si>
  <si>
    <t xml:space="preserve">Logger Data </t>
  </si>
  <si>
    <t>Boythorpe</t>
  </si>
  <si>
    <t xml:space="preserve">Yorkshire </t>
  </si>
  <si>
    <t>Broadclough</t>
  </si>
  <si>
    <t>Broken Banks</t>
  </si>
  <si>
    <t>Primary Discharge</t>
  </si>
  <si>
    <t>North East</t>
  </si>
  <si>
    <t>Cairnhill</t>
  </si>
  <si>
    <t>Carling How</t>
  </si>
  <si>
    <t>Shaft Discharge</t>
  </si>
  <si>
    <t>N</t>
  </si>
  <si>
    <t>Shaft</t>
  </si>
  <si>
    <t>Carr and Craggs</t>
  </si>
  <si>
    <t>Adit Discharge</t>
  </si>
  <si>
    <t xml:space="preserve">Adit </t>
  </si>
  <si>
    <t>Coalburn Mine (Muir Burn)</t>
  </si>
  <si>
    <t>Douglas Discharge</t>
  </si>
  <si>
    <t>Rigside Day Level</t>
  </si>
  <si>
    <t>Temperature Logger</t>
  </si>
  <si>
    <t>Elginhaugh</t>
  </si>
  <si>
    <t>Fordell Upper Discharge</t>
  </si>
  <si>
    <t>Water level logger</t>
  </si>
  <si>
    <t>Glenbuck</t>
  </si>
  <si>
    <t>Kingshill</t>
  </si>
  <si>
    <t>Raw Pipe Outflow (Point A)</t>
  </si>
  <si>
    <t>Lathallan Milll</t>
  </si>
  <si>
    <t>Upwelling Discharge</t>
  </si>
  <si>
    <t xml:space="preserve">Morlais </t>
  </si>
  <si>
    <t>Shaft discharge</t>
  </si>
  <si>
    <t>Pumped</t>
  </si>
  <si>
    <t>Temperature logger</t>
  </si>
  <si>
    <t>Star Road</t>
  </si>
  <si>
    <t xml:space="preserve">Wilsontown (Mousewater) </t>
  </si>
  <si>
    <t>Raw Discharge</t>
  </si>
  <si>
    <t>Ave. Chloride (mg/L)</t>
  </si>
  <si>
    <t>Ave. Sulphate (mg/L)</t>
  </si>
  <si>
    <t>Ave. pH</t>
  </si>
  <si>
    <t>Comments</t>
  </si>
  <si>
    <t xml:space="preserve">Algernon </t>
  </si>
  <si>
    <t>Main Coal B/H</t>
  </si>
  <si>
    <t xml:space="preserve">Borehole </t>
  </si>
  <si>
    <t xml:space="preserve">Temperature logger </t>
  </si>
  <si>
    <t xml:space="preserve">Gap between Oct 2018 to April 2019 </t>
  </si>
  <si>
    <t>Balgone Dalginch</t>
  </si>
  <si>
    <t>Dysart Main B/H</t>
  </si>
  <si>
    <t>Balgone Muirespot</t>
  </si>
  <si>
    <t>Balgonie Dalginch BH</t>
  </si>
  <si>
    <t>Borehole water level</t>
  </si>
  <si>
    <t>Monitoring borehole</t>
  </si>
  <si>
    <t>Water Level Logger</t>
  </si>
  <si>
    <t>Range of Log from 9.96 to 13.28mAOD</t>
  </si>
  <si>
    <t>Blaenavon</t>
  </si>
  <si>
    <t>Vivian Borehole</t>
  </si>
  <si>
    <t>Borehole</t>
  </si>
  <si>
    <t xml:space="preserve">Blindwells </t>
  </si>
  <si>
    <t>Pumping B/H</t>
  </si>
  <si>
    <t xml:space="preserve">Water Level Logger </t>
  </si>
  <si>
    <t>Pumping BH 5A</t>
  </si>
  <si>
    <t>Broomhill</t>
  </si>
  <si>
    <t>Cadley Hill</t>
  </si>
  <si>
    <t>South Derbyshire</t>
  </si>
  <si>
    <t>Pumping Test (Raw Pumped)</t>
  </si>
  <si>
    <t>Data taken from "Raw Pumped" values</t>
  </si>
  <si>
    <t>Cameron</t>
  </si>
  <si>
    <t xml:space="preserve">Shaft </t>
  </si>
  <si>
    <t>Cannock Wood</t>
  </si>
  <si>
    <t>Monitoring Borehole</t>
  </si>
  <si>
    <t xml:space="preserve">West Midlands </t>
  </si>
  <si>
    <t>Logger Data</t>
  </si>
  <si>
    <t>Easthouses</t>
  </si>
  <si>
    <t xml:space="preserve">Great Seam Borehole </t>
  </si>
  <si>
    <t xml:space="preserve">ETC Log 2019 </t>
  </si>
  <si>
    <t>Karva</t>
  </si>
  <si>
    <t>Data taken from 26/9/18 onwards as previous data contained errors</t>
  </si>
  <si>
    <t xml:space="preserve">Leacroft </t>
  </si>
  <si>
    <t>Leven 4 BH</t>
  </si>
  <si>
    <t>Range of Log from 10.61 to 12.75mAOD</t>
  </si>
  <si>
    <t xml:space="preserve">Littleton </t>
  </si>
  <si>
    <t>Mosside BH</t>
  </si>
  <si>
    <t>Niddrie (Wisp) BH</t>
  </si>
  <si>
    <t>Range of log from 28.02 to 30.3mAOD</t>
  </si>
  <si>
    <t>Pegswood Busty BH</t>
  </si>
  <si>
    <t>N/A</t>
  </si>
  <si>
    <t>Borehole to Busty Seam workings at XXmBGL. Casing ID is XXXmm</t>
  </si>
  <si>
    <t>Randolph BH</t>
  </si>
  <si>
    <t>Range of Log from 1.86 to 2.62mAOD</t>
  </si>
  <si>
    <t>Rigside BH</t>
  </si>
  <si>
    <t>Pumping borehole</t>
  </si>
  <si>
    <t>Six Bells (Vivian)</t>
  </si>
  <si>
    <t>Logger data available for pre-2016 but only looked at last years worth of data</t>
  </si>
  <si>
    <t>Stony Heap</t>
  </si>
  <si>
    <t>ECT Log 2009</t>
  </si>
  <si>
    <t>Range of log from 12.2mBGL to 134.0mBGL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</si>
  <si>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</si>
  <si>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</si>
  <si>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</si>
  <si>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</si>
  <si>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</si>
  <si>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A Winning</t>
  </si>
  <si>
    <t>DC shaft</t>
  </si>
  <si>
    <t>East Midlands</t>
  </si>
  <si>
    <t>DC Shaft</t>
  </si>
  <si>
    <t>tbc</t>
  </si>
  <si>
    <t>Bates</t>
  </si>
  <si>
    <t>No.2 Shaft Log</t>
  </si>
  <si>
    <t>ECT Log 2010</t>
  </si>
  <si>
    <t>Range of log from 2mBGL to 233mBGL</t>
  </si>
  <si>
    <t>No.3 Shaft Log</t>
  </si>
  <si>
    <t>Range of log from 3mBGL to 465mBGL</t>
  </si>
  <si>
    <t xml:space="preserve">Bilston Glen </t>
  </si>
  <si>
    <t>Shaft 1 Downcast Shaft</t>
  </si>
  <si>
    <t>Hartington</t>
  </si>
  <si>
    <t>Shaft Log</t>
  </si>
  <si>
    <t>ECT Log 2017</t>
  </si>
  <si>
    <t>Horden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</si>
  <si>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</si>
  <si>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</si>
  <si>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</si>
  <si>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</si>
  <si>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</si>
  <si>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</si>
  <si>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</si>
  <si>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</si>
  <si>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</si>
  <si>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</si>
  <si>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</si>
  <si>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</si>
  <si>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Monckton Coke Works BH</t>
  </si>
  <si>
    <t>Borehole Log</t>
  </si>
  <si>
    <t>ECT Log 2012</t>
  </si>
  <si>
    <t xml:space="preserve">Bridgewater Canal </t>
  </si>
  <si>
    <t>Bottom</t>
  </si>
  <si>
    <t>Cascade Outflow</t>
  </si>
  <si>
    <t>\\infprod.tca\shared_folders\Environment\Environment Department Team Folder\Temperature Data\Cascade (Aeration) Report</t>
  </si>
  <si>
    <t>Cascade</t>
  </si>
  <si>
    <t xml:space="preserve">Data taken from 29/08/2018 to 09/10/2018 as other data contained errors </t>
  </si>
  <si>
    <t xml:space="preserve">Top </t>
  </si>
  <si>
    <t xml:space="preserve">Data taken from 24/07/2016 onwards as previous data contained errors </t>
  </si>
  <si>
    <t>Cuthill Top</t>
  </si>
  <si>
    <t>Stepped Cascade Top Inlet</t>
  </si>
  <si>
    <t>Frances</t>
  </si>
  <si>
    <t>Data taken from 21/05/2017 onwards as previous data contained errors - ensure shaft logger 163.1 seperated from cascade data</t>
  </si>
  <si>
    <t>Cascade is located XXXm from shaft. Pipeline is part buried part above ground. Pump at approx XXXmBGL. Depth of shaft is XXXm</t>
  </si>
  <si>
    <t xml:space="preserve">Silverdale </t>
  </si>
  <si>
    <t>Top of Cascade</t>
  </si>
  <si>
    <t>Data taken from 29/10/2018 to 30/10/2018</t>
  </si>
  <si>
    <t>Logger data missing from Sept 2018 to April 2019</t>
  </si>
  <si>
    <t xml:space="preserve">Woolley  </t>
  </si>
  <si>
    <t xml:space="preserve">Pumped </t>
  </si>
  <si>
    <t>Data taken from 25/07/2018 onwards as previous data contained errors</t>
  </si>
  <si>
    <t xml:space="preserve">Downstream Weir </t>
  </si>
  <si>
    <t>Gravity discharge</t>
  </si>
  <si>
    <t>Weir</t>
  </si>
  <si>
    <t>Consented Discharge</t>
  </si>
  <si>
    <t>Joppa Day Level</t>
  </si>
  <si>
    <t>File location link</t>
  </si>
  <si>
    <t>site ref should be 500.7 - CHECK and correct</t>
  </si>
  <si>
    <t>J:\Environment\Technical Team\Wisdom working\CA08 Environment\31 Mine Water Projects and Schemes - Coal\A Winning</t>
  </si>
  <si>
    <t>Aspull Sough</t>
  </si>
  <si>
    <t>Sough</t>
  </si>
  <si>
    <t>\\infprod.tca\shared_folders\Environment\Environment Department Team Folder\Temperature Data\On Site Spot Readings</t>
  </si>
  <si>
    <t>Single on site reading</t>
  </si>
  <si>
    <t>J:\Environment\Technical Team\STS Coal Loggers\Blaenavon L537</t>
  </si>
  <si>
    <t xml:space="preserve">Readings are very seasonal, mostly dependant on ambient air temperature </t>
  </si>
  <si>
    <t>J:\Environment\Technical Team\STS Coal Loggers\Blairingone L575</t>
  </si>
  <si>
    <t>https://qjegh.lyellcollection.org/content/qjegh/28/Supplement_2/S101.full.pdf</t>
  </si>
  <si>
    <t>\\infprod.tca\shared_folders\Environment\Environment Department Team Folder\Temperature Data\Public (Non CA) Data</t>
  </si>
  <si>
    <t>J:\Environment\Technical Team\STS Coal Loggers\Douglas L571</t>
  </si>
  <si>
    <t>Long-term changes in the quality of polluted minewater discharges - Scotland</t>
  </si>
  <si>
    <t>J:\Environment\Technical Team\STS Coal Loggers\Fordell Upper Discharge L588</t>
  </si>
  <si>
    <t>J:\Environment\Technical Team\STS Coal Loggers\Joppa Day Level L315</t>
  </si>
  <si>
    <t>\infprod.tca\shared_folders\Environment\Environment Department Team Folder\Temperature Data\On Site Spot Readings</t>
  </si>
  <si>
    <t>Long-term changes in the quality of polluted minewater discharges (1995)</t>
  </si>
  <si>
    <t>Data Taken from 04/07/2016 to 24/09/2018</t>
  </si>
  <si>
    <t xml:space="preserve">J:\Environment\Environment Department Team Folder\Temperature Data\Temperature loggers\Morlais Raw Channel </t>
  </si>
  <si>
    <t>Taff Merthyr</t>
  </si>
  <si>
    <t>Raw Mine Water</t>
  </si>
  <si>
    <t xml:space="preserve">South Wales </t>
  </si>
  <si>
    <t xml:space="preserve">Data taken from 13/06/2016 to 31/05/2019 as other data contained errors </t>
  </si>
  <si>
    <t>J:\Environment\Environment Department Team Folder\Temperature Data\Temperature loggers\Taff Merthyr</t>
  </si>
  <si>
    <t>J:\Environment\Technical Team\STS Coal Loggers\Wilsontown (Mousewater) L416</t>
  </si>
  <si>
    <t>J:\Environment\Technical Team\STS Coal Loggers\Algernon L279</t>
  </si>
  <si>
    <t>J:\Environment\Technical Team\STS Coal Loggers\Balgonie Dalginch L493</t>
  </si>
  <si>
    <t>J:\Environment\Technical Team\STS Coal Loggers\Balgonie Muirespot L492</t>
  </si>
  <si>
    <t>J:\Environment\Technical Team\STS Coal Loggers\Blindwells L656\Blindwells Pumping BH</t>
  </si>
  <si>
    <t>\\infprod.tca\shared_folders\Environment\Environment Department Team Folder\Temperature Data\Logger Data\Blindwells (L656)\Blindwells Pumping Borehole 5A (656.40)</t>
  </si>
  <si>
    <t>J:\Environment\Technical Team\STS Coal Loggers\Broomhill BH L804</t>
  </si>
  <si>
    <t>J:\Environment\Lee Wyatt\Pumping Tests\Cadley Hill Pumping Test</t>
  </si>
  <si>
    <t>\\infprod.tca\shared_folders\Environment\Technical Team\STS Coal Loggers\Cannock Wood L682\682.10_Monitoring Borehole</t>
  </si>
  <si>
    <t>\\infprod.tca\shared_folders\Environment Media\Mine_Water_CCTV_Survey\CCTV Shafts and Boreholes\Easthouses BH\Easthouses Great Seam BH 20190711</t>
  </si>
  <si>
    <t>J:\Environment\Technical Team\STS Coal Loggers\Karva</t>
  </si>
  <si>
    <t>J:\Environment\Technical Team\Shaft logging\Staffordshire\Leacroft BH</t>
  </si>
  <si>
    <t>J:\Environment\Technical Team\STS Coal Loggers\Leven 4 BH L633</t>
  </si>
  <si>
    <t>J:\Environment\Technical Team\Shaft logging\Staffordshire\Littleton BH</t>
  </si>
  <si>
    <t>J:\Environment\Environment Department Team Folder\Temperature Data\EC-T Surveys\Monckton Coke Works BH</t>
  </si>
  <si>
    <t>J:\Environment\Technical Team\STS Coal Loggers\Mosside L259</t>
  </si>
  <si>
    <t>J:\Environment\Technical Team\STS Coal Loggers\Niddrie (Wisp) BH L740</t>
  </si>
  <si>
    <t>J:\Environment\Technical Team\STS Coal Loggers\Randolph L222</t>
  </si>
  <si>
    <t>J:\Environment\Technical Team\STS Coal Loggers\Rigside BH L634</t>
  </si>
  <si>
    <t>J:\Environment\Environment Department Team Folder\Temperature Data\Logger Data\Vivian (Six Bells) (L444)\Six Bells (Vivian) 444.1 - 2016 to 2017.xlsx</t>
  </si>
  <si>
    <t>J:\Environment\Environment Department Team Folder\Temperature Data\EC-T Surveys\Stoney Hall BHs</t>
  </si>
  <si>
    <t>J:\Environment\Technical Team\Shaft logging\Staffordshire\West Cannock No 5 Aquifer BH</t>
  </si>
  <si>
    <t>J:\Environment\Technical Team\Shaft logging\Staffordshire\West Cannock No 5 Seam BH</t>
  </si>
  <si>
    <t>J:\Environment\Technical Team\STS Coal Loggers\Whitrigg L258</t>
  </si>
  <si>
    <t>Shafts</t>
  </si>
  <si>
    <t>J:\Environment\Environment Department Team Folder\Temperature Data\Temperature loggers\A Winning Cascade</t>
  </si>
  <si>
    <t>J:\Environment\Environment Department Team Folder\Temperature Data\Temperature loggers\Bates Cascade</t>
  </si>
  <si>
    <t>\\infprod.tca\shared_folders\Environment\Environment Department Team Folder\Temperature Data\Logger Data\Blindwells (L656)\Blindwells Cascade (656.55)</t>
  </si>
  <si>
    <t>\\infprod.tca\shared_folders\Environment\Environment Department Team Folder\Temperature Data\Temperature loggers\Cannock Wood Cascade</t>
  </si>
  <si>
    <t>J:\Environment\Environment Department Team Folder\Temperature Data\Temperature loggers\Frances Cascade</t>
  </si>
  <si>
    <t>J:\Environment\Environment Department Team Folder\Temperature Data\Temperature loggers\Horden Cascade</t>
  </si>
  <si>
    <t>J:\Environment\Environment Department Team Folder\Temperature Data\Temperature loggers\Silverdale Cascade</t>
  </si>
  <si>
    <t>J:\Environment\Environment Department Team Folder\Temperature Data\Temperature loggers\Six Bells Cascade</t>
  </si>
  <si>
    <t>J:\Environment\Environment Department Team Folder\Temperature Data\Temperature loggers\Woolley Cascade</t>
  </si>
  <si>
    <t>J:\Environment\Environment Department Team Folder\Temperature Data\EC-T Surveys\A Winning</t>
  </si>
  <si>
    <t>Babbington</t>
  </si>
  <si>
    <t>No.4 Shaft</t>
  </si>
  <si>
    <t>J:\Environment\Technical Team\STS Coal Loggers\Babbington BH L759</t>
  </si>
  <si>
    <t>\\infprod.tca\shared_folders\Environment Media\Mine_Water_CCTV_Survey\CCTV Shafts and Boreholes\Bilston Glen\Bilston Glen Shaft 1 - 20190710</t>
  </si>
  <si>
    <t>Blenkinsop</t>
  </si>
  <si>
    <t>Smallburn Shaft</t>
  </si>
  <si>
    <t>Active - Passive (Chemical Addition</t>
  </si>
  <si>
    <t xml:space="preserve">Water Level logger </t>
  </si>
  <si>
    <t>Data taken from 03/07/2012 to 23/02/13</t>
  </si>
  <si>
    <t>J:\Environment\Technical Team\STS Coal Loggers\Blenkinsopp Shaft L607</t>
  </si>
  <si>
    <t>Boldon</t>
  </si>
  <si>
    <t>No.1 Shaft (South)</t>
  </si>
  <si>
    <t>J:\Environment\Technical Team\STS Coal Loggers\Boldon L17</t>
  </si>
  <si>
    <t>Caphouse</t>
  </si>
  <si>
    <t>Hope Shaft</t>
  </si>
  <si>
    <t>Pumped Discharge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</si>
  <si>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</si>
  <si>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</si>
  <si>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</si>
  <si>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</si>
  <si>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</si>
  <si>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</si>
  <si>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</si>
  <si>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ECT Log 2003</t>
  </si>
  <si>
    <t>Log from -27.03 to -483.93 mAOD</t>
  </si>
  <si>
    <t>\\infprod.tca\shared_folders\Environment\Environment Department Team Folder\Temperature Data\Logger Data\Frances (L163)\Frances Shaft</t>
  </si>
  <si>
    <t>J:\Environment\Environment Department Team Folder\Temperature Data\EC-T Surveys\Hartington Shaft</t>
  </si>
  <si>
    <t>J:\Environment\Environment Department Team Folder\Temperature Data\EC-T Surveys\Horden Shaft</t>
  </si>
  <si>
    <t>Logger data available for pre-2016 but only looked at last years worth of data (small periods of data missing - highlighted in yellow)</t>
  </si>
  <si>
    <t>J:\Environment\Technical Team\STS Coal Loggers\Horden L40</t>
  </si>
  <si>
    <t>Kames</t>
  </si>
  <si>
    <t xml:space="preserve">No 1 Shaft </t>
  </si>
  <si>
    <t>J:\Environment\Technical Team\STS Coal Loggers\Kames L369</t>
  </si>
  <si>
    <t>Langton</t>
  </si>
  <si>
    <t>ECT Log 2013</t>
  </si>
  <si>
    <t>J:\Environment\Environment Department Team Folder\Temperature Data\EC-T Surveys\Langton Shaft</t>
  </si>
  <si>
    <t xml:space="preserve">Langton </t>
  </si>
  <si>
    <t>No.7 Shaft</t>
  </si>
  <si>
    <t>5th May 2016</t>
  </si>
  <si>
    <t>J:\Environment\Technical Team\STS Coal Loggers\Langton L451</t>
  </si>
  <si>
    <t>Langwith</t>
  </si>
  <si>
    <t>J:\Environment\Environment Department Team Folder\Temperature Data\EC-T Surveys\Langwith Shaft</t>
  </si>
  <si>
    <t>Lynemouth</t>
  </si>
  <si>
    <t>Pumped water. Depth of pumps at approx XXXmBGL. Depth of shaft is XXXm. Data for May to July 2017 inclusive is missing from statistical analysis</t>
  </si>
  <si>
    <t>J:\Environment\Environment Department Team Folder\Temperature Data\Logger Data\Lynemouth Shaft\Lynemouth 708.1 data.xlsx</t>
  </si>
  <si>
    <t>Lynemouth No1 Shaft</t>
  </si>
  <si>
    <t>Range of log from 102.2mBGL to 143.1mBGL</t>
  </si>
  <si>
    <t>J:\Environment\Environment Department Team Folder\Temperature Data\EC-T Surveys\Lynemouth Shaft</t>
  </si>
  <si>
    <t>Michael</t>
  </si>
  <si>
    <t>Polkemmet No1 Shaft</t>
  </si>
  <si>
    <t>J:\Environment\Environment Department Team Folder\Temperature Data\Logger Data\Polkemmet Shaft (L135)\Polkemmet logger data 2016-2017.xlsx</t>
  </si>
  <si>
    <t>Williamthorpe</t>
  </si>
  <si>
    <t>J:\Environment\Environment Department Team Folder\Temperature Data\EC-T Surveys\Williamthorpe Shaft</t>
  </si>
  <si>
    <t xml:space="preserve">Woodside </t>
  </si>
  <si>
    <t>J:\Environment\Environment Department Team Folder\Temperature Data\EC-T Surveys\Woodside Shaft\Woodside Logs.xlsx</t>
  </si>
  <si>
    <t>J:\Environment\Technical Team\STS Coal Loggers\Woodside L530</t>
  </si>
  <si>
    <t>Niddrie</t>
  </si>
  <si>
    <t xml:space="preserve">Range of log from 22.5mbgl to 64.45mbgl </t>
  </si>
  <si>
    <t>ECT Log 2015</t>
  </si>
  <si>
    <t>Weir Logger</t>
  </si>
  <si>
    <t>Variations reflect air temperature?</t>
  </si>
  <si>
    <t>Log from -6.09 to -477.06 mAOD</t>
  </si>
  <si>
    <t>Log from -7.51 to -464.91 mAOD (pumping starts)</t>
  </si>
  <si>
    <t>ETC Log 2016</t>
  </si>
  <si>
    <t>Pumped discharge from shafts</t>
  </si>
  <si>
    <t>Passive discharge from shafts</t>
  </si>
  <si>
    <t>Passive/Gravity/Consented discharge Average</t>
  </si>
  <si>
    <t>Average borehole logger temperature</t>
  </si>
  <si>
    <t>Issure: what is the depth of the measurement?</t>
  </si>
  <si>
    <t>Gradient</t>
  </si>
  <si>
    <t>Range of log from 122.5mbgl to 202.16mbgl. Min T at 139.45 m. 13.02degC at bottom (202.16m)</t>
  </si>
  <si>
    <t>Approx. Depth to water (mAOD)</t>
  </si>
  <si>
    <t>-</t>
  </si>
  <si>
    <t>Range of log from 2.12mbgl to 39.89mbgl. Min/Max T taken from water level (27.00m). Min T at 37.92m and Max T at 27m.</t>
  </si>
  <si>
    <t>Range of log from 132.51mbgl to 260mbgl. Min T at 152.79m. Bottom temperature (260.49) is 13.866 degC</t>
  </si>
  <si>
    <t>Range of log from 300.3mBGL and 379.0mBGL. Min T at water level</t>
  </si>
  <si>
    <t>Range of log from 5.01mbgl to 148.37mbgl - Min T at water level</t>
  </si>
  <si>
    <t>Average gradient borehole (excluding West cannock aquifer)</t>
  </si>
  <si>
    <t>Average Temperature Shafts</t>
  </si>
  <si>
    <t xml:space="preserve">Range of log from 52.3mBGL to 265.9mBGL (-155.635mAOD). Min T at water level </t>
  </si>
  <si>
    <t xml:space="preserve">Range of log from 75.6mBGL to 228mBGL. Tmax at the bottom. Use Tmin = 14.23 at 77m and Tmax = 14.76 at 216.11 m. </t>
  </si>
  <si>
    <t>Range of log from 101.6mBGL to 425.0mBGL. Steps</t>
  </si>
  <si>
    <t>Range of log from 219.1mBGL to 269.1mBGL. Short straight profile</t>
  </si>
  <si>
    <t>Range of log from 136.0mBGL to 328.3mBGL. Steps.Tmin at 172.15m</t>
  </si>
  <si>
    <t>Range of log from 77.6mBGL to 245.7mBGL. Steps</t>
  </si>
  <si>
    <t>Missing Lynemouth TS</t>
  </si>
  <si>
    <t>Pumped ?</t>
  </si>
  <si>
    <t>Range of log from 4.68mbgl to 170.79mbgl. Min T at 19.55 m</t>
  </si>
  <si>
    <t>Range of log from 46.5mbgl to 229.2mbgl. Min T at 70.33m. T max at well bottom.</t>
  </si>
  <si>
    <t>Missing BG shaft ECT log 2012 and 2016</t>
  </si>
  <si>
    <t>Range of log from 104mbgl to 610mbgl . T= 16.5 at 113.54m. Tmax at bottom</t>
  </si>
  <si>
    <t>Average geothermal gradient shaft</t>
  </si>
  <si>
    <t>Passive discharge from shaft</t>
  </si>
  <si>
    <t>Pumped discharge</t>
  </si>
  <si>
    <t>Pumped Borehole</t>
  </si>
  <si>
    <t>Pumped shaft</t>
  </si>
  <si>
    <t>Pumped discharge from shaft</t>
  </si>
  <si>
    <t>No1 shaft</t>
  </si>
  <si>
    <t>Reach seam at -432 mAOD</t>
  </si>
  <si>
    <t>Average Logger Temperature Shafts</t>
  </si>
  <si>
    <t>Average Logger temperature borehole</t>
  </si>
  <si>
    <t>Average temperature in shaft (profile)</t>
  </si>
  <si>
    <t>average temperature borehole (depth profile)</t>
  </si>
  <si>
    <t>Average temperature in shaft (depth profile)</t>
  </si>
  <si>
    <t>Average temperature shaft (depth profile)</t>
  </si>
  <si>
    <t>Average temperature in pumped shaft (depth profile)</t>
  </si>
  <si>
    <t>Average temperature cascade top</t>
  </si>
  <si>
    <t>Average temperature cascade bottom</t>
  </si>
  <si>
    <t>Average temperature cascade step</t>
  </si>
  <si>
    <t>Average cascade temperature</t>
  </si>
  <si>
    <t>Class</t>
  </si>
  <si>
    <t>Mean T</t>
  </si>
  <si>
    <t>Average geothermal gradient borehole (excluding West cannock aquifer)</t>
  </si>
  <si>
    <t>Borehole Logger</t>
  </si>
  <si>
    <t>Borehole LOG</t>
  </si>
  <si>
    <t>Borehole depth profile</t>
  </si>
  <si>
    <t>Borehole shaft logger</t>
  </si>
  <si>
    <t>Shaft logger</t>
  </si>
  <si>
    <t>Shaft LOG</t>
  </si>
  <si>
    <t>Shaft temperature profile</t>
  </si>
  <si>
    <t>discharge</t>
  </si>
  <si>
    <t>borehole</t>
  </si>
  <si>
    <t>shaft</t>
  </si>
  <si>
    <t>Pumped borehole</t>
  </si>
  <si>
    <t>Pump shaft</t>
  </si>
  <si>
    <t>Average pumped</t>
  </si>
  <si>
    <t>Average all</t>
  </si>
  <si>
    <t>Area</t>
  </si>
  <si>
    <t>Water level (mAOD)</t>
  </si>
  <si>
    <t>Water level (mBGL)</t>
  </si>
  <si>
    <t>Data taken from 2/8/17 onwards as previous data contained errors . Bot sur qbout depth WL mBGL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</si>
</sst>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15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 wrapText="1"/>
    </xf>
    <xf numFmtId="2" fontId="2" fillId="5" borderId="1" xfId="1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4" borderId="0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0" fillId="4" borderId="0" xfId="0" applyNumberFormat="1" applyFill="1" applyBorder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" fontId="0" fillId="4" borderId="0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4" fillId="4" borderId="1" xfId="2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2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applyFill="1"/>
    <xf numFmtId="0" fontId="4" fillId="2" borderId="1" xfId="2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4" borderId="0" xfId="2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15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/>
    </xf>
    <xf numFmtId="1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horizontal="left" vertical="top" wrapText="1"/>
    </xf>
    <xf numFmtId="2" fontId="0" fillId="5" borderId="2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2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Summary!$A$2:$A$20</c:f>
              <c:strCache>
                <c:ptCount val="19"/>
                <c:pt idx="0">
                  <c:v>Passive/Gravity/Consented discharge Average</c:v>
                </c:pt>
                <c:pt idx="1">
                  <c:v>Pumped discharge</c:v>
                </c:pt>
                <c:pt idx="3">
                  <c:v>Average Logger temperature borehole</c:v>
                </c:pt>
                <c:pt idx="4">
                  <c:v>Pumped Borehole</c:v>
                </c:pt>
                <c:pt idx="6">
                  <c:v>Average Logger Temperature Shafts</c:v>
                </c:pt>
                <c:pt idx="7">
                  <c:v>Passive discharge from shaft</c:v>
                </c:pt>
                <c:pt idx="8">
                  <c:v>Pumped shaft</c:v>
                </c:pt>
                <c:pt idx="9">
                  <c:v>Pumped discharge from shaft</c:v>
                </c:pt>
                <c:pt idx="11">
                  <c:v>Average cascade temperature</c:v>
                </c:pt>
                <c:pt idx="12">
                  <c:v>Average temperature cascade top</c:v>
                </c:pt>
                <c:pt idx="13">
                  <c:v>Average temperature cascade bottom</c:v>
                </c:pt>
                <c:pt idx="14">
                  <c:v>Average temperature cascade step</c:v>
                </c:pt>
                <c:pt idx="16">
                  <c:v>average temperature borehole (depth profile)</c:v>
                </c:pt>
                <c:pt idx="17">
                  <c:v>Average temperature in pumped shaft (depth profile)</c:v>
                </c:pt>
                <c:pt idx="18">
                  <c:v>Average temperature in shaft (depth profile)</c:v>
                </c:pt>
              </c:strCache>
            </c:strRef>
          </c:cat>
          <c:val>
            <c:numRef>
              <c:f>Summary!$B$2:$B$20</c:f>
              <c:numCache>
                <c:formatCode>General</c:formatCode>
                <c:ptCount val="19"/>
                <c:pt idx="0">
                  <c:v>11.306484272835242</c:v>
                </c:pt>
                <c:pt idx="1">
                  <c:v>12.689737889630793</c:v>
                </c:pt>
                <c:pt idx="3">
                  <c:v>11.36977817652647</c:v>
                </c:pt>
                <c:pt idx="4">
                  <c:v>13.981726068876608</c:v>
                </c:pt>
                <c:pt idx="6">
                  <c:v>13.87135323157464</c:v>
                </c:pt>
                <c:pt idx="7">
                  <c:v>13.865285485908467</c:v>
                </c:pt>
                <c:pt idx="8">
                  <c:v>14.249662204626842</c:v>
                </c:pt>
                <c:pt idx="9">
                  <c:v>13.991318812337774</c:v>
                </c:pt>
                <c:pt idx="11">
                  <c:v>14.2</c:v>
                </c:pt>
                <c:pt idx="12">
                  <c:v>13.521402439024387</c:v>
                </c:pt>
                <c:pt idx="13">
                  <c:v>11.54</c:v>
                </c:pt>
                <c:pt idx="14">
                  <c:v>13.456613514107042</c:v>
                </c:pt>
                <c:pt idx="16">
                  <c:v>12.518969999999999</c:v>
                </c:pt>
                <c:pt idx="17">
                  <c:v>15.415977190950612</c:v>
                </c:pt>
                <c:pt idx="18">
                  <c:v>15.59227740658231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4A3-8936-84CC00EF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4296"/>
        <c:axId val="621993640"/>
      </c:lineChart>
      <c:catAx>
        <c:axId val="6219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3640"/>
        <c:crosses val="autoZero"/>
        <c:auto val="1"/>
        <c:lblAlgn val="ctr"/>
        <c:lblOffset val="100"/>
        <c:noMultiLvlLbl val="0"/>
      </c:catAx>
      <c:valAx>
        <c:axId val="621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Summary!$I$35</c:f>
              <c:strCache>
                <c:ptCount val="1"/>
                <c:pt idx="0">
                  <c:v>Average 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Summary!$A$37:$A$43</c:f>
              <c:strCache>
                <c:ptCount val="7"/>
                <c:pt idx="0">
                  <c:v>North East</c:v>
                </c:pt>
                <c:pt idx="1">
                  <c:v>North West </c:v>
                </c:pt>
                <c:pt idx="2">
                  <c:v>East Midlands</c:v>
                </c:pt>
                <c:pt idx="3">
                  <c:v>West Midlands </c:v>
                </c:pt>
                <c:pt idx="4">
                  <c:v>Yorkshire </c:v>
                </c:pt>
                <c:pt idx="5">
                  <c:v>South Wales</c:v>
                </c:pt>
                <c:pt idx="6">
                  <c:v>South Derbyshire</c:v>
                </c:pt>
              </c:strCache>
            </c:strRef>
          </c:cat>
          <c:val>
            <c:numRef>
              <c:f>Summary!$I$37:$I$43</c:f>
              <c:numCache>
                <c:formatCode>General</c:formatCode>
                <c:ptCount val="7"/>
                <c:pt idx="0">
                  <c:v>12.733916463112557</c:v>
                </c:pt>
                <c:pt idx="1">
                  <c:v>11.137499999999999</c:v>
                </c:pt>
                <c:pt idx="2">
                  <c:v>14.548942405938485</c:v>
                </c:pt>
                <c:pt idx="3">
                  <c:v>17.100000000000001</c:v>
                </c:pt>
                <c:pt idx="4">
                  <c:v>11.6</c:v>
                </c:pt>
                <c:pt idx="5">
                  <c:v>14.493962499999999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869-B3B9-DFD3E64F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9112"/>
        <c:axId val="1277799440"/>
      </c:lineChart>
      <c:catAx>
        <c:axId val="1277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440"/>
        <c:crosses val="autoZero"/>
        <c:auto val="1"/>
        <c:lblAlgn val="ctr"/>
        <c:lblOffset val="100"/>
        <c:noMultiLvlLbl val="0"/>
      </c:catAx>
      <c:valAx>
        <c:axId val="127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0</xdr:row>
      <xdr:rowOff>171449</xdr:rowOff>
    </xdr:from>
    <xdr:to>
      <xdr:col>14</xdr:col>
      <xdr:colOff>114300</xdr:colOff>
      <xdr:row>26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28</xdr:row>
      <xdr:rowOff>47625</xdr:rowOff>
    </xdr:from>
    <xdr:to>
      <xdr:col>17</xdr:col>
      <xdr:colOff>166687</xdr:colOff>
      <xdr:row>42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evm/Documents/Data/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heet1"/>
      <sheetName val="Temperature Sites"/>
      <sheetName val="copy of Master List -Coal Sites"/>
    </sheetNames>
    <sheetDataSet>
      <sheetData sheetId="0" refreshError="1"/>
      <sheetData sheetId="1" refreshError="1"/>
      <sheetData sheetId="2" refreshError="1"/>
      <sheetData sheetId="3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On%20Site%20Spot%20Readings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4" Type="http://schemas.openxmlformats.org/officeDocument/2006/relationships/hyperlink" Target="file:///\\infprod.tca\shared_folders\Environment\Public%20(Non%20CA)%20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Technical%20Team\Shaft%20logging\North%20East\East%20of%20Wear\dawdon" TargetMode="External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..\Environment%20Media\Mine_Water_CCTV_Survey\CCTV%20Shafts%20and%20Boreholes\Bilston%20Glen\Bilston%20Glen%20Shaft%201%20-%20201907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Logger%20Data\Frances%20(L163)\Frances%20Shaft" TargetMode="External"/><Relationship Id="rId2" Type="http://schemas.openxmlformats.org/officeDocument/2006/relationships/hyperlink" Target="file:///\\infprod.tca\shared_folders\Environment\Public%20(Non%20CA)%20Data" TargetMode="External"/><Relationship Id="rId1" Type="http://schemas.openxmlformats.org/officeDocument/2006/relationships/hyperlink" Target="file:///\\infprod.tca\Technical%20Team\STS%20Coal%20Loggers\Cannock%20Wood%20L682\682.10_Monitoring%20Borehol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file:///\\infprod.tca\shared_folders\Environment\Cascade%20(Aeration)%20Report" TargetMode="External"/><Relationship Id="rId1" Type="http://schemas.openxmlformats.org/officeDocument/2006/relationships/hyperlink" Target="file:///\\infprod.tca\shared_folders\Environment\Logger%20Data\Blindwells%20(L656)\Blindwells%20Cascade%20(656.55)" TargetMode="External"/><Relationship Id="rId4" Type="http://schemas.openxmlformats.org/officeDocument/2006/relationships/hyperlink" Target="file:///\\infprod.tca\shared_folders\Environment\Temperature%20loggers\Cannock%20Wood%20Cascad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85" zoomScaleNormal="85" workbookViewId="0">
      <selection activeCell="M24" sqref="M24"/>
    </sheetView>
  </sheetViews>
  <sheetFormatPr defaultRowHeight="15" x14ac:dyDescent="0.25"/>
  <cols>
    <col min="1" max="1" width="44.140625" bestFit="1" customWidth="1"/>
    <col min="2" max="2" width="15.85546875" customWidth="1"/>
    <col min="3" max="3" width="16" bestFit="1" customWidth="1"/>
    <col min="4" max="4" width="5.28515625" customWidth="1"/>
    <col min="5" max="5" width="13.7109375" bestFit="1" customWidth="1"/>
    <col min="8" max="8" width="16" customWidth="1"/>
    <col min="9" max="9" width="20.7109375" bestFit="1" customWidth="1"/>
    <col min="10" max="10" width="13.7109375" customWidth="1"/>
    <col min="11" max="11" width="14.85546875" customWidth="1"/>
    <col min="22" max="22" width="7.85546875" bestFit="1" customWidth="1"/>
    <col min="23" max="23" width="57.85546875" customWidth="1"/>
    <col min="24" max="24" width="65.28515625" customWidth="1"/>
  </cols>
  <sheetData>
    <row r="1" spans="1:2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3" spans="1:24" ht="30" x14ac:dyDescent="0.25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O3" s="14">
        <v>140</v>
      </c>
      <c r="P3" s="14"/>
      <c r="Q3" s="14"/>
      <c r="R3" s="14">
        <v>1.8</v>
      </c>
      <c r="S3" s="14">
        <v>1177</v>
      </c>
      <c r="T3" s="14"/>
      <c r="U3" s="14"/>
      <c r="V3" s="14">
        <v>6.5</v>
      </c>
      <c r="W3" s="21"/>
      <c r="X3" s="49" t="s">
        <v>204</v>
      </c>
    </row>
    <row r="4" spans="1:24" ht="30" x14ac:dyDescent="0.25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O4" s="14">
        <v>2.5</v>
      </c>
      <c r="P4" s="14"/>
      <c r="Q4" s="14"/>
      <c r="R4" s="14">
        <v>5.9</v>
      </c>
      <c r="S4" s="14"/>
      <c r="T4" s="14"/>
      <c r="U4" s="14"/>
      <c r="V4" s="14">
        <v>6.65</v>
      </c>
      <c r="W4" s="21"/>
      <c r="X4" s="56" t="s">
        <v>199</v>
      </c>
    </row>
    <row r="5" spans="1:24" ht="30" x14ac:dyDescent="0.25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O5" s="14">
        <v>1.2</v>
      </c>
      <c r="P5" s="14"/>
      <c r="Q5" s="14"/>
      <c r="R5" s="14"/>
      <c r="S5" s="14"/>
      <c r="T5" s="14"/>
      <c r="U5" s="14"/>
      <c r="V5" s="14">
        <v>6.97</v>
      </c>
      <c r="W5" s="21" t="s">
        <v>200</v>
      </c>
      <c r="X5" s="56" t="s">
        <v>199</v>
      </c>
    </row>
    <row r="6" spans="1:24" ht="30" x14ac:dyDescent="0.25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O6" s="14">
        <v>0.5</v>
      </c>
      <c r="P6" s="14"/>
      <c r="Q6" s="14"/>
      <c r="R6" s="14">
        <v>21.5</v>
      </c>
      <c r="S6" s="14"/>
      <c r="T6" s="14"/>
      <c r="U6" s="14"/>
      <c r="V6" s="14"/>
      <c r="W6" s="21"/>
      <c r="X6" s="56" t="s">
        <v>199</v>
      </c>
    </row>
    <row r="7" spans="1:24" ht="30" x14ac:dyDescent="0.25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O7" s="14">
        <v>3.72</v>
      </c>
      <c r="P7" s="14"/>
      <c r="Q7" s="14"/>
      <c r="R7" s="14"/>
      <c r="S7" s="14"/>
      <c r="T7" s="14"/>
      <c r="U7" s="14"/>
      <c r="V7" s="14">
        <v>5.48</v>
      </c>
      <c r="W7" s="21"/>
      <c r="X7" s="56" t="s">
        <v>199</v>
      </c>
    </row>
    <row r="8" spans="1:24" ht="30" x14ac:dyDescent="0.25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O8" s="10"/>
      <c r="P8" s="10"/>
      <c r="Q8" s="10"/>
      <c r="R8" s="10"/>
      <c r="S8" s="10"/>
      <c r="T8" s="10"/>
      <c r="U8" s="10"/>
      <c r="V8" s="10"/>
      <c r="W8" s="21" t="s">
        <v>202</v>
      </c>
      <c r="X8" s="22" t="s">
        <v>203</v>
      </c>
    </row>
    <row r="9" spans="1:24" ht="30" x14ac:dyDescent="0.25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O9" s="14">
        <v>0.09</v>
      </c>
      <c r="P9" s="14"/>
      <c r="Q9" s="14"/>
      <c r="R9" s="14">
        <v>6.74</v>
      </c>
      <c r="S9" s="14"/>
      <c r="T9" s="14"/>
      <c r="U9" s="14"/>
      <c r="V9" s="14">
        <v>7.6</v>
      </c>
      <c r="W9" s="21"/>
      <c r="X9" s="56" t="s">
        <v>205</v>
      </c>
    </row>
    <row r="10" spans="1:24" ht="30" x14ac:dyDescent="0.25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O10" s="14"/>
      <c r="P10" s="14"/>
      <c r="Q10" s="14"/>
      <c r="R10" s="14"/>
      <c r="S10" s="14"/>
      <c r="T10" s="14"/>
      <c r="U10" s="14"/>
      <c r="V10" s="14">
        <v>7.24</v>
      </c>
      <c r="W10" s="21"/>
      <c r="X10" s="49" t="s">
        <v>199</v>
      </c>
    </row>
    <row r="11" spans="1:24" x14ac:dyDescent="0.25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O11" s="14"/>
      <c r="P11" s="14"/>
      <c r="Q11" s="14"/>
      <c r="R11" s="14"/>
      <c r="S11" s="14"/>
      <c r="T11" s="14"/>
      <c r="U11" s="14"/>
      <c r="V11" s="14"/>
      <c r="W11" s="21"/>
      <c r="X11" s="56" t="s">
        <v>206</v>
      </c>
    </row>
    <row r="12" spans="1:24" ht="30" x14ac:dyDescent="0.25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O12" s="14"/>
      <c r="P12" s="14"/>
      <c r="Q12" s="14"/>
      <c r="R12" s="14"/>
      <c r="S12" s="14"/>
      <c r="T12" s="14"/>
      <c r="U12" s="14"/>
      <c r="V12" s="14">
        <v>5.7</v>
      </c>
      <c r="W12" s="17" t="s">
        <v>207</v>
      </c>
      <c r="X12" s="56" t="s">
        <v>205</v>
      </c>
    </row>
    <row r="13" spans="1:24" ht="30" x14ac:dyDescent="0.25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O13" s="14"/>
      <c r="P13" s="14"/>
      <c r="Q13" s="14"/>
      <c r="R13" s="14"/>
      <c r="S13" s="14"/>
      <c r="T13" s="14"/>
      <c r="U13" s="14"/>
      <c r="V13" s="14"/>
      <c r="W13" s="21"/>
      <c r="X13" s="56" t="s">
        <v>208</v>
      </c>
    </row>
    <row r="14" spans="1:24" ht="30" x14ac:dyDescent="0.25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O14" s="14"/>
      <c r="P14" s="14"/>
      <c r="Q14" s="14"/>
      <c r="R14" s="14"/>
      <c r="S14" s="14"/>
      <c r="T14" s="14"/>
      <c r="U14" s="14"/>
      <c r="V14" s="14">
        <v>6.81</v>
      </c>
      <c r="W14" s="21" t="s">
        <v>200</v>
      </c>
      <c r="X14" s="56" t="s">
        <v>199</v>
      </c>
    </row>
    <row r="15" spans="1:24" x14ac:dyDescent="0.25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O15" s="14"/>
      <c r="P15" s="14"/>
      <c r="Q15" s="14"/>
      <c r="R15" s="14"/>
      <c r="S15" s="14"/>
      <c r="T15" s="14"/>
      <c r="U15" s="14"/>
      <c r="V15" s="14"/>
      <c r="W15" s="21"/>
      <c r="X15" s="56" t="s">
        <v>209</v>
      </c>
    </row>
    <row r="16" spans="1:24" ht="30" x14ac:dyDescent="0.25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O16" s="14"/>
      <c r="P16" s="14"/>
      <c r="Q16" s="14"/>
      <c r="R16" s="14"/>
      <c r="S16" s="14"/>
      <c r="T16" s="14"/>
      <c r="U16" s="14"/>
      <c r="V16" s="14">
        <v>6.94</v>
      </c>
      <c r="W16" s="21"/>
      <c r="X16" s="58" t="s">
        <v>210</v>
      </c>
    </row>
    <row r="17" spans="1:24" ht="30" x14ac:dyDescent="0.25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O17" s="14">
        <v>16</v>
      </c>
      <c r="P17" s="14"/>
      <c r="Q17" s="14"/>
      <c r="R17" s="14">
        <v>10.81</v>
      </c>
      <c r="S17" s="14"/>
      <c r="T17" s="14"/>
      <c r="U17" s="14"/>
      <c r="V17" s="14">
        <v>6.1</v>
      </c>
      <c r="W17" s="21" t="s">
        <v>211</v>
      </c>
      <c r="X17" s="56" t="s">
        <v>205</v>
      </c>
    </row>
    <row r="18" spans="1:24" ht="30" x14ac:dyDescent="0.25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O18" s="14"/>
      <c r="P18" s="14"/>
      <c r="Q18" s="14"/>
      <c r="R18" s="14"/>
      <c r="S18" s="14"/>
      <c r="T18" s="14"/>
      <c r="U18" s="14"/>
      <c r="V18" s="14"/>
      <c r="W18" s="21"/>
      <c r="X18" s="56" t="s">
        <v>219</v>
      </c>
    </row>
    <row r="19" spans="1:24" ht="30" x14ac:dyDescent="0.25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O19" s="14">
        <v>3</v>
      </c>
      <c r="P19" s="14"/>
      <c r="Q19" s="14"/>
      <c r="R19" s="14">
        <v>4.0199999999999996</v>
      </c>
      <c r="S19" s="14"/>
      <c r="T19" s="14"/>
      <c r="U19" s="14"/>
      <c r="V19" s="14">
        <v>6.5</v>
      </c>
      <c r="W19" s="21" t="s">
        <v>211</v>
      </c>
      <c r="X19" s="49" t="s">
        <v>205</v>
      </c>
    </row>
    <row r="20" spans="1:24" ht="30" x14ac:dyDescent="0.25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O20" s="14"/>
      <c r="P20" s="14"/>
      <c r="Q20" s="14"/>
      <c r="R20" s="14">
        <v>10.210000000000001</v>
      </c>
      <c r="S20" s="14"/>
      <c r="T20" s="14"/>
      <c r="U20" s="14"/>
      <c r="V20" s="14"/>
      <c r="W20" s="21"/>
      <c r="X20" s="56" t="s">
        <v>199</v>
      </c>
    </row>
    <row r="21" spans="1:24" ht="30" x14ac:dyDescent="0.25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O21" s="14">
        <v>1.01</v>
      </c>
      <c r="P21" s="14"/>
      <c r="Q21" s="14"/>
      <c r="R21" s="14">
        <v>12</v>
      </c>
      <c r="S21" s="14"/>
      <c r="T21" s="14"/>
      <c r="U21" s="14"/>
      <c r="V21" s="14">
        <v>6.25</v>
      </c>
      <c r="W21" s="21" t="s">
        <v>200</v>
      </c>
      <c r="X21" s="56" t="s">
        <v>199</v>
      </c>
    </row>
    <row r="22" spans="1:24" ht="30" x14ac:dyDescent="0.25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O22" s="14"/>
      <c r="P22" s="14"/>
      <c r="Q22" s="14"/>
      <c r="R22" s="14">
        <v>0.28000000000000003</v>
      </c>
      <c r="S22" s="14"/>
      <c r="T22" s="14"/>
      <c r="U22" s="14"/>
      <c r="V22" s="14">
        <v>6.68</v>
      </c>
      <c r="W22" s="21" t="s">
        <v>200</v>
      </c>
      <c r="X22" s="56" t="s">
        <v>199</v>
      </c>
    </row>
    <row r="23" spans="1:24" x14ac:dyDescent="0.25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O23" s="14"/>
      <c r="P23" s="14"/>
      <c r="Q23" s="14"/>
      <c r="R23" s="14"/>
      <c r="S23" s="14"/>
      <c r="T23" s="14"/>
      <c r="U23" s="14"/>
      <c r="V23" s="14"/>
      <c r="W23" s="21"/>
      <c r="X23" s="56" t="s">
        <v>201</v>
      </c>
    </row>
    <row r="24" spans="1:24" ht="30" x14ac:dyDescent="0.25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O24" s="14"/>
      <c r="P24" s="14"/>
      <c r="Q24" s="14"/>
      <c r="R24" s="14">
        <v>48.7</v>
      </c>
      <c r="S24" s="14"/>
      <c r="T24" s="14"/>
      <c r="U24" s="14"/>
      <c r="V24" s="14">
        <v>6.41</v>
      </c>
      <c r="W24" s="21" t="s">
        <v>200</v>
      </c>
      <c r="X24" s="49" t="s">
        <v>199</v>
      </c>
    </row>
    <row r="28" spans="1:24" x14ac:dyDescent="0.25">
      <c r="B28" s="74" t="s">
        <v>31</v>
      </c>
    </row>
    <row r="29" spans="1:24" x14ac:dyDescent="0.25">
      <c r="A29" t="s">
        <v>45</v>
      </c>
      <c r="B29" s="74">
        <f>M3</f>
        <v>10.9</v>
      </c>
    </row>
    <row r="30" spans="1:24" x14ac:dyDescent="0.25">
      <c r="A30" t="s">
        <v>32</v>
      </c>
      <c r="B30" s="74">
        <f>AVERAGE(M4:M7)</f>
        <v>10.375</v>
      </c>
    </row>
    <row r="31" spans="1:24" x14ac:dyDescent="0.25">
      <c r="A31" t="s">
        <v>38</v>
      </c>
      <c r="B31" s="74">
        <f>AVERAGE(M8:M19)</f>
        <v>11.911404500197941</v>
      </c>
    </row>
    <row r="32" spans="1:24" x14ac:dyDescent="0.25">
      <c r="A32" t="s">
        <v>27</v>
      </c>
      <c r="B32" s="74">
        <f>AVERAGE(M20:M23)</f>
        <v>10.451450000000001</v>
      </c>
    </row>
    <row r="33" spans="1:24" x14ac:dyDescent="0.25">
      <c r="A33" t="s">
        <v>41</v>
      </c>
      <c r="B33" s="74">
        <f>AVERAGE(M24)</f>
        <v>11.6</v>
      </c>
    </row>
    <row r="35" spans="1:24" x14ac:dyDescent="0.25">
      <c r="A35" t="s">
        <v>320</v>
      </c>
      <c r="B35" s="74">
        <f>AVERAGE(M3:M24)</f>
        <v>11.306484272835242</v>
      </c>
    </row>
    <row r="38" spans="1:24" x14ac:dyDescent="0.25">
      <c r="A38" t="s">
        <v>319</v>
      </c>
    </row>
    <row r="39" spans="1:24" x14ac:dyDescent="0.25">
      <c r="A39" s="11" t="s">
        <v>284</v>
      </c>
      <c r="B39" s="11" t="s">
        <v>285</v>
      </c>
      <c r="C39" s="11">
        <v>369.1</v>
      </c>
      <c r="D39" s="11" t="s">
        <v>21</v>
      </c>
      <c r="E39" s="11" t="s">
        <v>38</v>
      </c>
      <c r="F39" s="11">
        <v>268481</v>
      </c>
      <c r="G39" s="11">
        <v>626239</v>
      </c>
      <c r="H39" s="11" t="s">
        <v>35</v>
      </c>
      <c r="I39" s="11" t="s">
        <v>57</v>
      </c>
      <c r="J39" s="12">
        <v>40134</v>
      </c>
      <c r="K39" s="12">
        <v>40942</v>
      </c>
      <c r="L39" s="13">
        <v>8.0169999999999995</v>
      </c>
      <c r="M39" s="13">
        <v>13.030570971816935</v>
      </c>
      <c r="N39" s="13">
        <v>13.333</v>
      </c>
      <c r="O39" s="14"/>
      <c r="P39" s="14"/>
      <c r="Q39" s="14"/>
      <c r="R39" s="14"/>
      <c r="S39" s="14"/>
      <c r="T39" s="14"/>
      <c r="U39" s="14"/>
      <c r="V39" s="14"/>
      <c r="W39" s="21"/>
      <c r="X39" s="56" t="s">
        <v>286</v>
      </c>
    </row>
    <row r="40" spans="1:24" ht="30" x14ac:dyDescent="0.25">
      <c r="A40" s="11" t="s">
        <v>47</v>
      </c>
      <c r="B40" s="11" t="s">
        <v>48</v>
      </c>
      <c r="C40" s="11">
        <v>7.4</v>
      </c>
      <c r="D40" s="11" t="s">
        <v>49</v>
      </c>
      <c r="E40" s="11" t="s">
        <v>45</v>
      </c>
      <c r="F40" s="11">
        <v>471140</v>
      </c>
      <c r="G40" s="11">
        <v>519215</v>
      </c>
      <c r="H40" s="11" t="s">
        <v>50</v>
      </c>
      <c r="I40" s="11" t="s">
        <v>29</v>
      </c>
      <c r="J40" s="12">
        <v>40091</v>
      </c>
      <c r="K40" s="12">
        <v>40091</v>
      </c>
      <c r="L40" s="13"/>
      <c r="M40" s="13">
        <v>14.7</v>
      </c>
      <c r="N40" s="13"/>
      <c r="O40" s="14">
        <v>20</v>
      </c>
      <c r="P40" s="14"/>
      <c r="Q40" s="14"/>
      <c r="R40" s="14">
        <v>21.4</v>
      </c>
      <c r="S40" s="14"/>
      <c r="T40" s="14"/>
      <c r="U40" s="14"/>
      <c r="V40" s="14">
        <v>7</v>
      </c>
      <c r="W40" s="57"/>
      <c r="X40" s="56" t="s">
        <v>205</v>
      </c>
    </row>
    <row r="42" spans="1:24" x14ac:dyDescent="0.25">
      <c r="A42" t="s">
        <v>346</v>
      </c>
      <c r="B42" s="74">
        <f>AVERAGE(M39:M40)</f>
        <v>13.865285485908467</v>
      </c>
    </row>
  </sheetData>
  <sortState ref="A2:X32">
    <sortCondition ref="E1"/>
  </sortState>
  <hyperlinks>
    <hyperlink ref="X24" r:id="rId1"/>
    <hyperlink ref="X3" r:id="rId2"/>
    <hyperlink ref="X10" r:id="rId3"/>
    <hyperlink ref="X1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80" zoomScaleNormal="80" workbookViewId="0">
      <selection activeCell="K23" sqref="K23"/>
    </sheetView>
  </sheetViews>
  <sheetFormatPr defaultRowHeight="15" x14ac:dyDescent="0.25"/>
  <cols>
    <col min="1" max="1" width="13.5703125" customWidth="1"/>
    <col min="2" max="2" width="16.140625" customWidth="1"/>
    <col min="8" max="8" width="18.42578125" customWidth="1"/>
    <col min="9" max="9" width="21.5703125" customWidth="1"/>
    <col min="10" max="11" width="15.85546875" customWidth="1"/>
    <col min="25" max="25" width="40.7109375" customWidth="1"/>
    <col min="26" max="26" width="61.28515625" customWidth="1"/>
  </cols>
  <sheetData>
    <row r="1" spans="1:26" s="59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383</v>
      </c>
      <c r="P1" s="3" t="s">
        <v>382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x14ac:dyDescent="0.25">
      <c r="A2" s="5" t="s">
        <v>77</v>
      </c>
      <c r="B2" s="5" t="s">
        <v>78</v>
      </c>
      <c r="C2" s="19">
        <v>279.10000000000002</v>
      </c>
      <c r="D2" s="5" t="s">
        <v>21</v>
      </c>
      <c r="E2" s="5" t="s">
        <v>45</v>
      </c>
      <c r="F2" s="5">
        <v>432413</v>
      </c>
      <c r="G2" s="5">
        <v>569267</v>
      </c>
      <c r="H2" s="5" t="s">
        <v>79</v>
      </c>
      <c r="I2" s="5" t="s">
        <v>80</v>
      </c>
      <c r="J2" s="8">
        <v>42620</v>
      </c>
      <c r="K2" s="8">
        <v>43630</v>
      </c>
      <c r="L2" s="9">
        <v>10.87</v>
      </c>
      <c r="M2" s="9">
        <v>10.89</v>
      </c>
      <c r="N2" s="9">
        <v>11.18</v>
      </c>
      <c r="O2" s="9">
        <f>62.93-P2</f>
        <v>27.630000000000003</v>
      </c>
      <c r="P2" s="9">
        <v>35.299999999999997</v>
      </c>
      <c r="Q2" s="10"/>
      <c r="R2" s="10">
        <v>29</v>
      </c>
      <c r="S2" s="10"/>
      <c r="T2" s="10"/>
      <c r="U2" s="10"/>
      <c r="V2" s="10"/>
      <c r="W2" s="10"/>
      <c r="X2" s="10"/>
      <c r="Y2" s="20" t="s">
        <v>81</v>
      </c>
      <c r="Z2" s="22" t="s">
        <v>220</v>
      </c>
    </row>
    <row r="3" spans="1:26" s="50" customFormat="1" ht="45" x14ac:dyDescent="0.25">
      <c r="A3" s="11" t="s">
        <v>97</v>
      </c>
      <c r="B3" s="11" t="s">
        <v>92</v>
      </c>
      <c r="C3" s="11">
        <v>804.1</v>
      </c>
      <c r="D3" s="11" t="s">
        <v>21</v>
      </c>
      <c r="E3" s="11" t="s">
        <v>45</v>
      </c>
      <c r="F3" s="11">
        <v>424464</v>
      </c>
      <c r="G3" s="11">
        <v>601079</v>
      </c>
      <c r="H3" s="11" t="s">
        <v>92</v>
      </c>
      <c r="I3" s="11" t="s">
        <v>88</v>
      </c>
      <c r="J3" s="12">
        <v>42916</v>
      </c>
      <c r="K3" s="12">
        <v>43476</v>
      </c>
      <c r="L3" s="13">
        <v>11.06</v>
      </c>
      <c r="M3" s="13">
        <v>11.074996457826632</v>
      </c>
      <c r="N3" s="13">
        <v>14.413</v>
      </c>
      <c r="O3" s="13"/>
      <c r="P3" s="13">
        <v>3.5</v>
      </c>
      <c r="Q3" s="14"/>
      <c r="R3" s="14"/>
      <c r="S3" s="14"/>
      <c r="T3" s="14"/>
      <c r="U3" s="14"/>
      <c r="V3" s="14"/>
      <c r="W3" s="14"/>
      <c r="X3" s="14"/>
      <c r="Y3" s="21" t="s">
        <v>384</v>
      </c>
      <c r="Z3" s="56" t="s">
        <v>225</v>
      </c>
    </row>
    <row r="4" spans="1:26" s="50" customFormat="1" ht="30" x14ac:dyDescent="0.25">
      <c r="A4" s="29" t="s">
        <v>120</v>
      </c>
      <c r="B4" s="29" t="s">
        <v>86</v>
      </c>
      <c r="C4" s="29">
        <v>442.1</v>
      </c>
      <c r="D4" s="29" t="s">
        <v>21</v>
      </c>
      <c r="E4" s="29" t="str">
        <f>VLOOKUP(C4,'[1]copy of Master List -Coal Sites'!$D$3:$Q$1933,4,FALSE)</f>
        <v xml:space="preserve">North East </v>
      </c>
      <c r="F4" s="29">
        <f>VLOOKUP(C4,'[1]copy of Master List -Coal Sites'!$D$3:$Q$1933,10,FALSE)</f>
        <v>423947</v>
      </c>
      <c r="G4" s="29">
        <f>VLOOKUP(C4,'[1]copy of Master List -Coal Sites'!$D$3:$Q$1933,11,FALSE)</f>
        <v>587378</v>
      </c>
      <c r="H4" s="29" t="s">
        <v>87</v>
      </c>
      <c r="I4" s="29" t="s">
        <v>60</v>
      </c>
      <c r="J4" s="30">
        <v>42593</v>
      </c>
      <c r="K4" s="30">
        <v>43818</v>
      </c>
      <c r="L4" s="31">
        <v>12.98</v>
      </c>
      <c r="M4" s="31">
        <v>13.09</v>
      </c>
      <c r="N4" s="31">
        <v>13.66</v>
      </c>
      <c r="O4" s="31"/>
      <c r="P4" s="31"/>
      <c r="Q4" s="32" t="s">
        <v>121</v>
      </c>
      <c r="R4" s="32">
        <v>79.91</v>
      </c>
      <c r="S4" s="32"/>
      <c r="T4" s="32"/>
      <c r="U4" s="32"/>
      <c r="V4" s="32"/>
      <c r="W4" s="32"/>
      <c r="X4" s="32"/>
      <c r="Y4" s="33" t="s">
        <v>122</v>
      </c>
      <c r="Z4" s="62"/>
    </row>
    <row r="5" spans="1:26" s="87" customFormat="1" x14ac:dyDescent="0.25">
      <c r="A5" s="81" t="s">
        <v>129</v>
      </c>
      <c r="B5" s="81"/>
      <c r="C5" s="81">
        <v>382.1</v>
      </c>
      <c r="D5" s="81" t="s">
        <v>21</v>
      </c>
      <c r="E5" s="81" t="s">
        <v>45</v>
      </c>
      <c r="F5" s="81">
        <v>414785</v>
      </c>
      <c r="G5" s="81">
        <v>551565</v>
      </c>
      <c r="H5" s="81" t="s">
        <v>92</v>
      </c>
      <c r="I5" s="81" t="s">
        <v>313</v>
      </c>
      <c r="J5" s="82">
        <v>41506</v>
      </c>
      <c r="K5" s="82">
        <v>42010</v>
      </c>
      <c r="L5" s="83">
        <v>1.65</v>
      </c>
      <c r="M5" s="83">
        <v>9.7899999999999991</v>
      </c>
      <c r="N5" s="83">
        <v>20.183</v>
      </c>
      <c r="O5" s="83"/>
      <c r="P5" s="83"/>
      <c r="Q5" s="84"/>
      <c r="R5" s="84"/>
      <c r="S5" s="84"/>
      <c r="T5" s="84"/>
      <c r="U5" s="84"/>
      <c r="V5" s="84"/>
      <c r="W5" s="84"/>
      <c r="X5" s="84"/>
      <c r="Y5" s="85" t="s">
        <v>314</v>
      </c>
      <c r="Z5" s="86"/>
    </row>
    <row r="6" spans="1:26" s="50" customFormat="1" ht="17.25" customHeight="1" x14ac:dyDescent="0.25">
      <c r="A6" s="5" t="s">
        <v>82</v>
      </c>
      <c r="B6" s="5" t="s">
        <v>83</v>
      </c>
      <c r="C6" s="5">
        <v>493.1</v>
      </c>
      <c r="D6" s="5" t="s">
        <v>21</v>
      </c>
      <c r="E6" s="5" t="s">
        <v>38</v>
      </c>
      <c r="F6" s="5">
        <v>330614</v>
      </c>
      <c r="G6" s="5">
        <v>701393</v>
      </c>
      <c r="H6" s="5" t="s">
        <v>79</v>
      </c>
      <c r="I6" s="5" t="s">
        <v>39</v>
      </c>
      <c r="J6" s="8">
        <v>42661</v>
      </c>
      <c r="K6" s="8">
        <v>43661</v>
      </c>
      <c r="L6" s="9">
        <v>9.2899999999999991</v>
      </c>
      <c r="M6" s="9">
        <v>9.32</v>
      </c>
      <c r="N6" s="9">
        <v>9.52</v>
      </c>
      <c r="O6" s="9"/>
      <c r="P6" s="9"/>
      <c r="Q6" s="10"/>
      <c r="R6" s="10">
        <v>59.569999694824219</v>
      </c>
      <c r="S6" s="10"/>
      <c r="T6" s="10"/>
      <c r="U6" s="10"/>
      <c r="V6" s="10"/>
      <c r="W6" s="10"/>
      <c r="X6" s="10"/>
      <c r="Y6" s="20"/>
      <c r="Z6" s="22" t="s">
        <v>221</v>
      </c>
    </row>
    <row r="7" spans="1:26" s="50" customFormat="1" ht="30" x14ac:dyDescent="0.25">
      <c r="A7" s="5" t="s">
        <v>84</v>
      </c>
      <c r="B7" s="5" t="s">
        <v>83</v>
      </c>
      <c r="C7" s="5">
        <v>492.1</v>
      </c>
      <c r="D7" s="5" t="s">
        <v>21</v>
      </c>
      <c r="E7" s="5" t="s">
        <v>38</v>
      </c>
      <c r="F7" s="5">
        <v>330500</v>
      </c>
      <c r="G7" s="5">
        <v>699400</v>
      </c>
      <c r="H7" s="5" t="s">
        <v>79</v>
      </c>
      <c r="I7" s="5" t="s">
        <v>39</v>
      </c>
      <c r="J7" s="8">
        <v>42661</v>
      </c>
      <c r="K7" s="8">
        <v>43660</v>
      </c>
      <c r="L7" s="9">
        <v>9.3000000000000007</v>
      </c>
      <c r="M7" s="9">
        <v>10.5</v>
      </c>
      <c r="N7" s="9">
        <v>10.7</v>
      </c>
      <c r="O7" s="9"/>
      <c r="P7" s="9"/>
      <c r="Q7" s="10"/>
      <c r="R7" s="10">
        <v>64</v>
      </c>
      <c r="S7" s="10"/>
      <c r="T7" s="10"/>
      <c r="U7" s="10"/>
      <c r="V7" s="10"/>
      <c r="W7" s="10"/>
      <c r="X7" s="10"/>
      <c r="Y7" s="20"/>
      <c r="Z7" s="22" t="s">
        <v>222</v>
      </c>
    </row>
    <row r="8" spans="1:26" s="50" customFormat="1" ht="18" customHeight="1" x14ac:dyDescent="0.25">
      <c r="A8" s="11" t="s">
        <v>85</v>
      </c>
      <c r="B8" s="23" t="s">
        <v>86</v>
      </c>
      <c r="C8" s="23">
        <v>492.1</v>
      </c>
      <c r="D8" s="23" t="s">
        <v>21</v>
      </c>
      <c r="E8" s="11" t="s">
        <v>38</v>
      </c>
      <c r="F8" s="11">
        <v>330500</v>
      </c>
      <c r="G8" s="11">
        <v>699400</v>
      </c>
      <c r="H8" s="11" t="s">
        <v>87</v>
      </c>
      <c r="I8" s="11" t="s">
        <v>88</v>
      </c>
      <c r="J8" s="12">
        <v>42661</v>
      </c>
      <c r="K8" s="12">
        <v>43661</v>
      </c>
      <c r="L8" s="17">
        <v>9.2899999618530273</v>
      </c>
      <c r="M8" s="17">
        <v>9.3239171820013595</v>
      </c>
      <c r="N8" s="13">
        <v>9.5299999999999994</v>
      </c>
      <c r="O8" s="13"/>
      <c r="P8" s="13"/>
      <c r="Q8" s="14"/>
      <c r="R8" s="14"/>
      <c r="S8" s="14"/>
      <c r="T8" s="14"/>
      <c r="U8" s="14"/>
      <c r="V8" s="14"/>
      <c r="W8" s="14"/>
      <c r="X8" s="14"/>
      <c r="Y8" s="21" t="s">
        <v>89</v>
      </c>
      <c r="Z8" s="56" t="s">
        <v>221</v>
      </c>
    </row>
    <row r="9" spans="1:26" s="50" customFormat="1" x14ac:dyDescent="0.25">
      <c r="A9" s="11" t="s">
        <v>114</v>
      </c>
      <c r="B9" s="11" t="s">
        <v>86</v>
      </c>
      <c r="C9" s="11">
        <v>633.1</v>
      </c>
      <c r="D9" s="11" t="s">
        <v>21</v>
      </c>
      <c r="E9" s="11" t="s">
        <v>38</v>
      </c>
      <c r="F9" s="11">
        <v>336451</v>
      </c>
      <c r="G9" s="11">
        <v>699870</v>
      </c>
      <c r="H9" s="11" t="s">
        <v>87</v>
      </c>
      <c r="I9" s="11" t="s">
        <v>88</v>
      </c>
      <c r="J9" s="12">
        <v>40584</v>
      </c>
      <c r="K9" s="12">
        <v>41039</v>
      </c>
      <c r="L9" s="16">
        <v>11.673</v>
      </c>
      <c r="M9" s="16">
        <v>11.907217739720418</v>
      </c>
      <c r="N9" s="13">
        <v>15.403</v>
      </c>
      <c r="O9" s="13"/>
      <c r="P9" s="13"/>
      <c r="Q9" s="14"/>
      <c r="R9" s="14"/>
      <c r="S9" s="14"/>
      <c r="T9" s="14"/>
      <c r="U9" s="14"/>
      <c r="V9" s="14"/>
      <c r="W9" s="14"/>
      <c r="X9" s="14"/>
      <c r="Y9" s="21" t="s">
        <v>115</v>
      </c>
      <c r="Z9" s="56" t="s">
        <v>231</v>
      </c>
    </row>
    <row r="10" spans="1:26" s="50" customFormat="1" x14ac:dyDescent="0.25">
      <c r="A10" s="29" t="s">
        <v>117</v>
      </c>
      <c r="B10" s="29" t="s">
        <v>92</v>
      </c>
      <c r="C10" s="29">
        <v>259.10000000000002</v>
      </c>
      <c r="D10" s="29" t="s">
        <v>21</v>
      </c>
      <c r="E10" s="29" t="s">
        <v>38</v>
      </c>
      <c r="F10" s="29">
        <v>297800</v>
      </c>
      <c r="G10" s="29">
        <v>667000</v>
      </c>
      <c r="H10" s="29" t="s">
        <v>87</v>
      </c>
      <c r="I10" s="29" t="s">
        <v>88</v>
      </c>
      <c r="J10" s="30">
        <v>42826</v>
      </c>
      <c r="K10" s="30">
        <v>43133</v>
      </c>
      <c r="L10" s="31">
        <v>4.809999942779541</v>
      </c>
      <c r="M10" s="31">
        <v>9.5367900188992447</v>
      </c>
      <c r="N10" s="31">
        <v>10.5</v>
      </c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3"/>
      <c r="Z10" s="61" t="s">
        <v>234</v>
      </c>
    </row>
    <row r="11" spans="1:26" s="50" customFormat="1" ht="30" x14ac:dyDescent="0.25">
      <c r="A11" s="11" t="s">
        <v>118</v>
      </c>
      <c r="B11" s="11" t="s">
        <v>92</v>
      </c>
      <c r="C11" s="11">
        <v>740.1</v>
      </c>
      <c r="D11" s="11" t="s">
        <v>21</v>
      </c>
      <c r="E11" s="11" t="s">
        <v>38</v>
      </c>
      <c r="F11" s="11">
        <v>330720</v>
      </c>
      <c r="G11" s="11">
        <v>671326</v>
      </c>
      <c r="H11" s="11" t="s">
        <v>87</v>
      </c>
      <c r="I11" s="11" t="s">
        <v>88</v>
      </c>
      <c r="J11" s="12">
        <v>42670</v>
      </c>
      <c r="K11" s="12">
        <v>43285</v>
      </c>
      <c r="L11" s="13">
        <v>10.520000457763672</v>
      </c>
      <c r="M11" s="13">
        <v>11.872976099510096</v>
      </c>
      <c r="N11" s="13">
        <v>12.300000190734863</v>
      </c>
      <c r="O11" s="13"/>
      <c r="P11" s="13"/>
      <c r="Q11" s="14"/>
      <c r="R11" s="14"/>
      <c r="S11" s="14"/>
      <c r="T11" s="14"/>
      <c r="U11" s="14"/>
      <c r="V11" s="14"/>
      <c r="W11" s="14"/>
      <c r="X11" s="14"/>
      <c r="Y11" s="21" t="s">
        <v>119</v>
      </c>
      <c r="Z11" s="56" t="s">
        <v>235</v>
      </c>
    </row>
    <row r="12" spans="1:26" s="50" customFormat="1" x14ac:dyDescent="0.25">
      <c r="A12" s="11" t="s">
        <v>123</v>
      </c>
      <c r="B12" s="11" t="s">
        <v>86</v>
      </c>
      <c r="C12" s="11">
        <v>222.1</v>
      </c>
      <c r="D12" s="11" t="s">
        <v>21</v>
      </c>
      <c r="E12" s="11" t="s">
        <v>38</v>
      </c>
      <c r="F12" s="11">
        <v>330442</v>
      </c>
      <c r="G12" s="11">
        <v>695632</v>
      </c>
      <c r="H12" s="11" t="s">
        <v>87</v>
      </c>
      <c r="I12" s="11" t="s">
        <v>88</v>
      </c>
      <c r="J12" s="12">
        <v>43080</v>
      </c>
      <c r="K12" s="12"/>
      <c r="L12" s="13">
        <v>12.189999580383301</v>
      </c>
      <c r="M12" s="13">
        <v>12.297519108881115</v>
      </c>
      <c r="N12" s="13">
        <v>12.390000343322754</v>
      </c>
      <c r="O12" s="13"/>
      <c r="P12" s="13"/>
      <c r="Q12" s="14"/>
      <c r="R12" s="14"/>
      <c r="S12" s="14"/>
      <c r="T12" s="14"/>
      <c r="U12" s="14"/>
      <c r="V12" s="14"/>
      <c r="W12" s="14"/>
      <c r="X12" s="14"/>
      <c r="Y12" s="21" t="s">
        <v>124</v>
      </c>
      <c r="Z12" s="56" t="s">
        <v>236</v>
      </c>
    </row>
    <row r="13" spans="1:26" s="50" customFormat="1" x14ac:dyDescent="0.25">
      <c r="A13" s="11" t="s">
        <v>125</v>
      </c>
      <c r="B13" s="11" t="s">
        <v>92</v>
      </c>
      <c r="C13" s="11">
        <v>634.1</v>
      </c>
      <c r="D13" s="11" t="s">
        <v>21</v>
      </c>
      <c r="E13" s="11" t="s">
        <v>38</v>
      </c>
      <c r="F13" s="11">
        <v>286850</v>
      </c>
      <c r="G13" s="11">
        <v>635552</v>
      </c>
      <c r="H13" s="11" t="s">
        <v>87</v>
      </c>
      <c r="I13" s="11" t="s">
        <v>88</v>
      </c>
      <c r="J13" s="12">
        <v>42745</v>
      </c>
      <c r="K13" s="12">
        <v>43068</v>
      </c>
      <c r="L13" s="13">
        <v>5.2800002098083496</v>
      </c>
      <c r="M13" s="13">
        <v>10.505219529908405</v>
      </c>
      <c r="N13" s="13">
        <v>13.989999771118164</v>
      </c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21"/>
      <c r="Z13" s="56" t="s">
        <v>237</v>
      </c>
    </row>
    <row r="14" spans="1:26" s="50" customFormat="1" ht="45" x14ac:dyDescent="0.25">
      <c r="A14" s="29" t="s">
        <v>132</v>
      </c>
      <c r="B14" s="29" t="s">
        <v>92</v>
      </c>
      <c r="C14" s="29"/>
      <c r="D14" s="29" t="s">
        <v>21</v>
      </c>
      <c r="E14" s="29" t="s">
        <v>38</v>
      </c>
      <c r="F14" s="29">
        <v>267400</v>
      </c>
      <c r="G14" s="29">
        <v>664900</v>
      </c>
      <c r="H14" s="29" t="s">
        <v>87</v>
      </c>
      <c r="I14" s="29" t="s">
        <v>29</v>
      </c>
      <c r="J14" s="30">
        <v>39680</v>
      </c>
      <c r="K14" s="30">
        <v>39680</v>
      </c>
      <c r="L14" s="31"/>
      <c r="M14" s="31">
        <v>11.4</v>
      </c>
      <c r="N14" s="31"/>
      <c r="O14" s="31"/>
      <c r="P14" s="31"/>
      <c r="Q14" s="32">
        <v>30</v>
      </c>
      <c r="R14" s="32"/>
      <c r="S14" s="32"/>
      <c r="T14" s="32"/>
      <c r="U14" s="32"/>
      <c r="V14" s="32"/>
      <c r="W14" s="32"/>
      <c r="X14" s="32">
        <v>6.8</v>
      </c>
      <c r="Y14" s="33"/>
      <c r="Z14" s="61" t="s">
        <v>199</v>
      </c>
    </row>
    <row r="15" spans="1:26" s="50" customFormat="1" ht="18.75" customHeight="1" x14ac:dyDescent="0.25">
      <c r="A15" s="41" t="s">
        <v>136</v>
      </c>
      <c r="B15" s="41" t="s">
        <v>92</v>
      </c>
      <c r="C15" s="41">
        <v>258.10000000000002</v>
      </c>
      <c r="D15" s="41" t="s">
        <v>21</v>
      </c>
      <c r="E15" s="41" t="s">
        <v>38</v>
      </c>
      <c r="F15" s="29">
        <v>297500</v>
      </c>
      <c r="G15" s="29">
        <v>664900</v>
      </c>
      <c r="H15" s="42" t="s">
        <v>87</v>
      </c>
      <c r="I15" s="41" t="s">
        <v>88</v>
      </c>
      <c r="J15" s="43">
        <v>42776</v>
      </c>
      <c r="K15" s="43">
        <v>43133</v>
      </c>
      <c r="L15" s="44">
        <v>5.2699999809265137</v>
      </c>
      <c r="M15" s="44">
        <v>10.613636511149799</v>
      </c>
      <c r="N15" s="44">
        <v>11.270000457763672</v>
      </c>
      <c r="O15" s="44"/>
      <c r="P15" s="44"/>
      <c r="Q15" s="45"/>
      <c r="R15" s="45"/>
      <c r="S15" s="45"/>
      <c r="T15" s="45"/>
      <c r="U15" s="45"/>
      <c r="V15" s="45"/>
      <c r="W15" s="45"/>
      <c r="X15" s="45"/>
      <c r="Y15" s="46"/>
      <c r="Z15" s="63" t="s">
        <v>242</v>
      </c>
    </row>
    <row r="16" spans="1:26" s="50" customFormat="1" x14ac:dyDescent="0.25">
      <c r="A16" s="11" t="s">
        <v>90</v>
      </c>
      <c r="B16" s="11" t="s">
        <v>91</v>
      </c>
      <c r="C16" s="11">
        <v>537.1</v>
      </c>
      <c r="D16" s="11" t="s">
        <v>21</v>
      </c>
      <c r="E16" s="11" t="s">
        <v>27</v>
      </c>
      <c r="F16" s="11">
        <v>324560</v>
      </c>
      <c r="G16" s="11">
        <v>208930</v>
      </c>
      <c r="H16" s="11" t="s">
        <v>92</v>
      </c>
      <c r="I16" s="11" t="s">
        <v>57</v>
      </c>
      <c r="J16" s="12">
        <v>40638</v>
      </c>
      <c r="K16" s="12">
        <v>40645</v>
      </c>
      <c r="L16" s="13">
        <v>16.82</v>
      </c>
      <c r="M16" s="13">
        <v>18.424399999999999</v>
      </c>
      <c r="N16" s="13">
        <v>18.626999999999999</v>
      </c>
      <c r="O16" s="13"/>
      <c r="P16" s="13"/>
      <c r="Q16" s="14"/>
      <c r="R16" s="14"/>
      <c r="S16" s="14"/>
      <c r="T16" s="14"/>
      <c r="U16" s="14"/>
      <c r="V16" s="14"/>
      <c r="W16" s="14"/>
      <c r="X16" s="14"/>
      <c r="Y16" s="21"/>
      <c r="Z16" s="56" t="s">
        <v>201</v>
      </c>
    </row>
    <row r="19" spans="1:2" x14ac:dyDescent="0.25">
      <c r="B19" t="s">
        <v>367</v>
      </c>
    </row>
    <row r="20" spans="1:2" x14ac:dyDescent="0.25">
      <c r="A20" t="str">
        <f>E2</f>
        <v>North East</v>
      </c>
      <c r="B20" s="74">
        <f>AVERAGE(M2:M4)</f>
        <v>11.684998819275544</v>
      </c>
    </row>
    <row r="21" spans="1:2" x14ac:dyDescent="0.25">
      <c r="A21" t="str">
        <f>E7</f>
        <v>Scotland</v>
      </c>
      <c r="B21" s="74">
        <f>AVERAGE(M6:M15)</f>
        <v>10.727727619007045</v>
      </c>
    </row>
    <row r="22" spans="1:2" x14ac:dyDescent="0.25">
      <c r="A22" t="str">
        <f>E16</f>
        <v>South Wales</v>
      </c>
      <c r="B22" s="74">
        <f>M16</f>
        <v>18.424399999999999</v>
      </c>
    </row>
    <row r="25" spans="1:2" x14ac:dyDescent="0.25">
      <c r="A25" t="s">
        <v>321</v>
      </c>
      <c r="B25" s="74">
        <f>AVERAGE(M2:M16)</f>
        <v>11.36977817652647</v>
      </c>
    </row>
    <row r="26" spans="1:2" x14ac:dyDescent="0.25">
      <c r="A26" t="s">
        <v>322</v>
      </c>
    </row>
  </sheetData>
  <sortState ref="A2:X45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0" zoomScaleNormal="80" workbookViewId="0">
      <selection activeCell="A26" sqref="A26"/>
    </sheetView>
  </sheetViews>
  <sheetFormatPr defaultRowHeight="15" x14ac:dyDescent="0.25"/>
  <cols>
    <col min="1" max="1" width="39.85546875" style="99" customWidth="1"/>
    <col min="2" max="2" width="16.140625" style="99" customWidth="1"/>
    <col min="3" max="7" width="9.140625" style="99"/>
    <col min="8" max="8" width="18.42578125" style="99" customWidth="1"/>
    <col min="9" max="9" width="21.5703125" style="99" customWidth="1"/>
    <col min="10" max="11" width="15.85546875" style="99" customWidth="1"/>
    <col min="12" max="14" width="9.140625" style="99"/>
    <col min="15" max="15" width="9.140625" style="111"/>
    <col min="16" max="24" width="9.140625" style="99"/>
    <col min="25" max="25" width="33.5703125" style="99" customWidth="1"/>
    <col min="26" max="26" width="61.28515625" style="99" customWidth="1"/>
    <col min="27" max="16384" width="9.140625" style="99"/>
  </cols>
  <sheetData>
    <row r="1" spans="1:26" s="80" customFormat="1" ht="75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7" t="s">
        <v>9</v>
      </c>
      <c r="K1" s="77" t="s">
        <v>10</v>
      </c>
      <c r="L1" s="78" t="s">
        <v>11</v>
      </c>
      <c r="M1" s="78" t="s">
        <v>12</v>
      </c>
      <c r="N1" s="78" t="s">
        <v>13</v>
      </c>
      <c r="O1" s="107" t="s">
        <v>323</v>
      </c>
      <c r="P1" s="79" t="s">
        <v>14</v>
      </c>
      <c r="Q1" s="79" t="s">
        <v>15</v>
      </c>
      <c r="R1" s="79" t="s">
        <v>325</v>
      </c>
      <c r="S1" s="79" t="s">
        <v>16</v>
      </c>
      <c r="T1" s="79" t="s">
        <v>17</v>
      </c>
      <c r="U1" s="79" t="s">
        <v>18</v>
      </c>
      <c r="V1" s="79" t="s">
        <v>73</v>
      </c>
      <c r="W1" s="79" t="s">
        <v>74</v>
      </c>
      <c r="X1" s="79" t="s">
        <v>75</v>
      </c>
      <c r="Y1" s="78" t="s">
        <v>76</v>
      </c>
      <c r="Z1" s="76" t="s">
        <v>194</v>
      </c>
    </row>
    <row r="2" spans="1:26" s="87" customFormat="1" ht="30" x14ac:dyDescent="0.25">
      <c r="A2" s="81" t="s">
        <v>129</v>
      </c>
      <c r="B2" s="81" t="s">
        <v>92</v>
      </c>
      <c r="C2" s="81">
        <v>382.1</v>
      </c>
      <c r="D2" s="81" t="s">
        <v>21</v>
      </c>
      <c r="E2" s="81" t="s">
        <v>45</v>
      </c>
      <c r="F2" s="81">
        <v>414785</v>
      </c>
      <c r="G2" s="81">
        <v>551565</v>
      </c>
      <c r="H2" s="81" t="s">
        <v>92</v>
      </c>
      <c r="I2" s="81" t="s">
        <v>130</v>
      </c>
      <c r="J2" s="82">
        <v>40164</v>
      </c>
      <c r="K2" s="82">
        <v>40164</v>
      </c>
      <c r="L2" s="83">
        <v>9.16</v>
      </c>
      <c r="M2" s="83">
        <v>9.8800000000000008</v>
      </c>
      <c r="N2" s="83">
        <v>10.9</v>
      </c>
      <c r="O2" s="108">
        <f>(N2-L2)/(134-12.2)</f>
        <v>1.4285714285714287E-2</v>
      </c>
      <c r="P2" s="84"/>
      <c r="Q2" s="84">
        <v>12</v>
      </c>
      <c r="R2" s="84"/>
      <c r="S2" s="84"/>
      <c r="T2" s="84">
        <v>5.89</v>
      </c>
      <c r="U2" s="84">
        <v>1883</v>
      </c>
      <c r="V2" s="84">
        <v>78</v>
      </c>
      <c r="W2" s="84">
        <v>796</v>
      </c>
      <c r="X2" s="84">
        <v>7.63</v>
      </c>
      <c r="Y2" s="85" t="s">
        <v>131</v>
      </c>
      <c r="Z2" s="86" t="s">
        <v>239</v>
      </c>
    </row>
    <row r="3" spans="1:26" s="87" customFormat="1" ht="30" x14ac:dyDescent="0.25">
      <c r="A3" s="88" t="s">
        <v>113</v>
      </c>
      <c r="B3" s="88" t="s">
        <v>105</v>
      </c>
      <c r="C3" s="88">
        <v>640.1</v>
      </c>
      <c r="D3" s="88" t="s">
        <v>21</v>
      </c>
      <c r="E3" s="88" t="s">
        <v>106</v>
      </c>
      <c r="F3" s="88">
        <v>400028</v>
      </c>
      <c r="G3" s="88">
        <v>309714</v>
      </c>
      <c r="H3" s="88" t="s">
        <v>79</v>
      </c>
      <c r="I3" s="88" t="s">
        <v>110</v>
      </c>
      <c r="J3" s="89">
        <v>43643</v>
      </c>
      <c r="K3" s="89">
        <v>43643</v>
      </c>
      <c r="L3" s="90">
        <v>11.27</v>
      </c>
      <c r="M3" s="90">
        <v>13.02</v>
      </c>
      <c r="N3" s="90">
        <v>14.76</v>
      </c>
      <c r="O3" s="109">
        <f>(L3-N3)/(Q3-148.378)</f>
        <v>4.8574768956686352E-2</v>
      </c>
      <c r="P3" s="91"/>
      <c r="Q3" s="91">
        <v>76.53</v>
      </c>
      <c r="R3" s="91"/>
      <c r="S3" s="91"/>
      <c r="T3" s="91"/>
      <c r="U3" s="91"/>
      <c r="V3" s="91"/>
      <c r="W3" s="91"/>
      <c r="X3" s="91"/>
      <c r="Y3" s="92" t="s">
        <v>330</v>
      </c>
      <c r="Z3" s="93" t="s">
        <v>230</v>
      </c>
    </row>
    <row r="4" spans="1:26" s="87" customFormat="1" ht="45" x14ac:dyDescent="0.25">
      <c r="A4" s="88" t="s">
        <v>116</v>
      </c>
      <c r="B4" s="88" t="s">
        <v>105</v>
      </c>
      <c r="C4" s="88">
        <v>782.1</v>
      </c>
      <c r="D4" s="88" t="s">
        <v>21</v>
      </c>
      <c r="E4" s="88" t="s">
        <v>106</v>
      </c>
      <c r="F4" s="88">
        <v>397028</v>
      </c>
      <c r="G4" s="88">
        <v>312532</v>
      </c>
      <c r="H4" s="88" t="s">
        <v>79</v>
      </c>
      <c r="I4" s="88" t="s">
        <v>110</v>
      </c>
      <c r="J4" s="89">
        <v>43642</v>
      </c>
      <c r="K4" s="89">
        <v>43642</v>
      </c>
      <c r="L4" s="90">
        <v>10.427</v>
      </c>
      <c r="M4" s="90">
        <v>11.46</v>
      </c>
      <c r="N4" s="90">
        <v>13.95</v>
      </c>
      <c r="O4" s="109">
        <f>(13.02-L4)/(202.16-139.45)</f>
        <v>4.1349067134428312E-2</v>
      </c>
      <c r="P4" s="91"/>
      <c r="Q4" s="91"/>
      <c r="R4" s="91"/>
      <c r="S4" s="91"/>
      <c r="T4" s="91"/>
      <c r="U4" s="91"/>
      <c r="V4" s="91"/>
      <c r="W4" s="91"/>
      <c r="X4" s="91"/>
      <c r="Y4" s="92" t="s">
        <v>324</v>
      </c>
      <c r="Z4" s="93" t="s">
        <v>232</v>
      </c>
    </row>
    <row r="5" spans="1:26" s="87" customFormat="1" ht="60" x14ac:dyDescent="0.25">
      <c r="A5" s="88" t="s">
        <v>133</v>
      </c>
      <c r="B5" s="88" t="s">
        <v>134</v>
      </c>
      <c r="C5" s="88">
        <v>491.1</v>
      </c>
      <c r="D5" s="88" t="s">
        <v>21</v>
      </c>
      <c r="E5" s="88" t="s">
        <v>106</v>
      </c>
      <c r="F5" s="88">
        <v>401033</v>
      </c>
      <c r="G5" s="88">
        <v>314133</v>
      </c>
      <c r="H5" s="88" t="s">
        <v>79</v>
      </c>
      <c r="I5" s="88" t="s">
        <v>110</v>
      </c>
      <c r="J5" s="89">
        <v>43641</v>
      </c>
      <c r="K5" s="89">
        <v>43641</v>
      </c>
      <c r="L5" s="90">
        <v>10.18</v>
      </c>
      <c r="M5" s="90">
        <v>10.249000000000001</v>
      </c>
      <c r="N5" s="90">
        <v>10.367000000000001</v>
      </c>
      <c r="O5" s="109">
        <f>(N5-L5)/(27-37.92)</f>
        <v>-1.712454212454223E-2</v>
      </c>
      <c r="P5" s="91"/>
      <c r="Q5" s="91">
        <v>26</v>
      </c>
      <c r="R5" s="91">
        <v>155</v>
      </c>
      <c r="S5" s="91"/>
      <c r="T5" s="91"/>
      <c r="U5" s="91"/>
      <c r="V5" s="91"/>
      <c r="W5" s="91"/>
      <c r="X5" s="91"/>
      <c r="Y5" s="92" t="s">
        <v>327</v>
      </c>
      <c r="Z5" s="93" t="s">
        <v>240</v>
      </c>
    </row>
    <row r="6" spans="1:26" s="87" customFormat="1" ht="63.75" customHeight="1" x14ac:dyDescent="0.25">
      <c r="A6" s="88" t="s">
        <v>133</v>
      </c>
      <c r="B6" s="88" t="s">
        <v>135</v>
      </c>
      <c r="C6" s="88">
        <v>491.2</v>
      </c>
      <c r="D6" s="88" t="s">
        <v>21</v>
      </c>
      <c r="E6" s="88" t="s">
        <v>106</v>
      </c>
      <c r="F6" s="88">
        <v>400951</v>
      </c>
      <c r="G6" s="88">
        <v>314158</v>
      </c>
      <c r="H6" s="88" t="s">
        <v>79</v>
      </c>
      <c r="I6" s="88" t="s">
        <v>110</v>
      </c>
      <c r="J6" s="89">
        <v>43641</v>
      </c>
      <c r="K6" s="89">
        <v>43641</v>
      </c>
      <c r="L6" s="90">
        <v>10.47</v>
      </c>
      <c r="M6" s="90">
        <v>12.11</v>
      </c>
      <c r="N6" s="90">
        <v>14.76</v>
      </c>
      <c r="O6" s="109">
        <f>(13.866-10.5)/(260.49-152.79)</f>
        <v>3.1253481894150413E-2</v>
      </c>
      <c r="P6" s="91"/>
      <c r="Q6" s="91">
        <v>139.6</v>
      </c>
      <c r="R6" s="91"/>
      <c r="S6" s="91"/>
      <c r="T6" s="91"/>
      <c r="U6" s="91"/>
      <c r="V6" s="91"/>
      <c r="W6" s="91"/>
      <c r="X6" s="91"/>
      <c r="Y6" s="92" t="s">
        <v>328</v>
      </c>
      <c r="Z6" s="93" t="s">
        <v>241</v>
      </c>
    </row>
    <row r="7" spans="1:26" s="87" customFormat="1" ht="30" x14ac:dyDescent="0.25">
      <c r="A7" s="81" t="s">
        <v>166</v>
      </c>
      <c r="B7" s="81" t="s">
        <v>167</v>
      </c>
      <c r="C7" s="81"/>
      <c r="D7" s="81" t="s">
        <v>21</v>
      </c>
      <c r="E7" s="81" t="s">
        <v>38</v>
      </c>
      <c r="F7" s="81"/>
      <c r="G7" s="81"/>
      <c r="H7" s="81" t="s">
        <v>87</v>
      </c>
      <c r="I7" s="81" t="s">
        <v>168</v>
      </c>
      <c r="J7" s="82">
        <v>41116</v>
      </c>
      <c r="K7" s="82">
        <v>41116</v>
      </c>
      <c r="L7" s="83">
        <v>16.95</v>
      </c>
      <c r="M7" s="83">
        <v>18.553789999999999</v>
      </c>
      <c r="N7" s="83">
        <v>20.420000000000002</v>
      </c>
      <c r="O7" s="108">
        <f>(N7-L7)/(379-300.3)</f>
        <v>4.4091486658195719E-2</v>
      </c>
      <c r="P7" s="84"/>
      <c r="Q7" s="84">
        <v>275</v>
      </c>
      <c r="R7" s="84"/>
      <c r="S7" s="84"/>
      <c r="T7" s="84"/>
      <c r="U7" s="84"/>
      <c r="V7" s="84"/>
      <c r="W7" s="84"/>
      <c r="X7" s="84"/>
      <c r="Y7" s="85" t="s">
        <v>329</v>
      </c>
      <c r="Z7" s="86" t="s">
        <v>233</v>
      </c>
    </row>
    <row r="8" spans="1:26" s="98" customFormat="1" ht="30" x14ac:dyDescent="0.25">
      <c r="A8" s="94" t="s">
        <v>310</v>
      </c>
      <c r="B8" s="94" t="s">
        <v>167</v>
      </c>
      <c r="C8" s="95"/>
      <c r="D8" s="94" t="s">
        <v>21</v>
      </c>
      <c r="E8" s="95" t="s">
        <v>38</v>
      </c>
      <c r="F8" s="95"/>
      <c r="G8" s="95"/>
      <c r="H8" s="94" t="s">
        <v>92</v>
      </c>
      <c r="I8" s="95" t="s">
        <v>312</v>
      </c>
      <c r="J8" s="95"/>
      <c r="K8" s="95"/>
      <c r="L8" s="96">
        <v>10.31</v>
      </c>
      <c r="M8" s="96">
        <v>12.36</v>
      </c>
      <c r="N8" s="96">
        <v>13.9</v>
      </c>
      <c r="O8" s="110">
        <f>(N8-L8)/(64.45-Q8)</f>
        <v>8.7775061124694367E-2</v>
      </c>
      <c r="P8" s="95"/>
      <c r="Q8" s="96">
        <v>23.55</v>
      </c>
      <c r="R8" s="96"/>
      <c r="S8" s="95"/>
      <c r="T8" s="95"/>
      <c r="U8" s="95"/>
      <c r="V8" s="95"/>
      <c r="W8" s="95"/>
      <c r="X8" s="95"/>
      <c r="Y8" s="97" t="s">
        <v>311</v>
      </c>
      <c r="Z8" s="95"/>
    </row>
    <row r="13" spans="1:26" x14ac:dyDescent="0.25">
      <c r="B13" s="99" t="s">
        <v>368</v>
      </c>
    </row>
    <row r="14" spans="1:26" x14ac:dyDescent="0.25">
      <c r="A14" s="99" t="str">
        <f>E2</f>
        <v>North East</v>
      </c>
      <c r="B14" s="100">
        <f>AVERAGE(M2)</f>
        <v>9.8800000000000008</v>
      </c>
    </row>
    <row r="15" spans="1:26" x14ac:dyDescent="0.25">
      <c r="A15" s="99" t="str">
        <f>E4</f>
        <v xml:space="preserve">West Midlands </v>
      </c>
      <c r="B15" s="100">
        <f>AVERAGE(M3:M6)</f>
        <v>11.70975</v>
      </c>
    </row>
    <row r="16" spans="1:26" x14ac:dyDescent="0.25">
      <c r="A16" s="99" t="str">
        <f>E8</f>
        <v>Scotland</v>
      </c>
      <c r="B16" s="100">
        <f>AVERAGE(M7:M8)</f>
        <v>15.456894999999999</v>
      </c>
    </row>
    <row r="19" spans="1:2" x14ac:dyDescent="0.25">
      <c r="A19" s="99" t="s">
        <v>331</v>
      </c>
      <c r="B19" s="111">
        <f>AVERAGE(O2,O3,O4,O6,O7,O8)</f>
        <v>4.4554930008978234E-2</v>
      </c>
    </row>
    <row r="20" spans="1:2" x14ac:dyDescent="0.25">
      <c r="A20" s="99" t="s">
        <v>356</v>
      </c>
      <c r="B20" s="100">
        <f>AVERAGE(M2:M8)</f>
        <v>12.518969999999999</v>
      </c>
    </row>
  </sheetData>
  <sortState ref="A2:X45">
    <sortCondition ref="E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70" zoomScaleNormal="70" workbookViewId="0">
      <selection activeCell="A18" sqref="A18:XFD18"/>
    </sheetView>
  </sheetViews>
  <sheetFormatPr defaultRowHeight="15" x14ac:dyDescent="0.25"/>
  <cols>
    <col min="1" max="1" width="28.85546875" bestFit="1" customWidth="1"/>
    <col min="2" max="2" width="23.42578125" bestFit="1" customWidth="1"/>
    <col min="5" max="5" width="14.5703125" bestFit="1" customWidth="1"/>
    <col min="8" max="8" width="19.5703125" bestFit="1" customWidth="1"/>
    <col min="9" max="9" width="33.42578125" customWidth="1"/>
    <col min="10" max="10" width="15.7109375" customWidth="1"/>
    <col min="11" max="11" width="17.5703125" customWidth="1"/>
    <col min="23" max="23" width="52.5703125" customWidth="1"/>
    <col min="24" max="24" width="84.5703125" customWidth="1"/>
  </cols>
  <sheetData>
    <row r="1" spans="1:2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s="50" customFormat="1" x14ac:dyDescent="0.25">
      <c r="A2" s="5" t="s">
        <v>307</v>
      </c>
      <c r="B2" s="5" t="s">
        <v>50</v>
      </c>
      <c r="C2" s="5">
        <v>530.1</v>
      </c>
      <c r="D2" s="5" t="s">
        <v>21</v>
      </c>
      <c r="E2" s="5" t="s">
        <v>139</v>
      </c>
      <c r="F2" s="5">
        <v>444765</v>
      </c>
      <c r="G2" s="5">
        <v>344463</v>
      </c>
      <c r="H2" s="5" t="s">
        <v>50</v>
      </c>
      <c r="I2" s="5" t="s">
        <v>24</v>
      </c>
      <c r="J2" s="8">
        <v>42996</v>
      </c>
      <c r="K2" s="8">
        <v>43475</v>
      </c>
      <c r="L2" s="9">
        <v>7.6</v>
      </c>
      <c r="M2" s="9">
        <v>12.07</v>
      </c>
      <c r="N2" s="9">
        <v>16.399999999999999</v>
      </c>
      <c r="O2" s="10"/>
      <c r="P2" s="10">
        <v>81</v>
      </c>
      <c r="Q2" s="10"/>
      <c r="R2" s="10"/>
      <c r="S2" s="10"/>
      <c r="T2" s="10"/>
      <c r="U2" s="10"/>
      <c r="V2" s="10"/>
      <c r="W2" s="20"/>
      <c r="X2" s="22" t="s">
        <v>309</v>
      </c>
    </row>
    <row r="3" spans="1:24" s="50" customFormat="1" ht="30" x14ac:dyDescent="0.25">
      <c r="A3" s="5" t="s">
        <v>111</v>
      </c>
      <c r="B3" s="5" t="s">
        <v>79</v>
      </c>
      <c r="C3" s="5">
        <v>805.1</v>
      </c>
      <c r="D3" s="5" t="s">
        <v>21</v>
      </c>
      <c r="E3" s="5" t="s">
        <v>22</v>
      </c>
      <c r="F3" s="5"/>
      <c r="G3" s="5"/>
      <c r="H3" s="5" t="s">
        <v>103</v>
      </c>
      <c r="I3" s="5" t="s">
        <v>80</v>
      </c>
      <c r="J3" s="8">
        <v>43349.608796296299</v>
      </c>
      <c r="K3" s="8">
        <v>43658.504629629628</v>
      </c>
      <c r="L3" s="13">
        <v>8.8800000000000008</v>
      </c>
      <c r="M3" s="13">
        <v>11.689472621022475</v>
      </c>
      <c r="N3" s="13">
        <v>14.59</v>
      </c>
      <c r="O3" s="10"/>
      <c r="P3" s="10"/>
      <c r="Q3" s="10"/>
      <c r="R3" s="10"/>
      <c r="S3" s="10"/>
      <c r="T3" s="10"/>
      <c r="U3" s="10"/>
      <c r="V3" s="10"/>
      <c r="W3" s="21" t="s">
        <v>112</v>
      </c>
      <c r="X3" s="22" t="s">
        <v>229</v>
      </c>
    </row>
    <row r="4" spans="1:24" x14ac:dyDescent="0.25">
      <c r="A4" s="5" t="s">
        <v>254</v>
      </c>
      <c r="B4" s="5" t="s">
        <v>255</v>
      </c>
      <c r="C4" s="5">
        <v>667.1</v>
      </c>
      <c r="D4" s="5" t="s">
        <v>21</v>
      </c>
      <c r="E4" s="5" t="s">
        <v>22</v>
      </c>
      <c r="F4" s="5">
        <v>453202</v>
      </c>
      <c r="G4" s="5">
        <v>343710</v>
      </c>
      <c r="H4" s="5" t="s">
        <v>103</v>
      </c>
      <c r="I4" s="5" t="s">
        <v>39</v>
      </c>
      <c r="J4" s="8">
        <v>42485</v>
      </c>
      <c r="K4" s="8">
        <v>43662</v>
      </c>
      <c r="L4" s="9">
        <v>12.1</v>
      </c>
      <c r="M4" s="9">
        <v>12.38</v>
      </c>
      <c r="N4" s="9">
        <v>13.91</v>
      </c>
      <c r="O4" s="10"/>
      <c r="P4" s="10">
        <v>80.11</v>
      </c>
      <c r="Q4" s="10"/>
      <c r="R4" s="10"/>
      <c r="S4" s="10"/>
      <c r="T4" s="10"/>
      <c r="U4" s="10"/>
      <c r="V4" s="10"/>
      <c r="W4" s="20"/>
      <c r="X4" s="22" t="s">
        <v>256</v>
      </c>
    </row>
    <row r="5" spans="1:24" x14ac:dyDescent="0.25">
      <c r="A5" s="5" t="s">
        <v>290</v>
      </c>
      <c r="B5" s="5" t="s">
        <v>291</v>
      </c>
      <c r="C5" s="5">
        <v>451.1</v>
      </c>
      <c r="D5" s="5" t="s">
        <v>21</v>
      </c>
      <c r="E5" s="5" t="s">
        <v>22</v>
      </c>
      <c r="F5" s="5">
        <v>447468</v>
      </c>
      <c r="G5" s="5">
        <v>355059</v>
      </c>
      <c r="H5" s="5" t="s">
        <v>103</v>
      </c>
      <c r="I5" s="5" t="s">
        <v>60</v>
      </c>
      <c r="J5" s="8" t="s">
        <v>292</v>
      </c>
      <c r="K5" s="8">
        <v>43662</v>
      </c>
      <c r="L5" s="9">
        <v>11.94</v>
      </c>
      <c r="M5" s="9">
        <v>13.26</v>
      </c>
      <c r="N5" s="9">
        <v>14.86</v>
      </c>
      <c r="O5" s="10"/>
      <c r="P5" s="10">
        <v>66</v>
      </c>
      <c r="Q5" s="10"/>
      <c r="R5" s="10"/>
      <c r="S5" s="10"/>
      <c r="T5" s="10"/>
      <c r="U5" s="10"/>
      <c r="V5" s="10"/>
      <c r="W5" s="20"/>
      <c r="X5" s="22" t="s">
        <v>293</v>
      </c>
    </row>
    <row r="6" spans="1:24" x14ac:dyDescent="0.25">
      <c r="A6" s="5" t="s">
        <v>264</v>
      </c>
      <c r="B6" s="5" t="s">
        <v>265</v>
      </c>
      <c r="C6" s="5">
        <v>17.100000000000001</v>
      </c>
      <c r="D6" s="5" t="s">
        <v>21</v>
      </c>
      <c r="E6" s="5" t="s">
        <v>45</v>
      </c>
      <c r="F6" s="5">
        <v>434655</v>
      </c>
      <c r="G6" s="5">
        <v>562252</v>
      </c>
      <c r="H6" s="22" t="s">
        <v>103</v>
      </c>
      <c r="I6" s="5" t="s">
        <v>95</v>
      </c>
      <c r="J6" s="8">
        <v>42592.625</v>
      </c>
      <c r="K6" s="8">
        <v>43668.083391377317</v>
      </c>
      <c r="L6" s="9">
        <v>14.2</v>
      </c>
      <c r="M6" s="9">
        <v>14.6</v>
      </c>
      <c r="N6" s="9">
        <v>15.2</v>
      </c>
      <c r="O6" s="10"/>
      <c r="P6" s="10"/>
      <c r="Q6" s="10"/>
      <c r="R6" s="10"/>
      <c r="S6" s="10"/>
      <c r="T6" s="10"/>
      <c r="U6" s="10"/>
      <c r="V6" s="10"/>
      <c r="W6" s="20"/>
      <c r="X6" s="22" t="s">
        <v>266</v>
      </c>
    </row>
    <row r="7" spans="1:24" ht="30" x14ac:dyDescent="0.25">
      <c r="A7" s="23" t="s">
        <v>47</v>
      </c>
      <c r="B7" s="23" t="s">
        <v>48</v>
      </c>
      <c r="C7" s="23">
        <v>7.4</v>
      </c>
      <c r="D7" s="23" t="s">
        <v>49</v>
      </c>
      <c r="E7" s="23" t="s">
        <v>45</v>
      </c>
      <c r="F7" s="23">
        <v>471140</v>
      </c>
      <c r="G7" s="23">
        <v>519215</v>
      </c>
      <c r="H7" s="23" t="s">
        <v>50</v>
      </c>
      <c r="I7" s="23" t="s">
        <v>29</v>
      </c>
      <c r="J7" s="53">
        <v>40091</v>
      </c>
      <c r="K7" s="53">
        <v>40091</v>
      </c>
      <c r="L7" s="54"/>
      <c r="M7" s="54">
        <v>14.7</v>
      </c>
      <c r="N7" s="54"/>
      <c r="O7" s="55">
        <v>20</v>
      </c>
      <c r="P7" s="55"/>
      <c r="Q7" s="55"/>
      <c r="R7" s="55">
        <v>21.4</v>
      </c>
      <c r="S7" s="55"/>
      <c r="T7" s="55"/>
      <c r="U7" s="55"/>
      <c r="V7" s="55">
        <v>7</v>
      </c>
      <c r="W7" s="101"/>
      <c r="X7" s="58" t="s">
        <v>205</v>
      </c>
    </row>
    <row r="8" spans="1:24" x14ac:dyDescent="0.25">
      <c r="A8" s="5" t="s">
        <v>102</v>
      </c>
      <c r="B8" s="5" t="s">
        <v>83</v>
      </c>
      <c r="C8" s="5">
        <v>170.1</v>
      </c>
      <c r="D8" s="5" t="s">
        <v>21</v>
      </c>
      <c r="E8" s="5" t="s">
        <v>38</v>
      </c>
      <c r="F8" s="5">
        <v>334610</v>
      </c>
      <c r="G8" s="5">
        <v>699140</v>
      </c>
      <c r="H8" s="22" t="s">
        <v>103</v>
      </c>
      <c r="I8" s="5" t="s">
        <v>95</v>
      </c>
      <c r="J8" s="8"/>
      <c r="K8" s="8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20"/>
      <c r="X8" s="22"/>
    </row>
    <row r="9" spans="1:24" ht="30" x14ac:dyDescent="0.25">
      <c r="A9" s="29" t="s">
        <v>303</v>
      </c>
      <c r="B9" s="29" t="s">
        <v>50</v>
      </c>
      <c r="C9" s="29">
        <v>135.1</v>
      </c>
      <c r="D9" s="29" t="s">
        <v>21</v>
      </c>
      <c r="E9" s="29" t="s">
        <v>38</v>
      </c>
      <c r="F9" s="29">
        <v>293410</v>
      </c>
      <c r="G9" s="29">
        <v>663992</v>
      </c>
      <c r="H9" s="29" t="s">
        <v>50</v>
      </c>
      <c r="I9" s="29" t="s">
        <v>24</v>
      </c>
      <c r="J9" s="8">
        <v>42642</v>
      </c>
      <c r="K9" s="8">
        <v>43648</v>
      </c>
      <c r="L9" s="9">
        <v>15.46</v>
      </c>
      <c r="M9" s="9">
        <v>18.399999999999999</v>
      </c>
      <c r="N9" s="9">
        <v>18.68</v>
      </c>
      <c r="O9" s="32"/>
      <c r="P9" s="10">
        <v>63.2</v>
      </c>
      <c r="Q9" s="10"/>
      <c r="R9" s="32"/>
      <c r="S9" s="32"/>
      <c r="T9" s="32"/>
      <c r="U9" s="32"/>
      <c r="V9" s="32"/>
      <c r="W9" s="33" t="s">
        <v>128</v>
      </c>
      <c r="X9" s="61" t="s">
        <v>304</v>
      </c>
    </row>
    <row r="12" spans="1:24" x14ac:dyDescent="0.25">
      <c r="A12" s="65" t="s">
        <v>339</v>
      </c>
      <c r="B12" t="s">
        <v>340</v>
      </c>
    </row>
    <row r="13" spans="1:24" x14ac:dyDescent="0.25">
      <c r="A13" s="65"/>
    </row>
    <row r="14" spans="1:24" x14ac:dyDescent="0.25">
      <c r="B14" t="s">
        <v>371</v>
      </c>
    </row>
    <row r="15" spans="1:24" x14ac:dyDescent="0.25">
      <c r="A15" t="str">
        <f>E2</f>
        <v>East Midlands</v>
      </c>
      <c r="B15" s="74">
        <f>AVERAGE(M2:M5)</f>
        <v>12.349868155255619</v>
      </c>
    </row>
    <row r="16" spans="1:24" x14ac:dyDescent="0.25">
      <c r="A16" t="str">
        <f>E6</f>
        <v>North East</v>
      </c>
      <c r="B16" s="74">
        <f>AVERAGE(M6:M7)</f>
        <v>14.649999999999999</v>
      </c>
    </row>
    <row r="17" spans="1:2" x14ac:dyDescent="0.25">
      <c r="A17" t="str">
        <f>E8</f>
        <v>Scotland</v>
      </c>
      <c r="B17" s="74">
        <f>AVERAGE(M8:M9)</f>
        <v>18.399999999999999</v>
      </c>
    </row>
    <row r="19" spans="1:2" x14ac:dyDescent="0.25">
      <c r="A19" t="s">
        <v>332</v>
      </c>
      <c r="B19" s="74">
        <f>AVERAGE(M2:M9)</f>
        <v>13.87135323157464</v>
      </c>
    </row>
  </sheetData>
  <sortState ref="A2:X29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70" zoomScaleNormal="70" workbookViewId="0">
      <selection activeCell="E21" sqref="E21:F25"/>
    </sheetView>
  </sheetViews>
  <sheetFormatPr defaultRowHeight="15" x14ac:dyDescent="0.25"/>
  <cols>
    <col min="1" max="1" width="21.7109375" bestFit="1" customWidth="1"/>
    <col min="2" max="2" width="23.42578125" bestFit="1" customWidth="1"/>
    <col min="5" max="5" width="14.28515625" bestFit="1" customWidth="1"/>
    <col min="8" max="8" width="19.5703125" bestFit="1" customWidth="1"/>
    <col min="9" max="9" width="33.42578125" customWidth="1"/>
    <col min="10" max="10" width="15.7109375" customWidth="1"/>
    <col min="11" max="11" width="17.5703125" customWidth="1"/>
    <col min="15" max="15" width="9.140625" style="117"/>
    <col min="17" max="17" width="11.42578125" bestFit="1" customWidth="1"/>
    <col min="18" max="18" width="11.42578125" customWidth="1"/>
    <col min="25" max="25" width="52.5703125" customWidth="1"/>
    <col min="26" max="26" width="84.5703125" customWidth="1"/>
  </cols>
  <sheetData>
    <row r="1" spans="1:26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12" t="s">
        <v>323</v>
      </c>
      <c r="P1" s="4" t="s">
        <v>14</v>
      </c>
      <c r="Q1" s="4" t="s">
        <v>15</v>
      </c>
      <c r="R1" s="4" t="s">
        <v>325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ht="30" x14ac:dyDescent="0.25">
      <c r="A2" s="102" t="s">
        <v>137</v>
      </c>
      <c r="B2" s="102" t="s">
        <v>138</v>
      </c>
      <c r="C2" s="102">
        <v>500.1</v>
      </c>
      <c r="D2" s="102" t="s">
        <v>21</v>
      </c>
      <c r="E2" s="102" t="s">
        <v>139</v>
      </c>
      <c r="F2" s="102">
        <v>443608</v>
      </c>
      <c r="G2" s="102">
        <v>357743</v>
      </c>
      <c r="H2" s="102" t="s">
        <v>50</v>
      </c>
      <c r="I2" s="102" t="s">
        <v>130</v>
      </c>
      <c r="J2" s="103">
        <v>40080</v>
      </c>
      <c r="K2" s="103">
        <v>40080</v>
      </c>
      <c r="L2" s="104">
        <v>15.634</v>
      </c>
      <c r="M2" s="104">
        <v>16.77</v>
      </c>
      <c r="N2" s="104">
        <v>17.09</v>
      </c>
      <c r="O2" s="113">
        <f>(N2-L2)/(-155.635-R2)</f>
        <v>-7.1722371370163277E-3</v>
      </c>
      <c r="P2" s="105"/>
      <c r="Q2" s="105"/>
      <c r="R2" s="105">
        <v>47.37</v>
      </c>
      <c r="S2" s="105"/>
      <c r="T2" s="105"/>
      <c r="U2" s="105"/>
      <c r="V2" s="105"/>
      <c r="W2" s="105"/>
      <c r="X2" s="105"/>
      <c r="Y2" s="106" t="s">
        <v>333</v>
      </c>
      <c r="Z2" s="64" t="s">
        <v>253</v>
      </c>
    </row>
    <row r="3" spans="1:26" ht="45" x14ac:dyDescent="0.25">
      <c r="A3" s="36" t="s">
        <v>150</v>
      </c>
      <c r="B3" s="36" t="s">
        <v>151</v>
      </c>
      <c r="C3" s="47">
        <v>424.1</v>
      </c>
      <c r="D3" s="36" t="s">
        <v>21</v>
      </c>
      <c r="E3" s="36" t="s">
        <v>139</v>
      </c>
      <c r="F3" s="36">
        <v>443399</v>
      </c>
      <c r="G3" s="36">
        <v>375377</v>
      </c>
      <c r="H3" s="36" t="s">
        <v>50</v>
      </c>
      <c r="I3" s="36" t="s">
        <v>152</v>
      </c>
      <c r="J3" s="37">
        <v>42872</v>
      </c>
      <c r="K3" s="37">
        <v>42872</v>
      </c>
      <c r="L3" s="38">
        <v>14.21</v>
      </c>
      <c r="M3" s="38">
        <v>14.35</v>
      </c>
      <c r="N3" s="38">
        <v>14.79</v>
      </c>
      <c r="O3" s="114">
        <f>(14.76-14.23)/(216.11-77)</f>
        <v>3.8099345841420408E-3</v>
      </c>
      <c r="P3" s="39"/>
      <c r="Q3" s="39"/>
      <c r="R3" s="39"/>
      <c r="S3" s="39"/>
      <c r="T3" s="39"/>
      <c r="U3" s="39"/>
      <c r="V3" s="39"/>
      <c r="W3" s="39"/>
      <c r="X3" s="39"/>
      <c r="Y3" s="40" t="s">
        <v>334</v>
      </c>
      <c r="Z3" s="60" t="s">
        <v>280</v>
      </c>
    </row>
    <row r="4" spans="1:26" ht="30" x14ac:dyDescent="0.25">
      <c r="A4" s="36" t="s">
        <v>287</v>
      </c>
      <c r="B4" s="36" t="s">
        <v>50</v>
      </c>
      <c r="C4" s="36">
        <v>451.1</v>
      </c>
      <c r="D4" s="36" t="s">
        <v>21</v>
      </c>
      <c r="E4" s="36" t="s">
        <v>139</v>
      </c>
      <c r="F4" s="36">
        <v>447468</v>
      </c>
      <c r="G4" s="36">
        <v>355059</v>
      </c>
      <c r="H4" s="36" t="s">
        <v>50</v>
      </c>
      <c r="I4" s="36" t="s">
        <v>288</v>
      </c>
      <c r="J4" s="37">
        <v>41583</v>
      </c>
      <c r="K4" s="37">
        <v>41583</v>
      </c>
      <c r="L4" s="38">
        <v>10.6</v>
      </c>
      <c r="M4" s="38">
        <v>18.52</v>
      </c>
      <c r="N4" s="38">
        <v>20.93</v>
      </c>
      <c r="O4" s="114">
        <f>(N4-L4)/(425-101.6)</f>
        <v>3.1941867656153373E-2</v>
      </c>
      <c r="P4" s="39"/>
      <c r="Q4" s="39"/>
      <c r="R4" s="39"/>
      <c r="S4" s="39"/>
      <c r="T4" s="39"/>
      <c r="U4" s="39"/>
      <c r="V4" s="39"/>
      <c r="W4" s="39"/>
      <c r="X4" s="39"/>
      <c r="Y4" s="40" t="s">
        <v>335</v>
      </c>
      <c r="Z4" s="60" t="s">
        <v>289</v>
      </c>
    </row>
    <row r="5" spans="1:26" ht="30" x14ac:dyDescent="0.25">
      <c r="A5" s="36" t="s">
        <v>294</v>
      </c>
      <c r="B5" s="36" t="s">
        <v>50</v>
      </c>
      <c r="C5" s="36">
        <v>761.1</v>
      </c>
      <c r="D5" s="36" t="s">
        <v>21</v>
      </c>
      <c r="E5" s="36" t="s">
        <v>139</v>
      </c>
      <c r="F5" s="36">
        <v>452915</v>
      </c>
      <c r="G5" s="36">
        <v>370692</v>
      </c>
      <c r="H5" s="36" t="s">
        <v>50</v>
      </c>
      <c r="I5" s="36" t="s">
        <v>152</v>
      </c>
      <c r="J5" s="37">
        <v>42872</v>
      </c>
      <c r="K5" s="37">
        <v>42872</v>
      </c>
      <c r="L5" s="38">
        <v>18.22</v>
      </c>
      <c r="M5" s="38">
        <v>19.72</v>
      </c>
      <c r="N5" s="38">
        <v>19.84</v>
      </c>
      <c r="O5" s="114" t="s">
        <v>326</v>
      </c>
      <c r="P5" s="39"/>
      <c r="Q5" s="39"/>
      <c r="R5" s="39"/>
      <c r="S5" s="39"/>
      <c r="T5" s="39"/>
      <c r="U5" s="39"/>
      <c r="V5" s="39"/>
      <c r="W5" s="39"/>
      <c r="X5" s="39"/>
      <c r="Y5" s="40" t="s">
        <v>336</v>
      </c>
      <c r="Z5" s="60" t="s">
        <v>295</v>
      </c>
    </row>
    <row r="6" spans="1:26" ht="30" x14ac:dyDescent="0.25">
      <c r="A6" s="102" t="s">
        <v>305</v>
      </c>
      <c r="B6" s="102" t="s">
        <v>50</v>
      </c>
      <c r="C6" s="102">
        <v>484.1</v>
      </c>
      <c r="D6" s="102" t="s">
        <v>21</v>
      </c>
      <c r="E6" s="102" t="s">
        <v>139</v>
      </c>
      <c r="F6" s="102">
        <v>442738</v>
      </c>
      <c r="G6" s="102">
        <v>366611</v>
      </c>
      <c r="H6" s="102" t="s">
        <v>50</v>
      </c>
      <c r="I6" s="102" t="s">
        <v>152</v>
      </c>
      <c r="J6" s="103">
        <v>42872</v>
      </c>
      <c r="K6" s="103">
        <v>42872</v>
      </c>
      <c r="L6" s="104">
        <v>11.52</v>
      </c>
      <c r="M6" s="104">
        <v>12.3</v>
      </c>
      <c r="N6" s="104">
        <v>12.65</v>
      </c>
      <c r="O6" s="113" t="s">
        <v>326</v>
      </c>
      <c r="P6" s="105"/>
      <c r="Q6" s="105"/>
      <c r="R6" s="105"/>
      <c r="S6" s="105"/>
      <c r="T6" s="105"/>
      <c r="U6" s="105"/>
      <c r="V6" s="105"/>
      <c r="W6" s="105"/>
      <c r="X6" s="105"/>
      <c r="Y6" s="106" t="s">
        <v>337</v>
      </c>
      <c r="Z6" s="64" t="s">
        <v>306</v>
      </c>
    </row>
    <row r="7" spans="1:26" ht="30" x14ac:dyDescent="0.25">
      <c r="A7" s="36" t="s">
        <v>307</v>
      </c>
      <c r="B7" s="36" t="s">
        <v>50</v>
      </c>
      <c r="C7" s="36">
        <v>530.1</v>
      </c>
      <c r="D7" s="36" t="s">
        <v>21</v>
      </c>
      <c r="E7" s="36" t="s">
        <v>139</v>
      </c>
      <c r="F7" s="36">
        <v>444765</v>
      </c>
      <c r="G7" s="36">
        <v>344463</v>
      </c>
      <c r="H7" s="36" t="s">
        <v>50</v>
      </c>
      <c r="I7" s="36" t="s">
        <v>144</v>
      </c>
      <c r="J7" s="37">
        <v>40185</v>
      </c>
      <c r="K7" s="37">
        <v>40185</v>
      </c>
      <c r="L7" s="38">
        <v>7</v>
      </c>
      <c r="M7" s="38">
        <v>13.65</v>
      </c>
      <c r="N7" s="38">
        <v>16.46</v>
      </c>
      <c r="O7" s="114" t="s">
        <v>326</v>
      </c>
      <c r="P7" s="39"/>
      <c r="Q7" s="39">
        <v>77.599999999999994</v>
      </c>
      <c r="R7" s="39"/>
      <c r="S7" s="39"/>
      <c r="T7" s="39">
        <v>8.58</v>
      </c>
      <c r="U7" s="39">
        <v>2462</v>
      </c>
      <c r="V7" s="39">
        <v>252</v>
      </c>
      <c r="W7" s="39">
        <v>485</v>
      </c>
      <c r="X7" s="39">
        <v>6.7</v>
      </c>
      <c r="Y7" s="40" t="s">
        <v>338</v>
      </c>
      <c r="Z7" s="60" t="s">
        <v>308</v>
      </c>
    </row>
    <row r="8" spans="1:26" ht="30" x14ac:dyDescent="0.25">
      <c r="A8" s="11" t="s">
        <v>270</v>
      </c>
      <c r="B8" s="11" t="s">
        <v>50</v>
      </c>
      <c r="C8" s="11">
        <v>24.1</v>
      </c>
      <c r="D8" s="11" t="s">
        <v>21</v>
      </c>
      <c r="E8" s="11" t="s">
        <v>271</v>
      </c>
      <c r="F8" s="15">
        <v>443580</v>
      </c>
      <c r="G8" s="15">
        <v>547810</v>
      </c>
      <c r="H8" s="11" t="s">
        <v>50</v>
      </c>
      <c r="I8" s="11" t="s">
        <v>272</v>
      </c>
      <c r="J8" s="17">
        <v>2000</v>
      </c>
      <c r="K8" s="17">
        <v>2000</v>
      </c>
      <c r="L8" s="13">
        <v>13.590909090909088</v>
      </c>
      <c r="M8" s="13">
        <v>18.098570660109182</v>
      </c>
      <c r="N8" s="13">
        <v>23.2</v>
      </c>
      <c r="O8" s="115">
        <f>(N8-L8)/(486.3-108.52)</f>
        <v>2.5435679255362671E-2</v>
      </c>
      <c r="P8" s="14"/>
      <c r="Q8" s="14"/>
      <c r="R8" s="14"/>
      <c r="S8" s="14"/>
      <c r="T8" s="14"/>
      <c r="U8" s="14"/>
      <c r="V8" s="14"/>
      <c r="W8" s="14"/>
      <c r="X8" s="14"/>
      <c r="Y8" s="21" t="s">
        <v>273</v>
      </c>
      <c r="Z8" s="49" t="s">
        <v>274</v>
      </c>
    </row>
    <row r="9" spans="1:26" ht="30" x14ac:dyDescent="0.25">
      <c r="A9" s="11" t="s">
        <v>270</v>
      </c>
      <c r="B9" s="11" t="s">
        <v>50</v>
      </c>
      <c r="C9" s="11">
        <v>24.1</v>
      </c>
      <c r="D9" s="11" t="s">
        <v>21</v>
      </c>
      <c r="E9" s="11" t="s">
        <v>271</v>
      </c>
      <c r="F9" s="15">
        <v>443580</v>
      </c>
      <c r="G9" s="15">
        <v>547810</v>
      </c>
      <c r="H9" s="11" t="s">
        <v>50</v>
      </c>
      <c r="I9" s="11" t="s">
        <v>158</v>
      </c>
      <c r="J9" s="17">
        <v>2005</v>
      </c>
      <c r="K9" s="17">
        <v>2005</v>
      </c>
      <c r="L9" s="13">
        <v>11.347200000000001</v>
      </c>
      <c r="M9" s="13">
        <v>16.749225263157882</v>
      </c>
      <c r="N9" s="13">
        <v>23.105700000000002</v>
      </c>
      <c r="O9" s="115" t="s">
        <v>326</v>
      </c>
      <c r="P9" s="14"/>
      <c r="Q9" s="14"/>
      <c r="R9" s="14"/>
      <c r="S9" s="14"/>
      <c r="T9" s="14"/>
      <c r="U9" s="14"/>
      <c r="V9" s="14"/>
      <c r="W9" s="14"/>
      <c r="X9" s="14"/>
      <c r="Y9" s="21" t="s">
        <v>275</v>
      </c>
      <c r="Z9" s="56" t="s">
        <v>274</v>
      </c>
    </row>
    <row r="10" spans="1:26" ht="30" x14ac:dyDescent="0.25">
      <c r="A10" s="11" t="s">
        <v>270</v>
      </c>
      <c r="B10" s="11" t="s">
        <v>50</v>
      </c>
      <c r="C10" s="11">
        <v>24.1</v>
      </c>
      <c r="D10" s="11" t="s">
        <v>21</v>
      </c>
      <c r="E10" s="11" t="s">
        <v>271</v>
      </c>
      <c r="F10" s="15">
        <v>443580</v>
      </c>
      <c r="G10" s="15">
        <v>547810</v>
      </c>
      <c r="H10" s="11" t="s">
        <v>50</v>
      </c>
      <c r="I10" s="11" t="s">
        <v>160</v>
      </c>
      <c r="J10" s="17">
        <v>2004</v>
      </c>
      <c r="K10" s="17">
        <v>2004</v>
      </c>
      <c r="L10" s="13">
        <v>11.37125</v>
      </c>
      <c r="M10" s="13">
        <v>16.915341847826088</v>
      </c>
      <c r="N10" s="13">
        <v>23.064</v>
      </c>
      <c r="O10" s="115" t="s">
        <v>326</v>
      </c>
      <c r="P10" s="14"/>
      <c r="Q10" s="14"/>
      <c r="R10" s="14"/>
      <c r="S10" s="14"/>
      <c r="T10" s="14"/>
      <c r="U10" s="14"/>
      <c r="V10" s="14"/>
      <c r="W10" s="14"/>
      <c r="X10" s="14"/>
      <c r="Y10" s="21" t="s">
        <v>276</v>
      </c>
      <c r="Z10" s="56" t="s">
        <v>274</v>
      </c>
    </row>
    <row r="11" spans="1:26" ht="30" x14ac:dyDescent="0.25">
      <c r="A11" s="11" t="s">
        <v>270</v>
      </c>
      <c r="B11" s="11" t="s">
        <v>50</v>
      </c>
      <c r="C11" s="11">
        <v>24.1</v>
      </c>
      <c r="D11" s="11" t="s">
        <v>21</v>
      </c>
      <c r="E11" s="11" t="s">
        <v>271</v>
      </c>
      <c r="F11" s="15">
        <v>443580</v>
      </c>
      <c r="G11" s="15">
        <v>547810</v>
      </c>
      <c r="H11" s="11" t="s">
        <v>50</v>
      </c>
      <c r="I11" s="11" t="s">
        <v>156</v>
      </c>
      <c r="J11" s="17">
        <v>2006</v>
      </c>
      <c r="K11" s="17">
        <v>2006</v>
      </c>
      <c r="L11" s="13">
        <v>11.134500000000001</v>
      </c>
      <c r="M11" s="13">
        <v>16.511873305084748</v>
      </c>
      <c r="N11" s="13">
        <v>22.996500000000001</v>
      </c>
      <c r="O11" s="115" t="s">
        <v>326</v>
      </c>
      <c r="P11" s="14"/>
      <c r="Q11" s="14"/>
      <c r="R11" s="14"/>
      <c r="S11" s="14"/>
      <c r="T11" s="14"/>
      <c r="U11" s="14"/>
      <c r="V11" s="14"/>
      <c r="W11" s="14"/>
      <c r="X11" s="14"/>
      <c r="Y11" s="21" t="s">
        <v>315</v>
      </c>
      <c r="Z11" s="56" t="s">
        <v>274</v>
      </c>
    </row>
    <row r="12" spans="1:26" ht="30" x14ac:dyDescent="0.25">
      <c r="A12" s="11" t="s">
        <v>270</v>
      </c>
      <c r="B12" s="11" t="s">
        <v>50</v>
      </c>
      <c r="C12" s="11">
        <v>24.1</v>
      </c>
      <c r="D12" s="11" t="s">
        <v>21</v>
      </c>
      <c r="E12" s="11" t="s">
        <v>271</v>
      </c>
      <c r="F12" s="15">
        <v>443580</v>
      </c>
      <c r="G12" s="15">
        <v>547810</v>
      </c>
      <c r="H12" s="11" t="s">
        <v>50</v>
      </c>
      <c r="I12" s="11" t="s">
        <v>277</v>
      </c>
      <c r="J12" s="17">
        <v>2003</v>
      </c>
      <c r="K12" s="17">
        <v>2003</v>
      </c>
      <c r="L12" s="13">
        <v>12.013999999999999</v>
      </c>
      <c r="M12" s="13">
        <v>16.933464442013118</v>
      </c>
      <c r="N12" s="13">
        <v>22.975000000000001</v>
      </c>
      <c r="O12" s="115" t="s">
        <v>326</v>
      </c>
      <c r="P12" s="14"/>
      <c r="Q12" s="14"/>
      <c r="R12" s="14"/>
      <c r="S12" s="14"/>
      <c r="T12" s="14"/>
      <c r="U12" s="14"/>
      <c r="V12" s="14"/>
      <c r="W12" s="14"/>
      <c r="X12" s="14"/>
      <c r="Y12" s="21" t="s">
        <v>278</v>
      </c>
      <c r="Z12" s="56" t="s">
        <v>274</v>
      </c>
    </row>
    <row r="13" spans="1:26" ht="30" x14ac:dyDescent="0.25">
      <c r="A13" s="11" t="s">
        <v>270</v>
      </c>
      <c r="B13" s="11" t="s">
        <v>50</v>
      </c>
      <c r="C13" s="11">
        <v>24.1</v>
      </c>
      <c r="D13" s="11" t="s">
        <v>21</v>
      </c>
      <c r="E13" s="11" t="s">
        <v>271</v>
      </c>
      <c r="F13" s="15">
        <v>443580</v>
      </c>
      <c r="G13" s="15">
        <v>547810</v>
      </c>
      <c r="H13" s="11" t="s">
        <v>50</v>
      </c>
      <c r="I13" s="11" t="s">
        <v>154</v>
      </c>
      <c r="J13" s="17">
        <v>2008</v>
      </c>
      <c r="K13" s="17">
        <v>2008</v>
      </c>
      <c r="L13" s="13">
        <v>11.218333333333334</v>
      </c>
      <c r="M13" s="13">
        <v>16.377962987125951</v>
      </c>
      <c r="N13" s="13">
        <v>22.699166666666667</v>
      </c>
      <c r="O13" s="115" t="s">
        <v>326</v>
      </c>
      <c r="P13" s="14"/>
      <c r="Q13" s="14"/>
      <c r="R13" s="14"/>
      <c r="S13" s="14"/>
      <c r="T13" s="14"/>
      <c r="U13" s="14"/>
      <c r="V13" s="14"/>
      <c r="W13" s="14"/>
      <c r="X13" s="14"/>
      <c r="Y13" s="21" t="s">
        <v>316</v>
      </c>
      <c r="Z13" s="49" t="s">
        <v>274</v>
      </c>
    </row>
    <row r="14" spans="1:26" ht="30" x14ac:dyDescent="0.25">
      <c r="A14" s="36" t="s">
        <v>299</v>
      </c>
      <c r="B14" s="36" t="s">
        <v>50</v>
      </c>
      <c r="C14" s="36">
        <v>708.1</v>
      </c>
      <c r="D14" s="36" t="s">
        <v>21</v>
      </c>
      <c r="E14" s="36" t="s">
        <v>45</v>
      </c>
      <c r="F14" s="36">
        <v>429829</v>
      </c>
      <c r="G14" s="36">
        <v>590469</v>
      </c>
      <c r="H14" s="36" t="s">
        <v>50</v>
      </c>
      <c r="I14" s="36" t="s">
        <v>144</v>
      </c>
      <c r="J14" s="37">
        <v>40386</v>
      </c>
      <c r="K14" s="37">
        <v>40386</v>
      </c>
      <c r="L14" s="38">
        <v>12.15</v>
      </c>
      <c r="M14" s="38">
        <v>13.11</v>
      </c>
      <c r="N14" s="38">
        <v>16.63</v>
      </c>
      <c r="O14" s="114" t="s">
        <v>326</v>
      </c>
      <c r="P14" s="39"/>
      <c r="Q14" s="39">
        <v>106.3</v>
      </c>
      <c r="R14" s="39"/>
      <c r="S14" s="39"/>
      <c r="T14" s="39"/>
      <c r="U14" s="39"/>
      <c r="V14" s="39"/>
      <c r="W14" s="39"/>
      <c r="X14" s="39"/>
      <c r="Y14" s="40" t="s">
        <v>300</v>
      </c>
      <c r="Z14" s="60" t="s">
        <v>301</v>
      </c>
    </row>
    <row r="15" spans="1:26" ht="30" x14ac:dyDescent="0.25">
      <c r="A15" s="5" t="s">
        <v>108</v>
      </c>
      <c r="B15" s="5" t="s">
        <v>109</v>
      </c>
      <c r="C15" s="5">
        <v>787.1</v>
      </c>
      <c r="D15" s="5" t="s">
        <v>21</v>
      </c>
      <c r="E15" s="5" t="s">
        <v>38</v>
      </c>
      <c r="F15" s="5">
        <v>334193</v>
      </c>
      <c r="G15" s="5">
        <v>665977</v>
      </c>
      <c r="H15" s="5" t="s">
        <v>103</v>
      </c>
      <c r="I15" s="5" t="s">
        <v>317</v>
      </c>
      <c r="J15" s="8">
        <v>42460</v>
      </c>
      <c r="K15" s="8">
        <v>42460</v>
      </c>
      <c r="L15" s="9">
        <v>9.64</v>
      </c>
      <c r="M15" s="9">
        <v>11.06</v>
      </c>
      <c r="N15" s="9">
        <v>14.26</v>
      </c>
      <c r="O15" s="116">
        <f>(N15-L15)/(170.79-19.55)</f>
        <v>3.0547474213171118E-2</v>
      </c>
      <c r="P15" s="10"/>
      <c r="Q15" s="10"/>
      <c r="R15" s="10"/>
      <c r="S15" s="10"/>
      <c r="T15" s="10"/>
      <c r="U15" s="10"/>
      <c r="V15" s="10"/>
      <c r="W15" s="10"/>
      <c r="X15" s="10"/>
      <c r="Y15" s="20" t="s">
        <v>341</v>
      </c>
      <c r="Z15" s="22" t="s">
        <v>228</v>
      </c>
    </row>
    <row r="16" spans="1:26" ht="30" x14ac:dyDescent="0.25">
      <c r="A16" s="5" t="s">
        <v>108</v>
      </c>
      <c r="B16" s="5" t="s">
        <v>109</v>
      </c>
      <c r="C16" s="5">
        <v>787.1</v>
      </c>
      <c r="D16" s="5" t="s">
        <v>21</v>
      </c>
      <c r="E16" s="5" t="s">
        <v>38</v>
      </c>
      <c r="F16" s="5">
        <v>334193</v>
      </c>
      <c r="G16" s="5">
        <v>665977</v>
      </c>
      <c r="H16" s="5" t="s">
        <v>103</v>
      </c>
      <c r="I16" s="5" t="s">
        <v>110</v>
      </c>
      <c r="J16" s="8">
        <v>43657</v>
      </c>
      <c r="K16" s="8">
        <v>43657</v>
      </c>
      <c r="L16" s="9">
        <v>9.76</v>
      </c>
      <c r="M16" s="9">
        <v>11.4</v>
      </c>
      <c r="N16" s="9">
        <v>14.9</v>
      </c>
      <c r="O16" s="116">
        <f>(N16-L16)/(229.2-70.33)</f>
        <v>3.2353496569522251E-2</v>
      </c>
      <c r="P16" s="10"/>
      <c r="Q16" s="10"/>
      <c r="R16" s="10"/>
      <c r="S16" s="10"/>
      <c r="T16" s="10"/>
      <c r="U16" s="10"/>
      <c r="V16" s="10"/>
      <c r="W16" s="10"/>
      <c r="X16" s="10"/>
      <c r="Y16" s="20" t="s">
        <v>342</v>
      </c>
      <c r="Z16" s="22" t="s">
        <v>228</v>
      </c>
    </row>
    <row r="17" spans="1:26" ht="30" x14ac:dyDescent="0.25">
      <c r="A17" s="5" t="s">
        <v>148</v>
      </c>
      <c r="B17" s="5" t="s">
        <v>149</v>
      </c>
      <c r="C17" s="48">
        <v>432.1</v>
      </c>
      <c r="D17" s="5" t="s">
        <v>21</v>
      </c>
      <c r="E17" s="5" t="s">
        <v>38</v>
      </c>
      <c r="F17" s="5">
        <v>327269</v>
      </c>
      <c r="G17" s="5">
        <v>665076</v>
      </c>
      <c r="H17" s="5" t="s">
        <v>103</v>
      </c>
      <c r="I17" s="5" t="s">
        <v>110</v>
      </c>
      <c r="J17" s="8">
        <v>43656</v>
      </c>
      <c r="K17" s="8">
        <v>43656</v>
      </c>
      <c r="L17" s="13">
        <v>16.5</v>
      </c>
      <c r="M17" s="13">
        <v>17.010000000000002</v>
      </c>
      <c r="N17" s="13">
        <v>17.36</v>
      </c>
      <c r="O17" s="115">
        <f>(N17-L17)/(610-114)</f>
        <v>1.7338709677419343E-3</v>
      </c>
      <c r="P17" s="10"/>
      <c r="Q17" s="10">
        <v>113.54</v>
      </c>
      <c r="R17" s="10"/>
      <c r="S17" s="10"/>
      <c r="T17" s="10"/>
      <c r="U17" s="10"/>
      <c r="V17" s="10"/>
      <c r="W17" s="10"/>
      <c r="X17" s="10"/>
      <c r="Y17" s="20" t="s">
        <v>344</v>
      </c>
      <c r="Z17" s="66" t="s">
        <v>257</v>
      </c>
    </row>
    <row r="19" spans="1:26" x14ac:dyDescent="0.25">
      <c r="A19" s="48" t="s">
        <v>343</v>
      </c>
    </row>
    <row r="20" spans="1:26" x14ac:dyDescent="0.25">
      <c r="A20" s="28" t="s">
        <v>264</v>
      </c>
      <c r="B20" s="28" t="s">
        <v>351</v>
      </c>
      <c r="C20" s="124"/>
      <c r="D20" s="124"/>
      <c r="E20" s="124"/>
      <c r="F20" s="124"/>
      <c r="G20" s="124"/>
      <c r="H20" s="28" t="s">
        <v>50</v>
      </c>
      <c r="I20" s="124">
        <v>2009</v>
      </c>
      <c r="J20" s="124"/>
      <c r="K20" s="124"/>
      <c r="L20" s="124">
        <v>15.18</v>
      </c>
      <c r="M20" s="124"/>
      <c r="N20" s="124">
        <v>16.89</v>
      </c>
      <c r="O20" s="125">
        <f>(N20-L20)/(432-95)</f>
        <v>5.0741839762611304E-3</v>
      </c>
      <c r="P20" s="124"/>
      <c r="Q20" s="124"/>
      <c r="R20" s="124">
        <v>-95.16</v>
      </c>
      <c r="S20" s="124"/>
      <c r="T20" s="124"/>
      <c r="U20" s="124"/>
      <c r="V20" s="124"/>
      <c r="W20" s="124"/>
      <c r="X20" s="124"/>
      <c r="Y20" s="124" t="s">
        <v>352</v>
      </c>
    </row>
    <row r="21" spans="1:26" s="122" customFormat="1" x14ac:dyDescent="0.25">
      <c r="A21" s="70"/>
      <c r="B21" s="70"/>
      <c r="F21" s="122" t="s">
        <v>372</v>
      </c>
      <c r="H21" s="70"/>
      <c r="O21" s="123"/>
    </row>
    <row r="22" spans="1:26" x14ac:dyDescent="0.25">
      <c r="E22" t="str">
        <f>E2</f>
        <v>East Midlands</v>
      </c>
      <c r="F22" s="74">
        <f>AVERAGE(M2:M7)</f>
        <v>15.885</v>
      </c>
    </row>
    <row r="23" spans="1:26" x14ac:dyDescent="0.25">
      <c r="E23" t="str">
        <f>E8</f>
        <v>East of Wear</v>
      </c>
      <c r="F23" s="74">
        <f>AVERAGE(M8:M13)</f>
        <v>16.931073084219495</v>
      </c>
    </row>
    <row r="24" spans="1:26" x14ac:dyDescent="0.25">
      <c r="E24" t="str">
        <f>E14</f>
        <v>North East</v>
      </c>
      <c r="F24" s="74">
        <f>AVERAGE(M14)</f>
        <v>13.11</v>
      </c>
    </row>
    <row r="25" spans="1:26" x14ac:dyDescent="0.25">
      <c r="E25" t="str">
        <f>E16</f>
        <v>Scotland</v>
      </c>
      <c r="F25" s="74">
        <f>AVERAGE(M15:M17)</f>
        <v>13.156666666666666</v>
      </c>
    </row>
    <row r="27" spans="1:26" x14ac:dyDescent="0.25">
      <c r="E27" t="s">
        <v>345</v>
      </c>
      <c r="F27" s="117">
        <f>AVERAGE(O2,O3,O4,O8,O15,O16,O17, O20)</f>
        <v>1.5465533760667276E-2</v>
      </c>
    </row>
    <row r="28" spans="1:26" x14ac:dyDescent="0.25">
      <c r="E28" t="s">
        <v>358</v>
      </c>
      <c r="F28" s="74">
        <f>AVERAGE(M2:M17)</f>
        <v>15.59227740658231</v>
      </c>
    </row>
  </sheetData>
  <sortState ref="A2:X29">
    <sortCondition ref="E1"/>
  </sortState>
  <hyperlinks>
    <hyperlink ref="Z17" r:id="rId1"/>
    <hyperlink ref="Z13" r:id="rId2"/>
    <hyperlink ref="Z8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70" zoomScaleNormal="7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35.85546875" customWidth="1"/>
    <col min="5" max="5" width="15.140625" customWidth="1"/>
    <col min="8" max="8" width="27.7109375" customWidth="1"/>
    <col min="9" max="9" width="27" bestFit="1" customWidth="1"/>
    <col min="10" max="10" width="14.7109375" customWidth="1"/>
    <col min="11" max="11" width="16.85546875" customWidth="1"/>
    <col min="23" max="23" width="73.7109375" customWidth="1"/>
    <col min="24" max="24" width="99.5703125" customWidth="1"/>
  </cols>
  <sheetData>
    <row r="1" spans="1:2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25">
      <c r="A2" s="36" t="s">
        <v>142</v>
      </c>
      <c r="B2" s="36" t="s">
        <v>143</v>
      </c>
      <c r="C2" s="36">
        <v>11.1</v>
      </c>
      <c r="D2" s="36" t="s">
        <v>21</v>
      </c>
      <c r="E2" s="36" t="s">
        <v>45</v>
      </c>
      <c r="F2" s="36">
        <v>430619</v>
      </c>
      <c r="G2" s="36">
        <v>582281</v>
      </c>
      <c r="H2" s="36" t="s">
        <v>68</v>
      </c>
      <c r="I2" s="36" t="s">
        <v>144</v>
      </c>
      <c r="J2" s="37">
        <v>40310</v>
      </c>
      <c r="K2" s="37">
        <v>40310</v>
      </c>
      <c r="L2" s="38">
        <v>9.1</v>
      </c>
      <c r="M2" s="38">
        <v>12.478306176253483</v>
      </c>
      <c r="N2" s="38">
        <v>15.23</v>
      </c>
      <c r="O2" s="39"/>
      <c r="P2" s="39"/>
      <c r="Q2" s="39"/>
      <c r="R2" s="39"/>
      <c r="S2" s="39"/>
      <c r="T2" s="39"/>
      <c r="U2" s="39"/>
      <c r="V2" s="39"/>
      <c r="W2" s="40" t="s">
        <v>145</v>
      </c>
      <c r="X2" s="60"/>
    </row>
    <row r="3" spans="1:24" x14ac:dyDescent="0.25">
      <c r="A3" s="36" t="s">
        <v>142</v>
      </c>
      <c r="B3" s="36" t="s">
        <v>146</v>
      </c>
      <c r="C3" s="36">
        <v>11.2</v>
      </c>
      <c r="D3" s="36" t="s">
        <v>21</v>
      </c>
      <c r="E3" s="36" t="s">
        <v>45</v>
      </c>
      <c r="F3" s="36">
        <v>430496</v>
      </c>
      <c r="G3" s="36">
        <v>582255</v>
      </c>
      <c r="H3" s="36" t="s">
        <v>68</v>
      </c>
      <c r="I3" s="36" t="s">
        <v>144</v>
      </c>
      <c r="J3" s="37">
        <v>40309</v>
      </c>
      <c r="K3" s="37">
        <v>40309</v>
      </c>
      <c r="L3" s="38">
        <v>10.423636363636364</v>
      </c>
      <c r="M3" s="38">
        <v>14.359511351351419</v>
      </c>
      <c r="N3" s="38">
        <v>15.110000000000003</v>
      </c>
      <c r="O3" s="39"/>
      <c r="P3" s="39"/>
      <c r="Q3" s="39"/>
      <c r="R3" s="39"/>
      <c r="S3" s="39"/>
      <c r="T3" s="39"/>
      <c r="U3" s="39"/>
      <c r="V3" s="39"/>
      <c r="W3" s="40" t="s">
        <v>147</v>
      </c>
      <c r="X3" s="60"/>
    </row>
    <row r="4" spans="1:24" ht="30" x14ac:dyDescent="0.25">
      <c r="A4" s="36" t="s">
        <v>153</v>
      </c>
      <c r="B4" s="36" t="s">
        <v>151</v>
      </c>
      <c r="C4" s="36">
        <v>40.1</v>
      </c>
      <c r="D4" s="36" t="s">
        <v>21</v>
      </c>
      <c r="E4" s="36" t="s">
        <v>45</v>
      </c>
      <c r="F4" s="36">
        <v>444225</v>
      </c>
      <c r="G4" s="36">
        <v>541858</v>
      </c>
      <c r="H4" s="36" t="s">
        <v>68</v>
      </c>
      <c r="I4" s="36" t="s">
        <v>154</v>
      </c>
      <c r="J4" s="39">
        <v>2008</v>
      </c>
      <c r="K4" s="39">
        <v>2008</v>
      </c>
      <c r="L4" s="38">
        <v>12.21</v>
      </c>
      <c r="M4" s="38">
        <v>18.03</v>
      </c>
      <c r="N4" s="38">
        <v>19.5</v>
      </c>
      <c r="O4" s="39"/>
      <c r="P4" s="39"/>
      <c r="Q4" s="39"/>
      <c r="R4" s="39"/>
      <c r="S4" s="39"/>
      <c r="T4" s="39"/>
      <c r="U4" s="39"/>
      <c r="V4" s="39"/>
      <c r="W4" s="40" t="s">
        <v>155</v>
      </c>
      <c r="X4" s="60" t="s">
        <v>281</v>
      </c>
    </row>
    <row r="5" spans="1:24" ht="30" x14ac:dyDescent="0.25">
      <c r="A5" s="36" t="s">
        <v>153</v>
      </c>
      <c r="B5" s="36" t="s">
        <v>151</v>
      </c>
      <c r="C5" s="36">
        <v>40.1</v>
      </c>
      <c r="D5" s="36" t="s">
        <v>21</v>
      </c>
      <c r="E5" s="36" t="s">
        <v>45</v>
      </c>
      <c r="F5" s="36">
        <v>444225</v>
      </c>
      <c r="G5" s="36">
        <v>541858</v>
      </c>
      <c r="H5" s="36" t="s">
        <v>68</v>
      </c>
      <c r="I5" s="36" t="s">
        <v>156</v>
      </c>
      <c r="J5" s="39">
        <v>2006</v>
      </c>
      <c r="K5" s="39">
        <v>2006</v>
      </c>
      <c r="L5" s="38">
        <v>16.2</v>
      </c>
      <c r="M5" s="38">
        <v>17.239999999999998</v>
      </c>
      <c r="N5" s="38">
        <v>19.010000000000002</v>
      </c>
      <c r="O5" s="39"/>
      <c r="P5" s="39"/>
      <c r="Q5" s="39"/>
      <c r="R5" s="39"/>
      <c r="S5" s="39"/>
      <c r="T5" s="39"/>
      <c r="U5" s="39"/>
      <c r="V5" s="39"/>
      <c r="W5" s="40" t="s">
        <v>157</v>
      </c>
      <c r="X5" s="60" t="s">
        <v>281</v>
      </c>
    </row>
    <row r="6" spans="1:24" ht="30" x14ac:dyDescent="0.25">
      <c r="A6" s="36" t="s">
        <v>153</v>
      </c>
      <c r="B6" s="36" t="s">
        <v>151</v>
      </c>
      <c r="C6" s="36">
        <v>40.1</v>
      </c>
      <c r="D6" s="36" t="s">
        <v>21</v>
      </c>
      <c r="E6" s="36" t="s">
        <v>45</v>
      </c>
      <c r="F6" s="36">
        <v>444225</v>
      </c>
      <c r="G6" s="36">
        <v>541858</v>
      </c>
      <c r="H6" s="36" t="s">
        <v>68</v>
      </c>
      <c r="I6" s="36" t="s">
        <v>158</v>
      </c>
      <c r="J6" s="39">
        <v>2005</v>
      </c>
      <c r="K6" s="39">
        <v>2005</v>
      </c>
      <c r="L6" s="38">
        <v>14.8</v>
      </c>
      <c r="M6" s="38">
        <v>16.73</v>
      </c>
      <c r="N6" s="38">
        <v>18.57</v>
      </c>
      <c r="O6" s="39"/>
      <c r="P6" s="39"/>
      <c r="Q6" s="39"/>
      <c r="R6" s="39"/>
      <c r="S6" s="39"/>
      <c r="T6" s="39"/>
      <c r="U6" s="39"/>
      <c r="V6" s="39"/>
      <c r="W6" s="40" t="s">
        <v>159</v>
      </c>
      <c r="X6" s="60" t="s">
        <v>281</v>
      </c>
    </row>
    <row r="7" spans="1:24" ht="30" x14ac:dyDescent="0.25">
      <c r="A7" s="36" t="s">
        <v>153</v>
      </c>
      <c r="B7" s="36" t="s">
        <v>151</v>
      </c>
      <c r="C7" s="36">
        <v>40.1</v>
      </c>
      <c r="D7" s="36" t="s">
        <v>21</v>
      </c>
      <c r="E7" s="36" t="s">
        <v>45</v>
      </c>
      <c r="F7" s="36">
        <v>444225</v>
      </c>
      <c r="G7" s="36">
        <v>541858</v>
      </c>
      <c r="H7" s="36" t="s">
        <v>68</v>
      </c>
      <c r="I7" s="36" t="s">
        <v>160</v>
      </c>
      <c r="J7" s="39">
        <v>2004</v>
      </c>
      <c r="K7" s="39">
        <v>2004</v>
      </c>
      <c r="L7" s="38">
        <v>13.87</v>
      </c>
      <c r="M7" s="38">
        <v>15.98</v>
      </c>
      <c r="N7" s="38">
        <v>16.989999999999998</v>
      </c>
      <c r="O7" s="39"/>
      <c r="P7" s="39"/>
      <c r="Q7" s="39"/>
      <c r="R7" s="39"/>
      <c r="S7" s="39"/>
      <c r="T7" s="39"/>
      <c r="U7" s="39"/>
      <c r="V7" s="39"/>
      <c r="W7" s="40" t="s">
        <v>161</v>
      </c>
      <c r="X7" s="60" t="s">
        <v>281</v>
      </c>
    </row>
    <row r="8" spans="1:24" ht="30" x14ac:dyDescent="0.25">
      <c r="A8" s="36" t="s">
        <v>153</v>
      </c>
      <c r="B8" s="36" t="s">
        <v>151</v>
      </c>
      <c r="C8" s="36">
        <v>40.1</v>
      </c>
      <c r="D8" s="36" t="s">
        <v>21</v>
      </c>
      <c r="E8" s="36" t="s">
        <v>45</v>
      </c>
      <c r="F8" s="36">
        <v>444225</v>
      </c>
      <c r="G8" s="36">
        <v>541858</v>
      </c>
      <c r="H8" s="36" t="s">
        <v>68</v>
      </c>
      <c r="I8" s="36" t="s">
        <v>162</v>
      </c>
      <c r="J8" s="37">
        <v>37956</v>
      </c>
      <c r="K8" s="37">
        <v>37956</v>
      </c>
      <c r="L8" s="38">
        <v>12.97</v>
      </c>
      <c r="M8" s="38">
        <v>14.74</v>
      </c>
      <c r="N8" s="38">
        <v>18.210999999999999</v>
      </c>
      <c r="O8" s="39"/>
      <c r="P8" s="39"/>
      <c r="Q8" s="39"/>
      <c r="R8" s="39"/>
      <c r="S8" s="39"/>
      <c r="T8" s="39"/>
      <c r="U8" s="39"/>
      <c r="V8" s="39"/>
      <c r="W8" s="40" t="s">
        <v>163</v>
      </c>
      <c r="X8" s="60" t="s">
        <v>281</v>
      </c>
    </row>
    <row r="9" spans="1:24" ht="30" x14ac:dyDescent="0.25">
      <c r="A9" s="36" t="s">
        <v>153</v>
      </c>
      <c r="B9" s="36" t="s">
        <v>151</v>
      </c>
      <c r="C9" s="36">
        <v>40.1</v>
      </c>
      <c r="D9" s="36" t="s">
        <v>21</v>
      </c>
      <c r="E9" s="36" t="s">
        <v>45</v>
      </c>
      <c r="F9" s="36">
        <v>444225</v>
      </c>
      <c r="G9" s="36">
        <v>541858</v>
      </c>
      <c r="H9" s="36" t="s">
        <v>68</v>
      </c>
      <c r="I9" s="36" t="s">
        <v>164</v>
      </c>
      <c r="J9" s="37">
        <v>37865</v>
      </c>
      <c r="K9" s="37">
        <v>37865</v>
      </c>
      <c r="L9" s="38">
        <v>10.84</v>
      </c>
      <c r="M9" s="38">
        <v>13.77</v>
      </c>
      <c r="N9" s="38">
        <v>18.13</v>
      </c>
      <c r="O9" s="39"/>
      <c r="P9" s="39"/>
      <c r="Q9" s="39"/>
      <c r="R9" s="39"/>
      <c r="S9" s="39"/>
      <c r="T9" s="39"/>
      <c r="U9" s="39"/>
      <c r="V9" s="39"/>
      <c r="W9" s="40" t="s">
        <v>165</v>
      </c>
      <c r="X9" s="60" t="s">
        <v>281</v>
      </c>
    </row>
    <row r="13" spans="1:24" x14ac:dyDescent="0.25">
      <c r="B13" t="s">
        <v>355</v>
      </c>
      <c r="C13" s="74">
        <f>AVERAGE(M2:M10)</f>
        <v>15.415977190950612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zoomScale="70" zoomScaleNormal="70" workbookViewId="0">
      <selection activeCell="A37" sqref="A37:E44"/>
    </sheetView>
  </sheetViews>
  <sheetFormatPr defaultRowHeight="15" x14ac:dyDescent="0.25"/>
  <cols>
    <col min="1" max="1" width="16.7109375" bestFit="1" customWidth="1"/>
    <col min="2" max="2" width="35.85546875" customWidth="1"/>
    <col min="5" max="5" width="15.140625" customWidth="1"/>
    <col min="8" max="8" width="46.28515625" customWidth="1"/>
    <col min="9" max="9" width="27" bestFit="1" customWidth="1"/>
    <col min="10" max="10" width="14.7109375" customWidth="1"/>
    <col min="11" max="11" width="16.85546875" customWidth="1"/>
    <col min="23" max="23" width="73.7109375" customWidth="1"/>
    <col min="24" max="24" width="99.5703125" customWidth="1"/>
  </cols>
  <sheetData>
    <row r="1" spans="1:2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25">
      <c r="A2" t="s">
        <v>31</v>
      </c>
    </row>
    <row r="3" spans="1:24" ht="30" x14ac:dyDescent="0.25">
      <c r="A3" s="11" t="s">
        <v>197</v>
      </c>
      <c r="B3" s="11" t="s">
        <v>198</v>
      </c>
      <c r="C3" s="11">
        <v>328.4</v>
      </c>
      <c r="D3" s="11" t="s">
        <v>21</v>
      </c>
      <c r="E3" s="11" t="s">
        <v>32</v>
      </c>
      <c r="F3" s="15">
        <v>359640</v>
      </c>
      <c r="G3" s="15">
        <v>407120</v>
      </c>
      <c r="H3" s="11" t="s">
        <v>68</v>
      </c>
      <c r="I3" s="11" t="s">
        <v>29</v>
      </c>
      <c r="J3" s="12">
        <v>40794</v>
      </c>
      <c r="K3" s="12">
        <v>40794</v>
      </c>
      <c r="L3" s="13">
        <v>11.78</v>
      </c>
      <c r="M3" s="13">
        <v>11.94</v>
      </c>
      <c r="N3" s="13">
        <v>12.71</v>
      </c>
      <c r="O3" s="14"/>
      <c r="P3" s="14"/>
      <c r="Q3" s="14"/>
      <c r="R3" s="14"/>
      <c r="S3" s="14"/>
      <c r="T3" s="14"/>
      <c r="U3" s="14"/>
      <c r="V3" s="14">
        <v>6.6</v>
      </c>
      <c r="W3" s="21"/>
      <c r="X3" s="56" t="s">
        <v>172</v>
      </c>
    </row>
    <row r="4" spans="1:24" ht="30" x14ac:dyDescent="0.25">
      <c r="A4" s="5" t="s">
        <v>19</v>
      </c>
      <c r="B4" s="5" t="s">
        <v>20</v>
      </c>
      <c r="C4" s="6">
        <v>500.1</v>
      </c>
      <c r="D4" s="5" t="s">
        <v>21</v>
      </c>
      <c r="E4" s="5" t="s">
        <v>22</v>
      </c>
      <c r="F4" s="7">
        <v>443608</v>
      </c>
      <c r="G4" s="7">
        <v>357743</v>
      </c>
      <c r="H4" s="5" t="s">
        <v>23</v>
      </c>
      <c r="I4" s="5" t="s">
        <v>24</v>
      </c>
      <c r="J4" s="8">
        <v>43256</v>
      </c>
      <c r="K4" s="8">
        <v>43661</v>
      </c>
      <c r="L4" s="9">
        <v>7</v>
      </c>
      <c r="M4" s="9">
        <v>14.2</v>
      </c>
      <c r="N4" s="9">
        <v>23.1</v>
      </c>
      <c r="O4" s="10"/>
      <c r="P4" s="10"/>
      <c r="Q4" s="10">
        <v>0.5</v>
      </c>
      <c r="R4" s="10"/>
      <c r="S4" s="10"/>
      <c r="T4" s="10"/>
      <c r="U4" s="10"/>
      <c r="V4" s="10"/>
      <c r="W4" s="20" t="s">
        <v>195</v>
      </c>
      <c r="X4" s="22" t="s">
        <v>196</v>
      </c>
    </row>
    <row r="5" spans="1:24" ht="30" x14ac:dyDescent="0.25">
      <c r="A5" s="5" t="s">
        <v>214</v>
      </c>
      <c r="B5" s="5" t="s">
        <v>215</v>
      </c>
      <c r="C5" s="5">
        <v>527.1</v>
      </c>
      <c r="D5" s="5" t="s">
        <v>21</v>
      </c>
      <c r="E5" s="5" t="s">
        <v>216</v>
      </c>
      <c r="F5" s="5">
        <v>310290</v>
      </c>
      <c r="G5" s="5">
        <v>199020</v>
      </c>
      <c r="H5" s="5" t="s">
        <v>68</v>
      </c>
      <c r="I5" s="5" t="s">
        <v>69</v>
      </c>
      <c r="J5" s="8">
        <v>42514</v>
      </c>
      <c r="K5" s="8">
        <v>43616.528402777774</v>
      </c>
      <c r="L5" s="13">
        <v>9.08</v>
      </c>
      <c r="M5" s="13">
        <v>11.92921366889238</v>
      </c>
      <c r="N5" s="13">
        <v>19.05</v>
      </c>
      <c r="O5" s="10"/>
      <c r="P5" s="10"/>
      <c r="Q5" s="10"/>
      <c r="R5" s="10"/>
      <c r="S5" s="10"/>
      <c r="T5" s="10"/>
      <c r="U5" s="10"/>
      <c r="V5" s="10"/>
      <c r="W5" s="21" t="s">
        <v>217</v>
      </c>
      <c r="X5" s="22" t="s">
        <v>218</v>
      </c>
    </row>
    <row r="7" spans="1:24" x14ac:dyDescent="0.25">
      <c r="A7" t="s">
        <v>92</v>
      </c>
    </row>
    <row r="8" spans="1:24" s="50" customFormat="1" x14ac:dyDescent="0.25">
      <c r="A8" s="5" t="s">
        <v>93</v>
      </c>
      <c r="B8" s="5" t="s">
        <v>94</v>
      </c>
      <c r="C8" s="5">
        <v>656.1</v>
      </c>
      <c r="D8" s="5" t="s">
        <v>21</v>
      </c>
      <c r="E8" s="5" t="s">
        <v>38</v>
      </c>
      <c r="F8" s="5">
        <v>341785</v>
      </c>
      <c r="G8" s="5">
        <v>674804</v>
      </c>
      <c r="H8" s="22" t="s">
        <v>23</v>
      </c>
      <c r="I8" s="5" t="s">
        <v>95</v>
      </c>
      <c r="J8" s="8">
        <v>43195</v>
      </c>
      <c r="K8" s="8">
        <v>43679</v>
      </c>
      <c r="L8" s="9">
        <v>10.270000457763672</v>
      </c>
      <c r="M8" s="9">
        <v>11.537492957488753</v>
      </c>
      <c r="N8" s="9">
        <v>12.010000228881836</v>
      </c>
      <c r="O8" s="10"/>
      <c r="P8" s="10"/>
      <c r="Q8" s="10"/>
      <c r="R8" s="10"/>
      <c r="S8" s="10"/>
      <c r="T8" s="10"/>
      <c r="U8" s="10"/>
      <c r="V8" s="10"/>
      <c r="W8" s="20"/>
      <c r="X8" s="22" t="s">
        <v>223</v>
      </c>
    </row>
    <row r="9" spans="1:24" s="50" customFormat="1" ht="16.5" customHeight="1" x14ac:dyDescent="0.25">
      <c r="A9" s="11" t="s">
        <v>93</v>
      </c>
      <c r="B9" s="11" t="s">
        <v>96</v>
      </c>
      <c r="C9" s="11">
        <v>656.4</v>
      </c>
      <c r="D9" s="11" t="s">
        <v>21</v>
      </c>
      <c r="E9" s="11" t="s">
        <v>38</v>
      </c>
      <c r="F9" s="15">
        <v>341622</v>
      </c>
      <c r="G9" s="15">
        <v>674753</v>
      </c>
      <c r="H9" s="11" t="s">
        <v>23</v>
      </c>
      <c r="I9" s="11" t="s">
        <v>57</v>
      </c>
      <c r="J9" s="12">
        <v>40864</v>
      </c>
      <c r="K9" s="12">
        <v>41130</v>
      </c>
      <c r="L9" s="13">
        <v>10.74</v>
      </c>
      <c r="M9" s="13">
        <v>11.576265277342831</v>
      </c>
      <c r="N9" s="13">
        <v>14.073</v>
      </c>
      <c r="O9" s="14"/>
      <c r="P9" s="14"/>
      <c r="Q9" s="14"/>
      <c r="R9" s="14"/>
      <c r="S9" s="14"/>
      <c r="T9" s="14"/>
      <c r="U9" s="14"/>
      <c r="V9" s="14"/>
      <c r="W9" s="21"/>
      <c r="X9" s="56" t="s">
        <v>224</v>
      </c>
    </row>
    <row r="10" spans="1:24" s="50" customFormat="1" x14ac:dyDescent="0.25">
      <c r="A10" s="24" t="s">
        <v>98</v>
      </c>
      <c r="B10" s="24" t="s">
        <v>92</v>
      </c>
      <c r="C10" s="24">
        <v>407.1</v>
      </c>
      <c r="D10" s="24" t="s">
        <v>21</v>
      </c>
      <c r="E10" s="24" t="s">
        <v>99</v>
      </c>
      <c r="F10" s="24">
        <v>427952</v>
      </c>
      <c r="G10" s="24">
        <v>319076</v>
      </c>
      <c r="H10" s="24" t="s">
        <v>92</v>
      </c>
      <c r="I10" s="24" t="s">
        <v>100</v>
      </c>
      <c r="J10" s="12">
        <v>40172</v>
      </c>
      <c r="K10" s="12">
        <v>40206</v>
      </c>
      <c r="L10" s="25">
        <v>9.6</v>
      </c>
      <c r="M10" s="25">
        <v>12.48</v>
      </c>
      <c r="N10" s="25">
        <v>14.4</v>
      </c>
      <c r="O10" s="26"/>
      <c r="P10" s="26"/>
      <c r="Q10" s="26"/>
      <c r="R10" s="26">
        <v>34.284999999999997</v>
      </c>
      <c r="S10" s="26">
        <v>18431.47</v>
      </c>
      <c r="T10" s="26"/>
      <c r="U10" s="26"/>
      <c r="V10" s="26">
        <v>6.5439999999999996</v>
      </c>
      <c r="W10" s="27" t="s">
        <v>101</v>
      </c>
      <c r="X10" s="56" t="s">
        <v>226</v>
      </c>
    </row>
    <row r="11" spans="1:24" s="50" customFormat="1" ht="30" x14ac:dyDescent="0.25">
      <c r="A11" s="11" t="s">
        <v>104</v>
      </c>
      <c r="B11" s="11" t="s">
        <v>105</v>
      </c>
      <c r="C11" s="11">
        <v>682.1</v>
      </c>
      <c r="D11" s="11" t="s">
        <v>21</v>
      </c>
      <c r="E11" s="11" t="s">
        <v>106</v>
      </c>
      <c r="F11" s="15">
        <v>403552</v>
      </c>
      <c r="G11" s="15">
        <v>312589</v>
      </c>
      <c r="H11" s="11" t="s">
        <v>23</v>
      </c>
      <c r="I11" s="11" t="s">
        <v>107</v>
      </c>
      <c r="J11" s="12">
        <v>43000</v>
      </c>
      <c r="K11" s="12">
        <v>43688</v>
      </c>
      <c r="L11" s="13">
        <v>15.9700002670288</v>
      </c>
      <c r="M11" s="13">
        <v>17.066952628326082</v>
      </c>
      <c r="N11" s="13">
        <v>17.139999389648398</v>
      </c>
      <c r="O11" s="14"/>
      <c r="P11" s="14"/>
      <c r="Q11" s="14"/>
      <c r="R11" s="14"/>
      <c r="S11" s="14"/>
      <c r="T11" s="14"/>
      <c r="U11" s="14"/>
      <c r="V11" s="14"/>
      <c r="W11" s="21"/>
      <c r="X11" s="49" t="s">
        <v>227</v>
      </c>
    </row>
    <row r="12" spans="1:24" s="50" customFormat="1" ht="30" x14ac:dyDescent="0.25">
      <c r="A12" s="29" t="s">
        <v>127</v>
      </c>
      <c r="B12" s="29" t="s">
        <v>126</v>
      </c>
      <c r="C12" s="29">
        <v>444.1</v>
      </c>
      <c r="D12" s="29" t="s">
        <v>21</v>
      </c>
      <c r="E12" s="29" t="s">
        <v>27</v>
      </c>
      <c r="F12" s="29">
        <v>321951</v>
      </c>
      <c r="G12" s="29">
        <v>203548</v>
      </c>
      <c r="H12" s="29" t="s">
        <v>68</v>
      </c>
      <c r="I12" s="29" t="s">
        <v>24</v>
      </c>
      <c r="J12" s="34">
        <v>42690</v>
      </c>
      <c r="K12" s="34">
        <v>43010</v>
      </c>
      <c r="L12" s="35">
        <v>14.800000190734863</v>
      </c>
      <c r="M12" s="35">
        <v>17.247919481225381</v>
      </c>
      <c r="N12" s="35">
        <v>18.200000762939453</v>
      </c>
      <c r="O12" s="32"/>
      <c r="P12" s="32">
        <v>29.95</v>
      </c>
      <c r="Q12" s="32"/>
      <c r="R12" s="32"/>
      <c r="S12" s="32"/>
      <c r="T12" s="32"/>
      <c r="U12" s="32"/>
      <c r="V12" s="32"/>
      <c r="W12" s="33" t="s">
        <v>128</v>
      </c>
      <c r="X12" s="61" t="s">
        <v>238</v>
      </c>
    </row>
    <row r="15" spans="1:24" x14ac:dyDescent="0.25">
      <c r="A15" t="s">
        <v>243</v>
      </c>
    </row>
    <row r="16" spans="1:24" x14ac:dyDescent="0.25">
      <c r="A16" s="11" t="s">
        <v>19</v>
      </c>
      <c r="B16" s="11" t="s">
        <v>140</v>
      </c>
      <c r="C16" s="11">
        <v>500.1</v>
      </c>
      <c r="D16" s="11" t="s">
        <v>21</v>
      </c>
      <c r="E16" s="11" t="s">
        <v>22</v>
      </c>
      <c r="F16" s="11">
        <v>443608</v>
      </c>
      <c r="G16" s="11">
        <v>357743</v>
      </c>
      <c r="H16" s="11" t="s">
        <v>23</v>
      </c>
      <c r="I16" s="11" t="s">
        <v>24</v>
      </c>
      <c r="J16" s="12">
        <v>43692</v>
      </c>
      <c r="K16" s="12">
        <v>43738</v>
      </c>
      <c r="L16" s="13">
        <v>17</v>
      </c>
      <c r="M16" s="13">
        <v>17.096959062559844</v>
      </c>
      <c r="N16" s="13">
        <v>17.100000381469727</v>
      </c>
      <c r="O16" s="14"/>
      <c r="P16" s="14"/>
      <c r="Q16" s="14" t="s">
        <v>141</v>
      </c>
      <c r="R16" s="14"/>
      <c r="S16" s="14"/>
      <c r="T16" s="14"/>
      <c r="U16" s="14"/>
      <c r="V16" s="14"/>
      <c r="W16" s="21"/>
    </row>
    <row r="17" spans="1:24" x14ac:dyDescent="0.25">
      <c r="A17" s="29" t="s">
        <v>142</v>
      </c>
      <c r="B17" s="29" t="s">
        <v>143</v>
      </c>
      <c r="C17" s="29">
        <v>11.1</v>
      </c>
      <c r="D17" s="29" t="s">
        <v>21</v>
      </c>
      <c r="E17" s="29" t="s">
        <v>45</v>
      </c>
      <c r="F17" s="29">
        <v>430619</v>
      </c>
      <c r="G17" s="29">
        <v>582281</v>
      </c>
      <c r="H17" s="29" t="s">
        <v>68</v>
      </c>
      <c r="I17" s="29" t="s">
        <v>60</v>
      </c>
      <c r="J17" s="30">
        <v>42619</v>
      </c>
      <c r="K17" s="30">
        <v>42838</v>
      </c>
      <c r="L17" s="31">
        <v>13.11</v>
      </c>
      <c r="M17" s="31">
        <v>13.545450000000001</v>
      </c>
      <c r="N17" s="31">
        <v>13.91</v>
      </c>
      <c r="O17" s="32"/>
      <c r="P17" s="32">
        <v>3.7</v>
      </c>
      <c r="Q17" s="32"/>
      <c r="R17" s="32"/>
      <c r="S17" s="32"/>
      <c r="T17" s="32"/>
      <c r="U17" s="32"/>
      <c r="V17" s="32"/>
      <c r="W17" s="33"/>
    </row>
    <row r="18" spans="1:24" x14ac:dyDescent="0.25">
      <c r="A18" s="29" t="s">
        <v>142</v>
      </c>
      <c r="B18" s="29" t="s">
        <v>146</v>
      </c>
      <c r="C18" s="29">
        <v>11.2</v>
      </c>
      <c r="D18" s="29" t="s">
        <v>21</v>
      </c>
      <c r="E18" s="29" t="s">
        <v>45</v>
      </c>
      <c r="F18" s="29">
        <v>430496</v>
      </c>
      <c r="G18" s="29">
        <v>582255</v>
      </c>
      <c r="H18" s="29" t="s">
        <v>68</v>
      </c>
      <c r="I18" s="29" t="s">
        <v>60</v>
      </c>
      <c r="J18" s="30">
        <v>42340</v>
      </c>
      <c r="K18" s="30">
        <v>43089</v>
      </c>
      <c r="L18" s="31"/>
      <c r="M18" s="31"/>
      <c r="N18" s="31"/>
      <c r="O18" s="32"/>
      <c r="P18" s="32"/>
      <c r="Q18" s="32"/>
      <c r="R18" s="32">
        <v>15.58</v>
      </c>
      <c r="S18" s="32">
        <v>10269.6</v>
      </c>
      <c r="T18" s="32">
        <v>2293</v>
      </c>
      <c r="U18" s="32">
        <v>2500.6799999999998</v>
      </c>
      <c r="V18" s="32"/>
      <c r="W18" s="33"/>
    </row>
    <row r="19" spans="1:24" x14ac:dyDescent="0.25">
      <c r="A19" s="5" t="s">
        <v>258</v>
      </c>
      <c r="B19" s="5" t="s">
        <v>259</v>
      </c>
      <c r="C19" s="5">
        <v>607.1</v>
      </c>
      <c r="D19" s="5" t="s">
        <v>21</v>
      </c>
      <c r="E19" s="5" t="s">
        <v>45</v>
      </c>
      <c r="F19" s="5">
        <v>367006</v>
      </c>
      <c r="G19" s="5">
        <v>564317</v>
      </c>
      <c r="H19" s="22" t="s">
        <v>260</v>
      </c>
      <c r="I19" s="5" t="s">
        <v>261</v>
      </c>
      <c r="J19" s="8">
        <v>41605.52416666667</v>
      </c>
      <c r="K19" s="8">
        <v>42010.482499999998</v>
      </c>
      <c r="L19" s="13">
        <v>7.827</v>
      </c>
      <c r="M19" s="13">
        <v>12.785914574372555</v>
      </c>
      <c r="N19" s="13">
        <v>13.803000000000001</v>
      </c>
      <c r="O19" s="10"/>
      <c r="P19" s="10"/>
      <c r="Q19" s="10"/>
      <c r="R19" s="10"/>
      <c r="S19" s="10"/>
      <c r="T19" s="10"/>
      <c r="U19" s="10"/>
      <c r="V19" s="10"/>
      <c r="W19" s="21" t="s">
        <v>262</v>
      </c>
      <c r="X19" s="22" t="s">
        <v>263</v>
      </c>
    </row>
    <row r="20" spans="1:24" ht="30" x14ac:dyDescent="0.25">
      <c r="A20" s="5" t="s">
        <v>153</v>
      </c>
      <c r="B20" s="5" t="s">
        <v>50</v>
      </c>
      <c r="C20" s="5">
        <v>40.1</v>
      </c>
      <c r="D20" s="5" t="s">
        <v>21</v>
      </c>
      <c r="E20" s="5" t="s">
        <v>45</v>
      </c>
      <c r="F20" s="5">
        <v>444225</v>
      </c>
      <c r="G20" s="5">
        <v>541858</v>
      </c>
      <c r="H20" s="5" t="s">
        <v>68</v>
      </c>
      <c r="I20" s="5" t="s">
        <v>24</v>
      </c>
      <c r="J20" s="8">
        <v>42592</v>
      </c>
      <c r="K20" s="8">
        <v>43593</v>
      </c>
      <c r="L20" s="9">
        <v>12.01</v>
      </c>
      <c r="M20" s="9">
        <v>12.82</v>
      </c>
      <c r="N20" s="9">
        <v>14.11</v>
      </c>
      <c r="O20" s="10"/>
      <c r="P20" s="10">
        <v>76.8</v>
      </c>
      <c r="Q20" s="10"/>
      <c r="R20" s="10"/>
      <c r="S20" s="10"/>
      <c r="T20" s="10"/>
      <c r="U20" s="10"/>
      <c r="V20" s="10"/>
      <c r="W20" s="20" t="s">
        <v>282</v>
      </c>
      <c r="X20" s="22" t="s">
        <v>283</v>
      </c>
    </row>
    <row r="21" spans="1:24" ht="30" x14ac:dyDescent="0.25">
      <c r="A21" s="67" t="s">
        <v>296</v>
      </c>
      <c r="B21" s="67" t="s">
        <v>50</v>
      </c>
      <c r="C21" s="67">
        <v>708.1</v>
      </c>
      <c r="D21" s="67" t="s">
        <v>21</v>
      </c>
      <c r="E21" s="67" t="s">
        <v>45</v>
      </c>
      <c r="F21" s="67">
        <v>429829</v>
      </c>
      <c r="G21" s="67">
        <v>590469</v>
      </c>
      <c r="H21" s="67" t="s">
        <v>68</v>
      </c>
      <c r="I21" s="67" t="s">
        <v>29</v>
      </c>
      <c r="J21" s="34">
        <v>42713</v>
      </c>
      <c r="K21" s="34">
        <v>43025</v>
      </c>
      <c r="L21" s="35">
        <v>14.52</v>
      </c>
      <c r="M21" s="35">
        <v>15.07</v>
      </c>
      <c r="N21" s="35">
        <v>15.39</v>
      </c>
      <c r="O21" s="68">
        <v>100</v>
      </c>
      <c r="P21" s="68">
        <v>56.9</v>
      </c>
      <c r="Q21" s="68"/>
      <c r="R21" s="68"/>
      <c r="S21" s="68"/>
      <c r="T21" s="68"/>
      <c r="U21" s="68"/>
      <c r="V21" s="68"/>
      <c r="W21" s="69" t="s">
        <v>297</v>
      </c>
      <c r="X21" s="61" t="s">
        <v>298</v>
      </c>
    </row>
    <row r="22" spans="1:24" x14ac:dyDescent="0.25">
      <c r="A22" s="29" t="s">
        <v>302</v>
      </c>
      <c r="B22" s="29" t="s">
        <v>50</v>
      </c>
      <c r="C22" s="29">
        <v>164.1</v>
      </c>
      <c r="D22" s="29" t="s">
        <v>21</v>
      </c>
      <c r="E22" s="29" t="s">
        <v>38</v>
      </c>
      <c r="F22" s="29">
        <v>333568</v>
      </c>
      <c r="G22" s="29">
        <v>696104</v>
      </c>
      <c r="H22" s="29" t="s">
        <v>68</v>
      </c>
      <c r="I22" s="29" t="s">
        <v>29</v>
      </c>
      <c r="J22" s="30"/>
      <c r="K22" s="30"/>
      <c r="L22" s="31"/>
      <c r="M22" s="31"/>
      <c r="N22" s="31"/>
      <c r="O22" s="32">
        <v>50</v>
      </c>
      <c r="P22" s="32">
        <v>10</v>
      </c>
      <c r="Q22" s="32"/>
      <c r="R22" s="32"/>
      <c r="S22" s="32"/>
      <c r="T22" s="32"/>
      <c r="U22" s="32"/>
      <c r="V22" s="32"/>
      <c r="W22" s="33"/>
      <c r="X22" s="61"/>
    </row>
    <row r="23" spans="1:24" ht="30" x14ac:dyDescent="0.25">
      <c r="A23" s="11" t="s">
        <v>179</v>
      </c>
      <c r="B23" s="11" t="s">
        <v>50</v>
      </c>
      <c r="C23" s="11">
        <v>163.1</v>
      </c>
      <c r="D23" s="11" t="s">
        <v>21</v>
      </c>
      <c r="E23" s="11" t="s">
        <v>38</v>
      </c>
      <c r="F23" s="15">
        <v>330986</v>
      </c>
      <c r="G23" s="15">
        <v>693887</v>
      </c>
      <c r="H23" s="11" t="s">
        <v>23</v>
      </c>
      <c r="I23" s="11" t="s">
        <v>107</v>
      </c>
      <c r="J23" s="12">
        <v>42601</v>
      </c>
      <c r="K23" s="12">
        <v>43304</v>
      </c>
      <c r="L23" s="13">
        <v>14.010000228881836</v>
      </c>
      <c r="M23" s="13">
        <v>14.17964959082865</v>
      </c>
      <c r="N23" s="13">
        <v>14.520000457763672</v>
      </c>
      <c r="O23" s="14"/>
      <c r="P23" s="14"/>
      <c r="Q23" s="14"/>
      <c r="R23" s="14"/>
      <c r="S23" s="14"/>
      <c r="T23" s="14"/>
      <c r="U23" s="14"/>
      <c r="V23" s="14"/>
      <c r="W23" s="21"/>
      <c r="X23" s="49" t="s">
        <v>279</v>
      </c>
    </row>
    <row r="24" spans="1:24" s="75" customFormat="1" x14ac:dyDescent="0.25">
      <c r="A24" s="70"/>
      <c r="B24" s="118"/>
      <c r="C24" s="119"/>
      <c r="D24" s="70"/>
      <c r="E24" s="70"/>
      <c r="F24" s="70"/>
      <c r="G24" s="70"/>
      <c r="H24" s="70"/>
      <c r="I24" s="70"/>
      <c r="J24" s="71"/>
      <c r="K24" s="71"/>
      <c r="L24" s="72"/>
      <c r="M24" s="72"/>
      <c r="N24" s="72"/>
      <c r="O24" s="73"/>
      <c r="P24" s="73"/>
      <c r="Q24" s="73"/>
      <c r="R24" s="73"/>
      <c r="S24" s="73"/>
      <c r="T24" s="73"/>
      <c r="U24" s="73"/>
      <c r="V24" s="73"/>
      <c r="W24" s="120"/>
      <c r="X24" s="121"/>
    </row>
    <row r="25" spans="1:24" s="75" customFormat="1" x14ac:dyDescent="0.25">
      <c r="A25" s="70"/>
      <c r="B25" s="118"/>
      <c r="C25" s="119"/>
      <c r="D25" s="70"/>
      <c r="E25" s="70"/>
      <c r="F25" s="70"/>
      <c r="G25" s="70"/>
      <c r="H25" s="70"/>
      <c r="I25" s="70"/>
      <c r="J25" s="71"/>
      <c r="K25" s="71"/>
      <c r="L25" s="72"/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120"/>
      <c r="X25" s="121"/>
    </row>
    <row r="26" spans="1:24" s="75" customFormat="1" x14ac:dyDescent="0.25">
      <c r="A26" s="70"/>
      <c r="B26" s="118"/>
      <c r="C26" s="119"/>
      <c r="D26" s="70"/>
      <c r="E26" s="70"/>
      <c r="F26" s="70"/>
      <c r="G26" s="70"/>
      <c r="H26" s="70"/>
      <c r="I26" s="70"/>
      <c r="J26" s="71"/>
      <c r="K26" s="71"/>
      <c r="L26" s="72"/>
      <c r="M26" s="72"/>
      <c r="N26" s="72"/>
      <c r="O26" s="73"/>
      <c r="P26" s="73"/>
      <c r="Q26" s="73"/>
      <c r="R26" s="73"/>
      <c r="S26" s="73"/>
      <c r="T26" s="73"/>
      <c r="U26" s="73"/>
      <c r="V26" s="73"/>
      <c r="W26" s="120"/>
      <c r="X26" s="121"/>
    </row>
    <row r="27" spans="1:24" x14ac:dyDescent="0.25">
      <c r="A27" t="s">
        <v>318</v>
      </c>
    </row>
    <row r="28" spans="1:24" ht="30" x14ac:dyDescent="0.25">
      <c r="A28" s="11" t="s">
        <v>267</v>
      </c>
      <c r="B28" s="11" t="s">
        <v>268</v>
      </c>
      <c r="C28" s="11">
        <v>39.1</v>
      </c>
      <c r="D28" s="11" t="s">
        <v>21</v>
      </c>
      <c r="E28" s="11" t="s">
        <v>45</v>
      </c>
      <c r="F28" s="11">
        <v>424864</v>
      </c>
      <c r="G28" s="11">
        <v>416190</v>
      </c>
      <c r="H28" s="11" t="s">
        <v>269</v>
      </c>
      <c r="I28" s="11" t="s">
        <v>29</v>
      </c>
      <c r="J28" s="17">
        <v>2009</v>
      </c>
      <c r="K28" s="17">
        <v>2009</v>
      </c>
      <c r="L28" s="13"/>
      <c r="M28" s="13">
        <v>14.2</v>
      </c>
      <c r="N28" s="13"/>
      <c r="O28" s="14">
        <v>76</v>
      </c>
      <c r="P28" s="14"/>
      <c r="Q28" s="14"/>
      <c r="R28" s="14">
        <v>42.5</v>
      </c>
      <c r="S28" s="14">
        <v>2943</v>
      </c>
      <c r="T28" s="14"/>
      <c r="U28" s="14"/>
      <c r="V28" s="14">
        <v>7.01</v>
      </c>
      <c r="W28" s="21"/>
      <c r="X28" s="49" t="s">
        <v>205</v>
      </c>
    </row>
    <row r="29" spans="1:24" ht="30" x14ac:dyDescent="0.25">
      <c r="A29" s="5" t="s">
        <v>66</v>
      </c>
      <c r="B29" s="18" t="s">
        <v>67</v>
      </c>
      <c r="C29" s="19">
        <v>528.1</v>
      </c>
      <c r="D29" s="5" t="s">
        <v>21</v>
      </c>
      <c r="E29" s="5" t="s">
        <v>27</v>
      </c>
      <c r="F29" s="5">
        <v>257225</v>
      </c>
      <c r="G29" s="5">
        <v>202234</v>
      </c>
      <c r="H29" s="5" t="s">
        <v>68</v>
      </c>
      <c r="I29" s="5" t="s">
        <v>69</v>
      </c>
      <c r="J29" s="8">
        <v>42514.354166666664</v>
      </c>
      <c r="K29" s="8">
        <v>43656.549513888887</v>
      </c>
      <c r="L29" s="13">
        <v>4.3600000000000003</v>
      </c>
      <c r="M29" s="13">
        <v>13.782637624675548</v>
      </c>
      <c r="N29" s="13">
        <v>19.690000000000001</v>
      </c>
      <c r="O29" s="10"/>
      <c r="P29" s="10"/>
      <c r="Q29" s="10"/>
      <c r="R29" s="10"/>
      <c r="S29" s="10"/>
      <c r="T29" s="10"/>
      <c r="U29" s="10"/>
      <c r="V29" s="10"/>
      <c r="W29" s="21" t="s">
        <v>212</v>
      </c>
      <c r="X29" s="22" t="s">
        <v>213</v>
      </c>
    </row>
    <row r="32" spans="1:24" x14ac:dyDescent="0.25">
      <c r="B32" t="s">
        <v>347</v>
      </c>
      <c r="C32" s="74">
        <f>AVERAGE(M3:M5)</f>
        <v>12.689737889630793</v>
      </c>
    </row>
    <row r="33" spans="1:5" x14ac:dyDescent="0.25">
      <c r="B33" t="s">
        <v>348</v>
      </c>
      <c r="C33" s="74">
        <f>AVERAGE(M8:M12)</f>
        <v>13.981726068876608</v>
      </c>
    </row>
    <row r="34" spans="1:5" x14ac:dyDescent="0.25">
      <c r="B34" t="s">
        <v>349</v>
      </c>
      <c r="C34" s="74">
        <f>AVERAGE(M16:M23)</f>
        <v>14.249662204626842</v>
      </c>
    </row>
    <row r="35" spans="1:5" x14ac:dyDescent="0.25">
      <c r="B35" t="s">
        <v>350</v>
      </c>
      <c r="C35" s="74">
        <f>AVERAGE(M28:M29)</f>
        <v>13.991318812337774</v>
      </c>
    </row>
    <row r="37" spans="1:5" x14ac:dyDescent="0.25">
      <c r="B37" s="70" t="s">
        <v>68</v>
      </c>
      <c r="C37" t="s">
        <v>374</v>
      </c>
      <c r="D37" t="s">
        <v>375</v>
      </c>
      <c r="E37" t="s">
        <v>376</v>
      </c>
    </row>
    <row r="38" spans="1:5" x14ac:dyDescent="0.25">
      <c r="A38" s="70" t="s">
        <v>22</v>
      </c>
      <c r="B38" s="74">
        <f>AVERAGE(C38,E38)</f>
        <v>15.648479531279921</v>
      </c>
      <c r="C38">
        <v>14.2</v>
      </c>
      <c r="E38" s="74">
        <f>M16</f>
        <v>17.096959062559844</v>
      </c>
    </row>
    <row r="39" spans="1:5" x14ac:dyDescent="0.25">
      <c r="A39" t="s">
        <v>38</v>
      </c>
      <c r="B39" s="74">
        <f>AVERAGE(D39,E39)</f>
        <v>12.868264354122221</v>
      </c>
      <c r="D39" s="74">
        <f>AVERAGE(M8:M9)</f>
        <v>11.556879117415793</v>
      </c>
      <c r="E39" s="74">
        <f>AVERAGE(M23)</f>
        <v>14.17964959082865</v>
      </c>
    </row>
    <row r="40" spans="1:5" x14ac:dyDescent="0.25">
      <c r="A40" t="s">
        <v>45</v>
      </c>
      <c r="B40" s="74">
        <f>E40</f>
        <v>13.700667033174684</v>
      </c>
      <c r="C40" s="74"/>
      <c r="E40" s="74">
        <f>AVERAGE(M17:M21,M28,M29)</f>
        <v>13.700667033174684</v>
      </c>
    </row>
    <row r="41" spans="1:5" x14ac:dyDescent="0.25">
      <c r="A41" t="str">
        <f>E3</f>
        <v xml:space="preserve">North West </v>
      </c>
      <c r="B41">
        <f>AVERAGE(C41)</f>
        <v>11.9</v>
      </c>
      <c r="C41">
        <v>11.9</v>
      </c>
    </row>
    <row r="42" spans="1:5" x14ac:dyDescent="0.25">
      <c r="A42" t="str">
        <f>E5</f>
        <v xml:space="preserve">South Wales </v>
      </c>
      <c r="B42">
        <f>AVERAGE(C42:D42)</f>
        <v>14.55</v>
      </c>
      <c r="C42">
        <v>11.9</v>
      </c>
      <c r="D42">
        <v>17.2</v>
      </c>
    </row>
    <row r="43" spans="1:5" x14ac:dyDescent="0.25">
      <c r="A43" t="str">
        <f>E10</f>
        <v>South Derbyshire</v>
      </c>
      <c r="B43">
        <f>AVERAGE(C43:D43)</f>
        <v>12.5</v>
      </c>
      <c r="D43">
        <v>12.5</v>
      </c>
    </row>
    <row r="44" spans="1:5" x14ac:dyDescent="0.25">
      <c r="A44" t="str">
        <f>E11</f>
        <v xml:space="preserve">West Midlands </v>
      </c>
      <c r="B44">
        <f>AVERAGE(C44:D44)</f>
        <v>17.100000000000001</v>
      </c>
      <c r="D44">
        <v>17.100000000000001</v>
      </c>
    </row>
    <row r="45" spans="1:5" x14ac:dyDescent="0.25">
      <c r="B45" s="74"/>
    </row>
    <row r="46" spans="1:5" x14ac:dyDescent="0.25">
      <c r="B46" s="74"/>
    </row>
  </sheetData>
  <hyperlinks>
    <hyperlink ref="X11" r:id="rId1"/>
    <hyperlink ref="X28" r:id="rId2"/>
    <hyperlink ref="X23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70" zoomScaleNormal="70" workbookViewId="0">
      <selection activeCell="B22" sqref="B22"/>
    </sheetView>
  </sheetViews>
  <sheetFormatPr defaultRowHeight="15" x14ac:dyDescent="0.25"/>
  <cols>
    <col min="1" max="1" width="18.28515625" customWidth="1"/>
    <col min="2" max="2" width="12.42578125" customWidth="1"/>
    <col min="3" max="3" width="12.28515625" customWidth="1"/>
    <col min="5" max="5" width="14.7109375" bestFit="1" customWidth="1"/>
    <col min="8" max="8" width="22.85546875" customWidth="1"/>
    <col min="9" max="9" width="22.42578125" customWidth="1"/>
    <col min="10" max="10" width="13.140625" bestFit="1" customWidth="1"/>
    <col min="11" max="11" width="12" bestFit="1" customWidth="1"/>
    <col min="12" max="12" width="13.85546875" customWidth="1"/>
    <col min="13" max="13" width="12.42578125" customWidth="1"/>
    <col min="23" max="23" width="43.42578125" customWidth="1"/>
    <col min="24" max="24" width="66.42578125" customWidth="1"/>
  </cols>
  <sheetData>
    <row r="1" spans="1:2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ht="30" x14ac:dyDescent="0.25">
      <c r="A2" s="11" t="s">
        <v>169</v>
      </c>
      <c r="B2" s="11" t="s">
        <v>170</v>
      </c>
      <c r="C2" s="11">
        <v>29.3</v>
      </c>
      <c r="D2" s="11" t="s">
        <v>21</v>
      </c>
      <c r="E2" s="11" t="s">
        <v>32</v>
      </c>
      <c r="F2" s="11">
        <v>374828</v>
      </c>
      <c r="G2" s="11">
        <v>400544</v>
      </c>
      <c r="H2" s="11" t="s">
        <v>171</v>
      </c>
      <c r="I2" s="11" t="s">
        <v>57</v>
      </c>
      <c r="J2" s="12">
        <v>40793</v>
      </c>
      <c r="K2" s="12">
        <v>40793</v>
      </c>
      <c r="L2" s="13">
        <v>11.93</v>
      </c>
      <c r="M2" s="13">
        <v>12.06</v>
      </c>
      <c r="N2" s="13">
        <v>12.47</v>
      </c>
      <c r="O2" s="14"/>
      <c r="P2" s="14"/>
      <c r="Q2" s="14"/>
      <c r="R2" s="14"/>
      <c r="S2" s="14"/>
      <c r="T2" s="14"/>
      <c r="U2" s="14"/>
      <c r="V2" s="14">
        <v>7.23</v>
      </c>
      <c r="W2" s="21"/>
      <c r="X2" s="49" t="s">
        <v>172</v>
      </c>
    </row>
    <row r="3" spans="1:24" ht="30" x14ac:dyDescent="0.25">
      <c r="A3" s="5" t="s">
        <v>19</v>
      </c>
      <c r="B3" s="5" t="s">
        <v>173</v>
      </c>
      <c r="C3" s="5">
        <v>500.3</v>
      </c>
      <c r="D3" s="5" t="s">
        <v>21</v>
      </c>
      <c r="E3" s="5" t="s">
        <v>139</v>
      </c>
      <c r="F3" s="5">
        <v>443790</v>
      </c>
      <c r="G3" s="5">
        <v>357640</v>
      </c>
      <c r="H3" s="5" t="s">
        <v>23</v>
      </c>
      <c r="I3" s="5" t="s">
        <v>80</v>
      </c>
      <c r="J3" s="8">
        <v>43299.585300925923</v>
      </c>
      <c r="K3" s="8">
        <v>43390.335300925923</v>
      </c>
      <c r="L3" s="13">
        <v>16.489999999999998</v>
      </c>
      <c r="M3" s="13">
        <v>17.214254298280569</v>
      </c>
      <c r="N3" s="13">
        <v>17.97</v>
      </c>
      <c r="O3" s="10"/>
      <c r="P3" s="10"/>
      <c r="Q3" s="10">
        <v>0.5</v>
      </c>
      <c r="R3" s="10"/>
      <c r="S3" s="10"/>
      <c r="T3" s="10"/>
      <c r="U3" s="10"/>
      <c r="V3" s="10"/>
      <c r="W3" s="21" t="s">
        <v>174</v>
      </c>
      <c r="X3" s="22" t="s">
        <v>244</v>
      </c>
    </row>
    <row r="4" spans="1:24" ht="30" x14ac:dyDescent="0.25">
      <c r="A4" s="29" t="s">
        <v>142</v>
      </c>
      <c r="B4" s="29" t="s">
        <v>173</v>
      </c>
      <c r="C4" s="29">
        <v>11.25</v>
      </c>
      <c r="D4" s="29" t="s">
        <v>21</v>
      </c>
      <c r="E4" s="29" t="s">
        <v>45</v>
      </c>
      <c r="F4" s="29">
        <v>430388</v>
      </c>
      <c r="G4" s="29">
        <v>582397</v>
      </c>
      <c r="H4" s="29" t="s">
        <v>68</v>
      </c>
      <c r="I4" s="29" t="s">
        <v>69</v>
      </c>
      <c r="J4" s="8">
        <v>43033</v>
      </c>
      <c r="K4" s="8">
        <v>43628</v>
      </c>
      <c r="L4" s="9">
        <v>1.67</v>
      </c>
      <c r="M4" s="9">
        <v>13.6</v>
      </c>
      <c r="N4" s="9">
        <v>15.13</v>
      </c>
      <c r="O4" s="32">
        <v>200</v>
      </c>
      <c r="P4" s="32" t="s">
        <v>121</v>
      </c>
      <c r="Q4" s="32">
        <v>0.5</v>
      </c>
      <c r="R4" s="32">
        <v>18</v>
      </c>
      <c r="S4" s="32"/>
      <c r="T4" s="32">
        <v>2500</v>
      </c>
      <c r="U4" s="32">
        <v>2600</v>
      </c>
      <c r="V4" s="32"/>
      <c r="W4" s="33"/>
      <c r="X4" s="22" t="s">
        <v>245</v>
      </c>
    </row>
    <row r="5" spans="1:24" ht="45" x14ac:dyDescent="0.25">
      <c r="A5" s="5" t="s">
        <v>153</v>
      </c>
      <c r="B5" s="5" t="s">
        <v>173</v>
      </c>
      <c r="C5" s="5">
        <v>40.450000000000003</v>
      </c>
      <c r="D5" s="5" t="s">
        <v>21</v>
      </c>
      <c r="E5" s="5" t="s">
        <v>45</v>
      </c>
      <c r="F5" s="5">
        <v>444370</v>
      </c>
      <c r="G5" s="5">
        <v>542030</v>
      </c>
      <c r="H5" s="5" t="s">
        <v>68</v>
      </c>
      <c r="I5" s="5" t="s">
        <v>69</v>
      </c>
      <c r="J5" s="8">
        <v>42516</v>
      </c>
      <c r="K5" s="8">
        <v>43579.5</v>
      </c>
      <c r="L5" s="9">
        <v>5.29</v>
      </c>
      <c r="M5" s="9">
        <v>16.285836510963652</v>
      </c>
      <c r="N5" s="9">
        <v>17.7</v>
      </c>
      <c r="O5" s="10">
        <v>40</v>
      </c>
      <c r="P5" s="10" t="s">
        <v>121</v>
      </c>
      <c r="Q5" s="10"/>
      <c r="R5" s="10"/>
      <c r="S5" s="10"/>
      <c r="T5" s="10"/>
      <c r="U5" s="10"/>
      <c r="V5" s="10"/>
      <c r="W5" s="20" t="s">
        <v>181</v>
      </c>
      <c r="X5" s="22" t="s">
        <v>249</v>
      </c>
    </row>
    <row r="6" spans="1:24" ht="45" x14ac:dyDescent="0.25">
      <c r="A6" s="11" t="s">
        <v>93</v>
      </c>
      <c r="B6" s="11" t="s">
        <v>173</v>
      </c>
      <c r="C6" s="11">
        <v>656.55</v>
      </c>
      <c r="D6" s="11" t="s">
        <v>21</v>
      </c>
      <c r="E6" s="11" t="s">
        <v>38</v>
      </c>
      <c r="F6" s="11">
        <v>341763</v>
      </c>
      <c r="G6" s="11">
        <v>674793</v>
      </c>
      <c r="H6" s="11" t="s">
        <v>171</v>
      </c>
      <c r="I6" s="11" t="s">
        <v>57</v>
      </c>
      <c r="J6" s="12">
        <v>42517</v>
      </c>
      <c r="K6" s="12">
        <v>42704</v>
      </c>
      <c r="L6" s="13">
        <v>9.49</v>
      </c>
      <c r="M6" s="13">
        <v>11.49665070171574</v>
      </c>
      <c r="N6" s="13">
        <v>21.85</v>
      </c>
      <c r="O6" s="14"/>
      <c r="P6" s="14"/>
      <c r="Q6" s="14"/>
      <c r="R6" s="14"/>
      <c r="S6" s="14"/>
      <c r="T6" s="14"/>
      <c r="U6" s="14"/>
      <c r="V6" s="14"/>
      <c r="W6" s="21"/>
      <c r="X6" s="49" t="s">
        <v>246</v>
      </c>
    </row>
    <row r="7" spans="1:24" ht="45" x14ac:dyDescent="0.25">
      <c r="A7" s="29" t="s">
        <v>179</v>
      </c>
      <c r="B7" s="29" t="s">
        <v>173</v>
      </c>
      <c r="C7" s="29">
        <v>163.15</v>
      </c>
      <c r="D7" s="29" t="s">
        <v>21</v>
      </c>
      <c r="E7" s="29" t="s">
        <v>38</v>
      </c>
      <c r="F7" s="29">
        <v>330940</v>
      </c>
      <c r="G7" s="29">
        <v>694010</v>
      </c>
      <c r="H7" s="29" t="s">
        <v>68</v>
      </c>
      <c r="I7" s="29" t="s">
        <v>69</v>
      </c>
      <c r="J7" s="8">
        <v>42662</v>
      </c>
      <c r="K7" s="8">
        <v>43626.416666666664</v>
      </c>
      <c r="L7" s="13">
        <v>7.7069999999999999</v>
      </c>
      <c r="M7" s="13">
        <v>11.21</v>
      </c>
      <c r="N7" s="13">
        <v>19.760000000000002</v>
      </c>
      <c r="O7" s="32">
        <v>180</v>
      </c>
      <c r="P7" s="32" t="s">
        <v>121</v>
      </c>
      <c r="Q7" s="32">
        <v>0.5</v>
      </c>
      <c r="R7" s="32">
        <v>60.305999999999997</v>
      </c>
      <c r="S7" s="32">
        <v>4303.2700000000004</v>
      </c>
      <c r="T7" s="32">
        <v>621.75</v>
      </c>
      <c r="U7" s="32">
        <v>1445.7739999999999</v>
      </c>
      <c r="V7" s="32">
        <v>6.41</v>
      </c>
      <c r="W7" s="21" t="s">
        <v>180</v>
      </c>
      <c r="X7" s="22" t="s">
        <v>248</v>
      </c>
    </row>
    <row r="8" spans="1:24" ht="30" x14ac:dyDescent="0.25">
      <c r="A8" s="5" t="s">
        <v>127</v>
      </c>
      <c r="B8" s="5" t="s">
        <v>173</v>
      </c>
      <c r="C8" s="5">
        <v>444.25</v>
      </c>
      <c r="D8" s="5" t="s">
        <v>21</v>
      </c>
      <c r="E8" s="5" t="s">
        <v>27</v>
      </c>
      <c r="F8" s="52">
        <v>321830</v>
      </c>
      <c r="G8" s="52">
        <v>203635</v>
      </c>
      <c r="H8" s="5" t="s">
        <v>68</v>
      </c>
      <c r="I8" s="5" t="s">
        <v>69</v>
      </c>
      <c r="J8" s="8">
        <v>42514</v>
      </c>
      <c r="K8" s="8">
        <v>43644.486030092594</v>
      </c>
      <c r="L8" s="9">
        <v>-5.98</v>
      </c>
      <c r="M8" s="9">
        <v>18.471001679822283</v>
      </c>
      <c r="N8" s="9">
        <v>28.05</v>
      </c>
      <c r="O8" s="10"/>
      <c r="P8" s="10"/>
      <c r="Q8" s="10"/>
      <c r="R8" s="10"/>
      <c r="S8" s="10"/>
      <c r="T8" s="10"/>
      <c r="U8" s="10"/>
      <c r="V8" s="10"/>
      <c r="W8" s="20" t="s">
        <v>185</v>
      </c>
      <c r="X8" s="22" t="s">
        <v>251</v>
      </c>
    </row>
    <row r="9" spans="1:24" ht="45" x14ac:dyDescent="0.25">
      <c r="A9" s="11" t="s">
        <v>104</v>
      </c>
      <c r="B9" s="11" t="s">
        <v>173</v>
      </c>
      <c r="C9" s="11"/>
      <c r="D9" s="11" t="s">
        <v>21</v>
      </c>
      <c r="E9" s="11" t="s">
        <v>106</v>
      </c>
      <c r="F9" s="11">
        <v>403552</v>
      </c>
      <c r="G9" s="11">
        <v>312589</v>
      </c>
      <c r="H9" s="11" t="s">
        <v>92</v>
      </c>
      <c r="I9" s="11" t="s">
        <v>57</v>
      </c>
      <c r="J9" s="12">
        <v>42514</v>
      </c>
      <c r="K9" s="12">
        <v>42651</v>
      </c>
      <c r="L9" s="13">
        <v>11.52</v>
      </c>
      <c r="M9" s="13">
        <v>15.671854433909649</v>
      </c>
      <c r="N9" s="13">
        <v>19.73</v>
      </c>
      <c r="O9" s="14"/>
      <c r="P9" s="14"/>
      <c r="Q9" s="14"/>
      <c r="R9" s="14"/>
      <c r="S9" s="14"/>
      <c r="T9" s="14"/>
      <c r="U9" s="14"/>
      <c r="V9" s="14"/>
      <c r="W9" s="21" t="s">
        <v>176</v>
      </c>
      <c r="X9" s="49" t="s">
        <v>247</v>
      </c>
    </row>
    <row r="10" spans="1:24" ht="30" x14ac:dyDescent="0.25">
      <c r="A10" s="29" t="s">
        <v>177</v>
      </c>
      <c r="B10" s="29" t="s">
        <v>178</v>
      </c>
      <c r="C10" s="29">
        <v>591.1</v>
      </c>
      <c r="D10" s="29" t="s">
        <v>21</v>
      </c>
      <c r="E10" s="29" t="s">
        <v>38</v>
      </c>
      <c r="F10" s="41">
        <v>299056</v>
      </c>
      <c r="G10" s="41">
        <v>662874</v>
      </c>
      <c r="H10" s="29" t="s">
        <v>171</v>
      </c>
      <c r="I10" s="29" t="s">
        <v>57</v>
      </c>
      <c r="J10" s="30">
        <v>40744</v>
      </c>
      <c r="K10" s="30">
        <v>40744</v>
      </c>
      <c r="L10" s="31">
        <v>10.37</v>
      </c>
      <c r="M10" s="31">
        <v>11.02</v>
      </c>
      <c r="N10" s="31">
        <v>12.12</v>
      </c>
      <c r="O10" s="32"/>
      <c r="P10" s="32"/>
      <c r="Q10" s="32"/>
      <c r="R10" s="32"/>
      <c r="S10" s="32"/>
      <c r="T10" s="32"/>
      <c r="U10" s="32"/>
      <c r="V10" s="32"/>
      <c r="W10" s="33"/>
      <c r="X10" s="61" t="s">
        <v>172</v>
      </c>
    </row>
    <row r="11" spans="1:24" ht="30" x14ac:dyDescent="0.25">
      <c r="A11" s="5" t="s">
        <v>186</v>
      </c>
      <c r="B11" s="5" t="s">
        <v>178</v>
      </c>
      <c r="C11" s="5">
        <v>83.15</v>
      </c>
      <c r="D11" s="5" t="s">
        <v>21</v>
      </c>
      <c r="E11" s="5" t="s">
        <v>41</v>
      </c>
      <c r="F11" s="5">
        <v>430572</v>
      </c>
      <c r="G11" s="5">
        <v>411510</v>
      </c>
      <c r="H11" s="5" t="s">
        <v>187</v>
      </c>
      <c r="I11" s="5" t="s">
        <v>69</v>
      </c>
      <c r="J11" s="8">
        <v>43306.587175925924</v>
      </c>
      <c r="K11" s="8">
        <v>43496.524675925924</v>
      </c>
      <c r="L11" s="13">
        <v>14.93</v>
      </c>
      <c r="M11" s="13">
        <v>15.893227028214085</v>
      </c>
      <c r="N11" s="13">
        <v>18.73</v>
      </c>
      <c r="O11" s="10"/>
      <c r="P11" s="10"/>
      <c r="Q11" s="10"/>
      <c r="R11" s="10"/>
      <c r="S11" s="10"/>
      <c r="T11" s="10"/>
      <c r="U11" s="10"/>
      <c r="V11" s="10"/>
      <c r="W11" s="51" t="s">
        <v>188</v>
      </c>
      <c r="X11" s="22" t="s">
        <v>252</v>
      </c>
    </row>
    <row r="12" spans="1:24" ht="30" x14ac:dyDescent="0.25">
      <c r="A12" s="11" t="s">
        <v>169</v>
      </c>
      <c r="B12" s="11" t="s">
        <v>175</v>
      </c>
      <c r="C12" s="11">
        <v>29.3</v>
      </c>
      <c r="D12" s="11" t="s">
        <v>21</v>
      </c>
      <c r="E12" s="11" t="s">
        <v>32</v>
      </c>
      <c r="F12" s="11">
        <v>374828</v>
      </c>
      <c r="G12" s="11">
        <v>400544</v>
      </c>
      <c r="H12" s="11" t="s">
        <v>171</v>
      </c>
      <c r="I12" s="11" t="s">
        <v>57</v>
      </c>
      <c r="J12" s="12">
        <v>40793</v>
      </c>
      <c r="K12" s="12">
        <v>40793</v>
      </c>
      <c r="L12" s="13">
        <v>11.91</v>
      </c>
      <c r="M12" s="13">
        <v>11.98</v>
      </c>
      <c r="N12" s="13">
        <v>12.17</v>
      </c>
      <c r="O12" s="14"/>
      <c r="P12" s="14"/>
      <c r="Q12" s="14"/>
      <c r="R12" s="14"/>
      <c r="S12" s="14"/>
      <c r="T12" s="14"/>
      <c r="U12" s="14"/>
      <c r="V12" s="14">
        <v>6.95</v>
      </c>
      <c r="W12" s="21"/>
      <c r="X12" s="49" t="s">
        <v>172</v>
      </c>
    </row>
    <row r="13" spans="1:24" ht="30" x14ac:dyDescent="0.25">
      <c r="A13" s="5" t="s">
        <v>182</v>
      </c>
      <c r="B13" s="5" t="s">
        <v>183</v>
      </c>
      <c r="C13" s="5">
        <v>457.8</v>
      </c>
      <c r="D13" s="5" t="s">
        <v>21</v>
      </c>
      <c r="E13" s="5" t="s">
        <v>106</v>
      </c>
      <c r="F13" s="5">
        <v>382060</v>
      </c>
      <c r="G13" s="5">
        <v>346770</v>
      </c>
      <c r="H13" s="5" t="s">
        <v>68</v>
      </c>
      <c r="I13" s="5" t="s">
        <v>69</v>
      </c>
      <c r="J13" s="8">
        <v>43305.506689814814</v>
      </c>
      <c r="K13" s="8">
        <v>43628.5</v>
      </c>
      <c r="L13" s="13">
        <v>14.99</v>
      </c>
      <c r="M13" s="13">
        <v>15.062804878048773</v>
      </c>
      <c r="N13" s="13">
        <v>15.94</v>
      </c>
      <c r="O13" s="10"/>
      <c r="P13" s="10"/>
      <c r="Q13" s="10"/>
      <c r="R13" s="10"/>
      <c r="S13" s="10"/>
      <c r="T13" s="10"/>
      <c r="U13" s="10"/>
      <c r="V13" s="10"/>
      <c r="W13" s="21" t="s">
        <v>184</v>
      </c>
      <c r="X13" s="22" t="s">
        <v>250</v>
      </c>
    </row>
    <row r="18" spans="1:2" x14ac:dyDescent="0.25">
      <c r="A18" t="s">
        <v>360</v>
      </c>
      <c r="B18" s="74">
        <f>AVERAGE(M12:M13)</f>
        <v>13.521402439024387</v>
      </c>
    </row>
    <row r="19" spans="1:2" x14ac:dyDescent="0.25">
      <c r="A19" t="s">
        <v>361</v>
      </c>
      <c r="B19" s="74">
        <f>AVERAGE(M2,M10)</f>
        <v>11.54</v>
      </c>
    </row>
    <row r="20" spans="1:2" x14ac:dyDescent="0.25">
      <c r="A20" t="s">
        <v>362</v>
      </c>
      <c r="B20" s="74">
        <f>AVERAGE(M10:M11)</f>
        <v>13.456613514107042</v>
      </c>
    </row>
    <row r="21" spans="1:2" x14ac:dyDescent="0.25">
      <c r="A21" t="s">
        <v>363</v>
      </c>
      <c r="B21" s="74">
        <f>AVERAGE(M2:M13)</f>
        <v>14.163802460912896</v>
      </c>
    </row>
  </sheetData>
  <sortState ref="A2:X13">
    <sortCondition ref="B1"/>
  </sortState>
  <hyperlinks>
    <hyperlink ref="X6" r:id="rId1"/>
    <hyperlink ref="X12" r:id="rId2"/>
    <hyperlink ref="X2" r:id="rId3"/>
    <hyperlink ref="X9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K49" sqref="K49"/>
    </sheetView>
  </sheetViews>
  <sheetFormatPr defaultRowHeight="15" x14ac:dyDescent="0.25"/>
  <cols>
    <col min="1" max="1" width="42.85546875" bestFit="1" customWidth="1"/>
    <col min="8" max="8" width="16.28515625" bestFit="1" customWidth="1"/>
    <col min="9" max="9" width="12" bestFit="1" customWidth="1"/>
  </cols>
  <sheetData>
    <row r="1" spans="1:2" x14ac:dyDescent="0.25">
      <c r="A1" t="s">
        <v>364</v>
      </c>
      <c r="B1" t="s">
        <v>365</v>
      </c>
    </row>
    <row r="2" spans="1:2" x14ac:dyDescent="0.25">
      <c r="A2" t="s">
        <v>320</v>
      </c>
      <c r="B2">
        <v>11.306484272835242</v>
      </c>
    </row>
    <row r="3" spans="1:2" x14ac:dyDescent="0.25">
      <c r="A3" t="s">
        <v>347</v>
      </c>
      <c r="B3">
        <v>12.689737889630793</v>
      </c>
    </row>
    <row r="5" spans="1:2" x14ac:dyDescent="0.25">
      <c r="A5" t="s">
        <v>354</v>
      </c>
      <c r="B5">
        <v>11.36977817652647</v>
      </c>
    </row>
    <row r="6" spans="1:2" x14ac:dyDescent="0.25">
      <c r="A6" t="s">
        <v>348</v>
      </c>
      <c r="B6">
        <v>13.981726068876608</v>
      </c>
    </row>
    <row r="8" spans="1:2" x14ac:dyDescent="0.25">
      <c r="A8" t="s">
        <v>353</v>
      </c>
      <c r="B8">
        <v>13.87135323157464</v>
      </c>
    </row>
    <row r="9" spans="1:2" x14ac:dyDescent="0.25">
      <c r="A9" t="s">
        <v>346</v>
      </c>
      <c r="B9">
        <v>13.865285485908467</v>
      </c>
    </row>
    <row r="10" spans="1:2" x14ac:dyDescent="0.25">
      <c r="A10" t="s">
        <v>349</v>
      </c>
      <c r="B10">
        <v>14.249662204626842</v>
      </c>
    </row>
    <row r="11" spans="1:2" x14ac:dyDescent="0.25">
      <c r="A11" t="s">
        <v>350</v>
      </c>
      <c r="B11">
        <v>13.991318812337774</v>
      </c>
    </row>
    <row r="13" spans="1:2" x14ac:dyDescent="0.25">
      <c r="A13" t="s">
        <v>363</v>
      </c>
      <c r="B13">
        <v>14.2</v>
      </c>
    </row>
    <row r="14" spans="1:2" x14ac:dyDescent="0.25">
      <c r="A14" t="s">
        <v>360</v>
      </c>
      <c r="B14">
        <v>13.521402439024387</v>
      </c>
    </row>
    <row r="15" spans="1:2" x14ac:dyDescent="0.25">
      <c r="A15" t="s">
        <v>361</v>
      </c>
      <c r="B15">
        <v>11.54</v>
      </c>
    </row>
    <row r="16" spans="1:2" x14ac:dyDescent="0.25">
      <c r="A16" t="s">
        <v>362</v>
      </c>
      <c r="B16">
        <v>13.456613514107042</v>
      </c>
    </row>
    <row r="18" spans="1:2" x14ac:dyDescent="0.25">
      <c r="A18" t="s">
        <v>356</v>
      </c>
      <c r="B18">
        <v>12.518969999999999</v>
      </c>
    </row>
    <row r="19" spans="1:2" x14ac:dyDescent="0.25">
      <c r="A19" t="s">
        <v>359</v>
      </c>
      <c r="B19">
        <v>15.415977190950612</v>
      </c>
    </row>
    <row r="20" spans="1:2" x14ac:dyDescent="0.25">
      <c r="A20" t="s">
        <v>357</v>
      </c>
      <c r="B20">
        <v>15.59227740658231</v>
      </c>
    </row>
    <row r="22" spans="1:2" x14ac:dyDescent="0.25">
      <c r="A22" t="s">
        <v>366</v>
      </c>
      <c r="B22">
        <v>4.4554930008978234E-2</v>
      </c>
    </row>
    <row r="23" spans="1:2" x14ac:dyDescent="0.25">
      <c r="A23" t="s">
        <v>345</v>
      </c>
      <c r="B23">
        <v>1.5465533760667276E-2</v>
      </c>
    </row>
    <row r="35" spans="1:9" x14ac:dyDescent="0.25">
      <c r="A35" t="s">
        <v>381</v>
      </c>
      <c r="B35" t="s">
        <v>31</v>
      </c>
      <c r="C35" t="s">
        <v>367</v>
      </c>
      <c r="D35" t="s">
        <v>370</v>
      </c>
      <c r="E35" t="s">
        <v>347</v>
      </c>
      <c r="F35" t="s">
        <v>377</v>
      </c>
      <c r="G35" t="s">
        <v>378</v>
      </c>
      <c r="H35" t="s">
        <v>379</v>
      </c>
      <c r="I35" t="s">
        <v>380</v>
      </c>
    </row>
    <row r="36" spans="1:9" x14ac:dyDescent="0.25">
      <c r="A36" t="s">
        <v>38</v>
      </c>
      <c r="B36">
        <v>11.911404500197941</v>
      </c>
      <c r="C36">
        <v>10.727727619007045</v>
      </c>
      <c r="D36">
        <v>18.399999999999999</v>
      </c>
      <c r="F36">
        <v>11.556879117415793</v>
      </c>
      <c r="G36">
        <v>14.17964959082865</v>
      </c>
      <c r="H36">
        <v>12.868264354122221</v>
      </c>
      <c r="I36">
        <f>AVERAGE(B36:G36)</f>
        <v>13.355132165489886</v>
      </c>
    </row>
    <row r="37" spans="1:9" x14ac:dyDescent="0.25">
      <c r="A37" t="s">
        <v>45</v>
      </c>
      <c r="B37">
        <v>10.9</v>
      </c>
      <c r="C37">
        <v>11.684998819275544</v>
      </c>
      <c r="D37">
        <v>14.649999999999999</v>
      </c>
      <c r="G37">
        <v>13.700667033174684</v>
      </c>
      <c r="H37">
        <v>13.700667033174684</v>
      </c>
      <c r="I37">
        <f>AVERAGE(B37:G37)</f>
        <v>12.733916463112557</v>
      </c>
    </row>
    <row r="38" spans="1:9" x14ac:dyDescent="0.25">
      <c r="A38" t="s">
        <v>32</v>
      </c>
      <c r="B38">
        <v>10.375</v>
      </c>
      <c r="E38">
        <v>11.9</v>
      </c>
      <c r="H38">
        <v>11.9</v>
      </c>
      <c r="I38">
        <f t="shared" ref="I38:I43" si="0">AVERAGE(B38:G38)</f>
        <v>11.137499999999999</v>
      </c>
    </row>
    <row r="39" spans="1:9" x14ac:dyDescent="0.25">
      <c r="A39" t="s">
        <v>139</v>
      </c>
      <c r="D39">
        <v>12.349868155255619</v>
      </c>
      <c r="E39">
        <v>14.2</v>
      </c>
      <c r="G39">
        <v>17.096959062559844</v>
      </c>
      <c r="H39">
        <v>15.648479531279921</v>
      </c>
      <c r="I39">
        <f>AVERAGE(B39:G39)</f>
        <v>14.548942405938485</v>
      </c>
    </row>
    <row r="40" spans="1:9" x14ac:dyDescent="0.25">
      <c r="A40" t="s">
        <v>106</v>
      </c>
      <c r="F40">
        <v>17.100000000000001</v>
      </c>
      <c r="H40">
        <v>17.100000000000001</v>
      </c>
      <c r="I40">
        <f>AVERAGE(B40:G40)</f>
        <v>17.100000000000001</v>
      </c>
    </row>
    <row r="41" spans="1:9" x14ac:dyDescent="0.25">
      <c r="A41" t="s">
        <v>41</v>
      </c>
      <c r="B41">
        <v>11.6</v>
      </c>
      <c r="I41">
        <f>AVERAGE(B41:G41)</f>
        <v>11.6</v>
      </c>
    </row>
    <row r="42" spans="1:9" x14ac:dyDescent="0.25">
      <c r="A42" t="s">
        <v>27</v>
      </c>
      <c r="B42">
        <v>10.451450000000001</v>
      </c>
      <c r="C42">
        <v>18.424399999999999</v>
      </c>
      <c r="E42">
        <v>11.9</v>
      </c>
      <c r="F42">
        <v>17.2</v>
      </c>
      <c r="H42">
        <v>14.55</v>
      </c>
      <c r="I42">
        <f t="shared" si="0"/>
        <v>14.493962499999999</v>
      </c>
    </row>
    <row r="43" spans="1:9" x14ac:dyDescent="0.25">
      <c r="A43" t="s">
        <v>99</v>
      </c>
      <c r="F43">
        <v>12.5</v>
      </c>
      <c r="H43">
        <v>12.5</v>
      </c>
      <c r="I43">
        <f t="shared" si="0"/>
        <v>12.5</v>
      </c>
    </row>
    <row r="47" spans="1:9" x14ac:dyDescent="0.25">
      <c r="C47" t="s">
        <v>369</v>
      </c>
      <c r="D47" t="s">
        <v>373</v>
      </c>
    </row>
    <row r="48" spans="1:9" x14ac:dyDescent="0.25">
      <c r="B48" t="s">
        <v>45</v>
      </c>
      <c r="C48">
        <v>9.8800000000000008</v>
      </c>
      <c r="D48">
        <f>AVERAGE(13.11,15.42)</f>
        <v>14.265000000000001</v>
      </c>
    </row>
    <row r="49" spans="2:4" x14ac:dyDescent="0.25">
      <c r="B49" t="s">
        <v>106</v>
      </c>
      <c r="C49">
        <v>11.70975</v>
      </c>
    </row>
    <row r="50" spans="2:4" x14ac:dyDescent="0.25">
      <c r="B50" t="s">
        <v>38</v>
      </c>
      <c r="C50">
        <v>15.456894999999999</v>
      </c>
      <c r="D50">
        <v>13.156666666666666</v>
      </c>
    </row>
    <row r="51" spans="2:4" x14ac:dyDescent="0.25">
      <c r="B51" t="s">
        <v>139</v>
      </c>
      <c r="D51">
        <v>15.885</v>
      </c>
    </row>
    <row r="52" spans="2:4" x14ac:dyDescent="0.25">
      <c r="B52" t="s">
        <v>271</v>
      </c>
      <c r="D52">
        <v>16.931073084219495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Discharge</vt:lpstr>
      <vt:lpstr>BH</vt:lpstr>
      <vt:lpstr>BH_log</vt:lpstr>
      <vt:lpstr>Shaft</vt:lpstr>
      <vt:lpstr>Shaft_Log</vt:lpstr>
      <vt:lpstr>Pumped_shaft_log</vt:lpstr>
      <vt:lpstr>Pumped</vt:lpstr>
      <vt:lpstr>Cascade</vt:lpstr>
      <vt:lpstr>Summary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2020-01-23T09:27:32Z</dcterms:created>
  <dcterms:modified xsi:type="dcterms:W3CDTF">2020-01-30T10:33:13Z</dcterms:modified>
</cp:coreProperties>
</file>