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GitHub\Data_phD\Data\Modeling\"/>
    </mc:Choice>
  </mc:AlternateContent>
  <bookViews>
    <workbookView xWindow="0" yWindow="0" windowWidth="4716" windowHeight="3348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2" l="1"/>
  <c r="P9" i="2"/>
  <c r="C16" i="1"/>
  <c r="E7" i="1"/>
  <c r="F3" i="1"/>
  <c r="K25" i="3" l="1"/>
  <c r="L28" i="3"/>
  <c r="L27" i="3"/>
  <c r="L25" i="3"/>
  <c r="L23" i="3"/>
  <c r="L20" i="3"/>
  <c r="L19" i="3"/>
  <c r="I16" i="3"/>
  <c r="I3" i="3"/>
  <c r="I15" i="3" s="1"/>
  <c r="I11" i="3"/>
  <c r="L26" i="3" s="1"/>
  <c r="O11" i="3"/>
  <c r="O13" i="3" s="1"/>
  <c r="I41" i="3" l="1"/>
  <c r="I37" i="3"/>
  <c r="F40" i="3"/>
  <c r="I40" i="3" s="1"/>
  <c r="I36" i="3"/>
  <c r="F41" i="3"/>
  <c r="F37" i="3"/>
  <c r="F31" i="3"/>
  <c r="O12" i="3"/>
  <c r="O16" i="3"/>
  <c r="O17" i="3" s="1"/>
  <c r="F42" i="3" l="1"/>
  <c r="K23" i="3" l="1"/>
  <c r="K24" i="3" s="1"/>
  <c r="I17" i="3"/>
  <c r="I7" i="3"/>
  <c r="A40" i="3" l="1"/>
  <c r="I20" i="3" l="1"/>
  <c r="I6" i="3"/>
  <c r="I18" i="3" l="1"/>
  <c r="I21" i="3"/>
  <c r="B12" i="3"/>
  <c r="B11" i="3"/>
  <c r="L16" i="3" l="1"/>
  <c r="L17" i="3" s="1"/>
  <c r="L18" i="3" s="1"/>
  <c r="L24" i="3"/>
  <c r="I22" i="3"/>
  <c r="I8" i="3"/>
  <c r="B17" i="3"/>
  <c r="B19" i="3" s="1"/>
  <c r="B9" i="3"/>
  <c r="C18" i="1"/>
  <c r="B16" i="3" l="1"/>
  <c r="B18" i="3"/>
  <c r="B5" i="3"/>
  <c r="B23" i="1" l="1"/>
  <c r="K12" i="1" l="1"/>
  <c r="M2" i="2"/>
  <c r="B35" i="3" l="1"/>
  <c r="B29" i="3"/>
  <c r="B32" i="3" s="1"/>
  <c r="F25" i="3"/>
  <c r="B31" i="3" l="1"/>
  <c r="B6" i="3" l="1"/>
  <c r="B8" i="3" s="1"/>
  <c r="D2" i="2"/>
  <c r="B25" i="3" l="1"/>
  <c r="B30" i="3"/>
  <c r="B33" i="3" s="1"/>
  <c r="B34" i="3" s="1"/>
  <c r="B36" i="3" s="1"/>
  <c r="R29" i="1"/>
  <c r="B5" i="1"/>
  <c r="B22" i="1"/>
  <c r="B7" i="1"/>
  <c r="B4" i="1"/>
  <c r="B3" i="1"/>
  <c r="M371" i="2" l="1"/>
  <c r="M370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4" i="2"/>
  <c r="L2" i="2" l="1"/>
  <c r="L4" i="2"/>
  <c r="C4" i="2"/>
  <c r="B2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B4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5" i="2"/>
  <c r="B6" i="2"/>
  <c r="B7" i="2"/>
  <c r="B8" i="2"/>
  <c r="B9" i="2"/>
  <c r="B10" i="2"/>
  <c r="B11" i="2"/>
  <c r="B12" i="2"/>
  <c r="B13" i="2"/>
  <c r="B14" i="2"/>
  <c r="B15" i="2"/>
  <c r="B16" i="2"/>
  <c r="F7" i="1"/>
  <c r="F4" i="1"/>
  <c r="E4" i="1"/>
  <c r="E3" i="1"/>
  <c r="C17" i="1"/>
  <c r="Q9" i="1" l="1"/>
  <c r="Q8" i="1"/>
  <c r="Q7" i="1"/>
  <c r="Q6" i="1"/>
  <c r="K9" i="1"/>
  <c r="K10" i="1"/>
  <c r="K8" i="1"/>
  <c r="K6" i="1"/>
</calcChain>
</file>

<file path=xl/sharedStrings.xml><?xml version="1.0" encoding="utf-8"?>
<sst xmlns="http://schemas.openxmlformats.org/spreadsheetml/2006/main" count="211" uniqueCount="140">
  <si>
    <t>average energy consumption for a household</t>
  </si>
  <si>
    <t>kWh</t>
  </si>
  <si>
    <t>Ws</t>
  </si>
  <si>
    <t>J</t>
  </si>
  <si>
    <t>COP</t>
  </si>
  <si>
    <t>W</t>
  </si>
  <si>
    <t>J/s</t>
  </si>
  <si>
    <t>per year</t>
  </si>
  <si>
    <t>H=</t>
  </si>
  <si>
    <t>COP=</t>
  </si>
  <si>
    <t>Energy extracted E=</t>
  </si>
  <si>
    <t>Borehole depth</t>
  </si>
  <si>
    <t>15 - 120</t>
  </si>
  <si>
    <t>For a single property</t>
  </si>
  <si>
    <t>3 x 80-110 m deep boreholes</t>
  </si>
  <si>
    <t xml:space="preserve">GSHP </t>
  </si>
  <si>
    <t>rated output =</t>
  </si>
  <si>
    <t>Peak heat demand =</t>
  </si>
  <si>
    <t>peak heat demand</t>
  </si>
  <si>
    <t>=</t>
  </si>
  <si>
    <t>m/2</t>
  </si>
  <si>
    <t>Required flux =</t>
  </si>
  <si>
    <t>W/m2</t>
  </si>
  <si>
    <t>If installed heat capacity</t>
  </si>
  <si>
    <t>m</t>
  </si>
  <si>
    <t xml:space="preserve">Area house = </t>
  </si>
  <si>
    <t>specific thermal output=</t>
  </si>
  <si>
    <t>W/m</t>
  </si>
  <si>
    <t>COPaverage=</t>
  </si>
  <si>
    <t>Length Borehole =</t>
  </si>
  <si>
    <t>37-104</t>
  </si>
  <si>
    <t>36-73</t>
  </si>
  <si>
    <t>specific peak heat absorption rate=</t>
  </si>
  <si>
    <t>Range</t>
  </si>
  <si>
    <t>Average</t>
  </si>
  <si>
    <t>i.e</t>
  </si>
  <si>
    <t>kW HP</t>
  </si>
  <si>
    <t>electrical comsumption HP</t>
  </si>
  <si>
    <t>kW</t>
  </si>
  <si>
    <t>effective COP</t>
  </si>
  <si>
    <t>Area required=</t>
  </si>
  <si>
    <t>m2</t>
  </si>
  <si>
    <t>H=G+E</t>
  </si>
  <si>
    <t>G=H-E</t>
  </si>
  <si>
    <t>COP=H/E</t>
  </si>
  <si>
    <t>E=H/COP</t>
  </si>
  <si>
    <t>G=H-H/COP</t>
  </si>
  <si>
    <t>G=</t>
  </si>
  <si>
    <t>40 to 120 m</t>
  </si>
  <si>
    <t>Specific absorption rate</t>
  </si>
  <si>
    <t>Min</t>
  </si>
  <si>
    <t>Max</t>
  </si>
  <si>
    <t>E=</t>
  </si>
  <si>
    <t>Installed capacity per borehole in average</t>
  </si>
  <si>
    <t>t</t>
  </si>
  <si>
    <t>kWh daily</t>
  </si>
  <si>
    <t>Total</t>
  </si>
  <si>
    <t>kWh / year</t>
  </si>
  <si>
    <t>kWh/day</t>
  </si>
  <si>
    <t>W/day</t>
  </si>
  <si>
    <t>Specific heat extraction rate from ground</t>
  </si>
  <si>
    <t>flux surface</t>
  </si>
  <si>
    <t>k=</t>
  </si>
  <si>
    <t>q=k*dT/dx</t>
  </si>
  <si>
    <t>dx=</t>
  </si>
  <si>
    <t>for a 80 m long BHE</t>
  </si>
  <si>
    <t>for a 40 m long BHE</t>
  </si>
  <si>
    <t>energy consumption</t>
  </si>
  <si>
    <t>area=</t>
  </si>
  <si>
    <t>rho</t>
  </si>
  <si>
    <t>c</t>
  </si>
  <si>
    <t>kg/m3</t>
  </si>
  <si>
    <t>J/kg.K</t>
  </si>
  <si>
    <t>DT</t>
  </si>
  <si>
    <t>K</t>
  </si>
  <si>
    <t>Q</t>
  </si>
  <si>
    <t>V</t>
  </si>
  <si>
    <t>m3</t>
  </si>
  <si>
    <t>cylindre</t>
  </si>
  <si>
    <t>h</t>
  </si>
  <si>
    <t>r</t>
  </si>
  <si>
    <t>if no recharge</t>
  </si>
  <si>
    <t>for 1 yr</t>
  </si>
  <si>
    <t>recharge</t>
  </si>
  <si>
    <t>geothernaml</t>
  </si>
  <si>
    <t>solar</t>
  </si>
  <si>
    <t>area</t>
  </si>
  <si>
    <t>vertical recharge only</t>
  </si>
  <si>
    <t>if lateral recharge, how much?</t>
  </si>
  <si>
    <t>A</t>
  </si>
  <si>
    <t>geothermal</t>
  </si>
  <si>
    <t>lateral</t>
  </si>
  <si>
    <t>specific heat recharge</t>
  </si>
  <si>
    <t>perimeter cylinre</t>
  </si>
  <si>
    <t>lateral flux</t>
  </si>
  <si>
    <t>H</t>
  </si>
  <si>
    <t>G</t>
  </si>
  <si>
    <t>q</t>
  </si>
  <si>
    <t>specific heat absorption rate</t>
  </si>
  <si>
    <t>poro</t>
  </si>
  <si>
    <t>V30</t>
  </si>
  <si>
    <t>area30</t>
  </si>
  <si>
    <t>r30</t>
  </si>
  <si>
    <t>for 30 yr</t>
  </si>
  <si>
    <t xml:space="preserve">if no recharge </t>
  </si>
  <si>
    <t>z</t>
  </si>
  <si>
    <t>E</t>
  </si>
  <si>
    <t>J / 1 yr</t>
  </si>
  <si>
    <t>J / 30 yr</t>
  </si>
  <si>
    <t>Volume of cylindre</t>
  </si>
  <si>
    <t>Pi r^2 h</t>
  </si>
  <si>
    <t>r=</t>
  </si>
  <si>
    <t>consumption</t>
  </si>
  <si>
    <t>perimetre</t>
  </si>
  <si>
    <t>for 1 year</t>
  </si>
  <si>
    <t>r2=</t>
  </si>
  <si>
    <t>area2</t>
  </si>
  <si>
    <t>The higher rho_c, the smaller the volume/area required, so better sustained as geothermal flux is constant</t>
  </si>
  <si>
    <t>for Q=1000W</t>
  </si>
  <si>
    <t>T (z alpha)</t>
  </si>
  <si>
    <t xml:space="preserve">rho c </t>
  </si>
  <si>
    <t>V=pi x r2 x H</t>
  </si>
  <si>
    <t>geoth. Recharge</t>
  </si>
  <si>
    <t>°C</t>
  </si>
  <si>
    <t>Extraction</t>
  </si>
  <si>
    <t>1D</t>
  </si>
  <si>
    <t>Vertical recharge</t>
  </si>
  <si>
    <t>geother only account for</t>
  </si>
  <si>
    <t>% of recharge</t>
  </si>
  <si>
    <t>If unsteady state</t>
  </si>
  <si>
    <t>total</t>
  </si>
  <si>
    <t>% recharge</t>
  </si>
  <si>
    <t>3D</t>
  </si>
  <si>
    <t>Lateral recharge</t>
  </si>
  <si>
    <t>Q =rho c V DT</t>
  </si>
  <si>
    <t>perimeter</t>
  </si>
  <si>
    <t>at 4.8 m</t>
  </si>
  <si>
    <t>Unsteady state increase the share of vertical recharge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</si>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</sst>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1" fillId="3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kWh /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Sheet2!$B$4:$B$368</c:f>
              <c:numCache>
                <c:formatCode>General</c:formatCode>
                <c:ptCount val="365"/>
                <c:pt idx="0">
                  <c:v>43.998518392091164</c:v>
                </c:pt>
                <c:pt idx="1">
                  <c:v>43.994074007397046</c:v>
                </c:pt>
                <c:pt idx="2">
                  <c:v>43.986668162884762</c:v>
                </c:pt>
                <c:pt idx="3">
                  <c:v>43.976303053065855</c:v>
                </c:pt>
                <c:pt idx="4">
                  <c:v>43.962981749346078</c:v>
                </c:pt>
                <c:pt idx="5">
                  <c:v>43.946708199115207</c:v>
                </c:pt>
                <c:pt idx="6">
                  <c:v>43.927487224577405</c:v>
                </c:pt>
                <c:pt idx="7">
                  <c:v>43.905324521322228</c:v>
                </c:pt>
                <c:pt idx="8">
                  <c:v>43.880226656636978</c:v>
                </c:pt>
                <c:pt idx="9">
                  <c:v>43.852201067560607</c:v>
                </c:pt>
                <c:pt idx="10">
                  <c:v>43.821256058680007</c:v>
                </c:pt>
                <c:pt idx="11">
                  <c:v>43.78740079966915</c:v>
                </c:pt>
                <c:pt idx="12">
                  <c:v>43.750645322571948</c:v>
                </c:pt>
                <c:pt idx="13">
                  <c:v>43.711000518829508</c:v>
                </c:pt>
                <c:pt idx="14">
                  <c:v>43.668478136052777</c:v>
                </c:pt>
                <c:pt idx="15">
                  <c:v>43.623090774541488</c:v>
                </c:pt>
                <c:pt idx="16">
                  <c:v>43.574851883550394</c:v>
                </c:pt>
                <c:pt idx="17">
                  <c:v>43.523775757303973</c:v>
                </c:pt>
                <c:pt idx="18">
                  <c:v>43.469877530760755</c:v>
                </c:pt>
                <c:pt idx="19">
                  <c:v>43.41317317512847</c:v>
                </c:pt>
                <c:pt idx="20">
                  <c:v>43.35367949313148</c:v>
                </c:pt>
                <c:pt idx="21">
                  <c:v>43.291414114031745</c:v>
                </c:pt>
                <c:pt idx="22">
                  <c:v>43.226395488404876</c:v>
                </c:pt>
                <c:pt idx="23">
                  <c:v>43.158642882672872</c:v>
                </c:pt>
                <c:pt idx="24">
                  <c:v>43.088176373395029</c:v>
                </c:pt>
                <c:pt idx="25">
                  <c:v>43.01501684131884</c:v>
                </c:pt>
                <c:pt idx="26">
                  <c:v>42.939185965192571</c:v>
                </c:pt>
                <c:pt idx="27">
                  <c:v>42.860706215341381</c:v>
                </c:pt>
                <c:pt idx="28">
                  <c:v>42.779600847008879</c:v>
                </c:pt>
                <c:pt idx="29">
                  <c:v>42.695893893466106</c:v>
                </c:pt>
                <c:pt idx="30">
                  <c:v>42.609610158889943</c:v>
                </c:pt>
                <c:pt idx="31">
                  <c:v>42.520775211013095</c:v>
                </c:pt>
                <c:pt idx="32">
                  <c:v>42.429415373547826</c:v>
                </c:pt>
                <c:pt idx="33">
                  <c:v>42.335557718385701</c:v>
                </c:pt>
                <c:pt idx="34">
                  <c:v>42.23923005757554</c:v>
                </c:pt>
                <c:pt idx="35">
                  <c:v>42.140460935082174</c:v>
                </c:pt>
                <c:pt idx="36">
                  <c:v>42.039279618328216</c:v>
                </c:pt>
                <c:pt idx="37">
                  <c:v>41.935716089521478</c:v>
                </c:pt>
                <c:pt idx="38">
                  <c:v>41.829801036770625</c:v>
                </c:pt>
                <c:pt idx="39">
                  <c:v>41.721565844991645</c:v>
                </c:pt>
                <c:pt idx="40">
                  <c:v>41.611042586607745</c:v>
                </c:pt>
                <c:pt idx="41">
                  <c:v>41.498264012045688</c:v>
                </c:pt>
                <c:pt idx="42">
                  <c:v>41.383263540031066</c:v>
                </c:pt>
                <c:pt idx="43">
                  <c:v>41.266075247685656</c:v>
                </c:pt>
                <c:pt idx="44">
                  <c:v>41.146733860429606</c:v>
                </c:pt>
                <c:pt idx="45">
                  <c:v>41.025274741691568</c:v>
                </c:pt>
                <c:pt idx="46">
                  <c:v>40.901733882429724</c:v>
                </c:pt>
                <c:pt idx="47">
                  <c:v>40.776147890466888</c:v>
                </c:pt>
                <c:pt idx="48">
                  <c:v>40.648553979642863</c:v>
                </c:pt>
                <c:pt idx="49">
                  <c:v>40.518989958787124</c:v>
                </c:pt>
                <c:pt idx="50">
                  <c:v>40.387494220515272</c:v>
                </c:pt>
                <c:pt idx="51">
                  <c:v>40.254105729852462</c:v>
                </c:pt>
                <c:pt idx="52">
                  <c:v>40.11886401268724</c:v>
                </c:pt>
                <c:pt idx="53">
                  <c:v>39.981809144059163</c:v>
                </c:pt>
                <c:pt idx="54">
                  <c:v>39.842981736283683</c:v>
                </c:pt>
                <c:pt idx="55">
                  <c:v>39.702422926917869</c:v>
                </c:pt>
                <c:pt idx="56">
                  <c:v>39.560174366570443</c:v>
                </c:pt>
                <c:pt idx="57">
                  <c:v>39.416278206559817</c:v>
                </c:pt>
                <c:pt idx="58">
                  <c:v>39.27077708642372</c:v>
                </c:pt>
                <c:pt idx="59">
                  <c:v>39.123714121284237</c:v>
                </c:pt>
                <c:pt idx="60">
                  <c:v>38.975132889071809</c:v>
                </c:pt>
                <c:pt idx="61">
                  <c:v>38.825077417612185</c:v>
                </c:pt>
                <c:pt idx="62">
                  <c:v>38.673592171580026</c:v>
                </c:pt>
                <c:pt idx="63">
                  <c:v>38.520722039323047</c:v>
                </c:pt>
                <c:pt idx="64">
                  <c:v>38.366512319560641</c:v>
                </c:pt>
                <c:pt idx="65">
                  <c:v>38.211008707960893</c:v>
                </c:pt>
                <c:pt idx="66">
                  <c:v>38.054257283599974</c:v>
                </c:pt>
                <c:pt idx="67">
                  <c:v>37.896304495307881</c:v>
                </c:pt>
                <c:pt idx="68">
                  <c:v>37.737197147904688</c:v>
                </c:pt>
                <c:pt idx="69">
                  <c:v>37.57698238833126</c:v>
                </c:pt>
                <c:pt idx="70">
                  <c:v>37.415707691678556</c:v>
                </c:pt>
                <c:pt idx="71">
                  <c:v>37.253420847119806</c:v>
                </c:pt>
                <c:pt idx="72">
                  <c:v>37.090169943749473</c:v>
                </c:pt>
                <c:pt idx="73">
                  <c:v>36.926003356333489</c:v>
                </c:pt>
                <c:pt idx="74">
                  <c:v>36.760969730974693</c:v>
                </c:pt>
                <c:pt idx="75">
                  <c:v>36.595117970697999</c:v>
                </c:pt>
                <c:pt idx="76">
                  <c:v>36.428497220959358</c:v>
                </c:pt>
                <c:pt idx="77">
                  <c:v>36.261156855082881</c:v>
                </c:pt>
                <c:pt idx="78">
                  <c:v>36.093146459630489</c:v>
                </c:pt>
                <c:pt idx="79">
                  <c:v>35.924515819708304</c:v>
                </c:pt>
                <c:pt idx="80">
                  <c:v>35.755314904214281</c:v>
                </c:pt>
                <c:pt idx="81">
                  <c:v>35.585593851031348</c:v>
                </c:pt>
                <c:pt idx="82">
                  <c:v>35.415402952170432</c:v>
                </c:pt>
                <c:pt idx="83">
                  <c:v>35.244792638867892</c:v>
                </c:pt>
                <c:pt idx="84">
                  <c:v>35.073813466641631</c:v>
                </c:pt>
                <c:pt idx="85">
                  <c:v>34.902516100310415</c:v>
                </c:pt>
                <c:pt idx="86">
                  <c:v>34.730951298980777</c:v>
                </c:pt>
                <c:pt idx="87">
                  <c:v>34.55916990100603</c:v>
                </c:pt>
                <c:pt idx="88">
                  <c:v>34.387222808921749</c:v>
                </c:pt>
                <c:pt idx="89">
                  <c:v>34.21516097436222</c:v>
                </c:pt>
                <c:pt idx="90">
                  <c:v>34.043035382962444</c:v>
                </c:pt>
                <c:pt idx="91">
                  <c:v>33.870897039249911</c:v>
                </c:pt>
                <c:pt idx="92">
                  <c:v>33.698796951530916</c:v>
                </c:pt>
                <c:pt idx="93">
                  <c:v>33.526786116775682</c:v>
                </c:pt>
                <c:pt idx="94">
                  <c:v>33.354915505506838</c:v>
                </c:pt>
                <c:pt idx="95">
                  <c:v>33.183236046695775</c:v>
                </c:pt>
                <c:pt idx="96">
                  <c:v>33.011798612671285</c:v>
                </c:pt>
                <c:pt idx="97">
                  <c:v>32.840654004044993</c:v>
                </c:pt>
                <c:pt idx="98">
                  <c:v>32.669852934658046</c:v>
                </c:pt>
                <c:pt idx="99">
                  <c:v>32.499446016553478</c:v>
                </c:pt>
                <c:pt idx="100">
                  <c:v>32.329483744978809</c:v>
                </c:pt>
                <c:pt idx="101">
                  <c:v>32.160016483423199</c:v>
                </c:pt>
                <c:pt idx="102">
                  <c:v>31.991094448693648</c:v>
                </c:pt>
                <c:pt idx="103">
                  <c:v>31.822767696034685</c:v>
                </c:pt>
                <c:pt idx="104">
                  <c:v>31.655086104295904</c:v>
                </c:pt>
                <c:pt idx="105">
                  <c:v>31.488099361151811</c:v>
                </c:pt>
                <c:pt idx="106">
                  <c:v>31.321856948378262</c:v>
                </c:pt>
                <c:pt idx="107">
                  <c:v>31.156408127189966</c:v>
                </c:pt>
                <c:pt idx="108">
                  <c:v>30.991801923643326</c:v>
                </c:pt>
                <c:pt idx="109">
                  <c:v>30.828087114108939</c:v>
                </c:pt>
                <c:pt idx="110">
                  <c:v>30.665312210818133</c:v>
                </c:pt>
                <c:pt idx="111">
                  <c:v>30.503525447487718</c:v>
                </c:pt>
                <c:pt idx="112">
                  <c:v>30.342774765027311</c:v>
                </c:pt>
                <c:pt idx="113">
                  <c:v>30.183107797333413</c:v>
                </c:pt>
                <c:pt idx="114">
                  <c:v>30.024571857174443</c:v>
                </c:pt>
                <c:pt idx="115">
                  <c:v>29.867213922170961</c:v>
                </c:pt>
                <c:pt idx="116">
                  <c:v>29.711080620875165</c:v>
                </c:pt>
                <c:pt idx="117">
                  <c:v>29.556218218953866</c:v>
                </c:pt>
                <c:pt idx="118">
                  <c:v>29.402672605478962</c:v>
                </c:pt>
                <c:pt idx="119">
                  <c:v>29.2504892793295</c:v>
                </c:pt>
                <c:pt idx="120">
                  <c:v>29.099713335709406</c:v>
                </c:pt>
                <c:pt idx="121">
                  <c:v>28.950389452784798</c:v>
                </c:pt>
                <c:pt idx="122">
                  <c:v>28.802561878444845</c:v>
                </c:pt>
                <c:pt idx="123">
                  <c:v>28.656274417190215</c:v>
                </c:pt>
                <c:pt idx="124">
                  <c:v>28.511570417152811</c:v>
                </c:pt>
                <c:pt idx="125">
                  <c:v>28.368492757250813</c:v>
                </c:pt>
                <c:pt idx="126">
                  <c:v>28.227083834482727</c:v>
                </c:pt>
                <c:pt idx="127">
                  <c:v>28.087385551364218</c:v>
                </c:pt>
                <c:pt idx="128">
                  <c:v>27.949439303511511</c:v>
                </c:pt>
                <c:pt idx="129">
                  <c:v>27.813285967374966</c:v>
                </c:pt>
                <c:pt idx="130">
                  <c:v>27.678965888126513</c:v>
                </c:pt>
                <c:pt idx="131">
                  <c:v>27.546518867704499</c:v>
                </c:pt>
                <c:pt idx="132">
                  <c:v>27.415984153019512</c:v>
                </c:pt>
                <c:pt idx="133">
                  <c:v>27.287400424324687</c:v>
                </c:pt>
                <c:pt idx="134">
                  <c:v>27.160805783753897</c:v>
                </c:pt>
                <c:pt idx="135">
                  <c:v>27.036237744031279</c:v>
                </c:pt>
                <c:pt idx="136">
                  <c:v>26.913733217355404</c:v>
                </c:pt>
                <c:pt idx="137">
                  <c:v>26.793328504461392</c:v>
                </c:pt>
                <c:pt idx="138">
                  <c:v>26.675059283864215</c:v>
                </c:pt>
                <c:pt idx="139">
                  <c:v>26.558960601286397</c:v>
                </c:pt>
                <c:pt idx="140">
                  <c:v>26.445066859273197</c:v>
                </c:pt>
                <c:pt idx="141">
                  <c:v>26.333411806998409</c:v>
                </c:pt>
                <c:pt idx="142">
                  <c:v>26.224028530263734</c:v>
                </c:pt>
                <c:pt idx="143">
                  <c:v>26.116949441694747</c:v>
                </c:pt>
                <c:pt idx="144">
                  <c:v>26.012206271136353</c:v>
                </c:pt>
                <c:pt idx="145">
                  <c:v>25.909830056250527</c:v>
                </c:pt>
                <c:pt idx="146">
                  <c:v>25.809851133319203</c:v>
                </c:pt>
                <c:pt idx="147">
                  <c:v>25.712299128254966</c:v>
                </c:pt>
                <c:pt idx="148">
                  <c:v>25.617202947822257</c:v>
                </c:pt>
                <c:pt idx="149">
                  <c:v>25.524590771071693</c:v>
                </c:pt>
                <c:pt idx="150">
                  <c:v>25.434490040989964</c:v>
                </c:pt>
                <c:pt idx="151">
                  <c:v>25.34692745636794</c:v>
                </c:pt>
                <c:pt idx="152">
                  <c:v>25.261928963889194</c:v>
                </c:pt>
                <c:pt idx="153">
                  <c:v>25.179519750441465</c:v>
                </c:pt>
                <c:pt idx="154">
                  <c:v>25.099724235653234</c:v>
                </c:pt>
                <c:pt idx="155">
                  <c:v>25.022566064657664</c:v>
                </c:pt>
                <c:pt idx="156">
                  <c:v>24.948068101086026</c:v>
                </c:pt>
                <c:pt idx="157">
                  <c:v>24.87625242029273</c:v>
                </c:pt>
                <c:pt idx="158">
                  <c:v>24.807140302813899</c:v>
                </c:pt>
                <c:pt idx="159">
                  <c:v>24.740752228061503</c:v>
                </c:pt>
                <c:pt idx="160">
                  <c:v>24.677107868254865</c:v>
                </c:pt>
                <c:pt idx="161">
                  <c:v>24.616226082591361</c:v>
                </c:pt>
                <c:pt idx="162">
                  <c:v>24.558124911658005</c:v>
                </c:pt>
                <c:pt idx="163">
                  <c:v>24.502821572085686</c:v>
                </c:pt>
                <c:pt idx="164">
                  <c:v>24.450332451447448</c:v>
                </c:pt>
                <c:pt idx="165">
                  <c:v>24.400673103402553</c:v>
                </c:pt>
                <c:pt idx="166">
                  <c:v>24.353858243087565</c:v>
                </c:pt>
                <c:pt idx="167">
                  <c:v>24.30990174275594</c:v>
                </c:pt>
                <c:pt idx="168">
                  <c:v>24.268816627667384</c:v>
                </c:pt>
                <c:pt idx="169">
                  <c:v>24.230615072228183</c:v>
                </c:pt>
                <c:pt idx="170">
                  <c:v>24.19530839638368</c:v>
                </c:pt>
                <c:pt idx="171">
                  <c:v>24.162907062263905</c:v>
                </c:pt>
                <c:pt idx="172">
                  <c:v>24.133420671083428</c:v>
                </c:pt>
                <c:pt idx="173">
                  <c:v>24.106857960296338</c:v>
                </c:pt>
                <c:pt idx="174">
                  <c:v>24.0832268010071</c:v>
                </c:pt>
                <c:pt idx="175">
                  <c:v>24.062534195638221</c:v>
                </c:pt>
                <c:pt idx="176">
                  <c:v>24.044786275855248</c:v>
                </c:pt>
                <c:pt idx="177">
                  <c:v>24.029988300749849</c:v>
                </c:pt>
                <c:pt idx="178">
                  <c:v>24.018144655281414</c:v>
                </c:pt>
                <c:pt idx="179">
                  <c:v>24.009258848977701</c:v>
                </c:pt>
                <c:pt idx="180">
                  <c:v>24.003333514894887</c:v>
                </c:pt>
                <c:pt idx="181">
                  <c:v>24.000370408837345</c:v>
                </c:pt>
                <c:pt idx="182">
                  <c:v>24.000370408837345</c:v>
                </c:pt>
                <c:pt idx="183">
                  <c:v>24.003333514894887</c:v>
                </c:pt>
                <c:pt idx="184">
                  <c:v>24.009258848977701</c:v>
                </c:pt>
                <c:pt idx="185">
                  <c:v>24.018144655281414</c:v>
                </c:pt>
                <c:pt idx="186">
                  <c:v>24.029988300749849</c:v>
                </c:pt>
                <c:pt idx="187">
                  <c:v>24.044786275855248</c:v>
                </c:pt>
                <c:pt idx="188">
                  <c:v>24.062534195638218</c:v>
                </c:pt>
                <c:pt idx="189">
                  <c:v>24.0832268010071</c:v>
                </c:pt>
                <c:pt idx="190">
                  <c:v>24.106857960296338</c:v>
                </c:pt>
                <c:pt idx="191">
                  <c:v>24.133420671083428</c:v>
                </c:pt>
                <c:pt idx="192">
                  <c:v>24.162907062263901</c:v>
                </c:pt>
                <c:pt idx="193">
                  <c:v>24.19530839638368</c:v>
                </c:pt>
                <c:pt idx="194">
                  <c:v>24.230615072228183</c:v>
                </c:pt>
                <c:pt idx="195">
                  <c:v>24.26881662766738</c:v>
                </c:pt>
                <c:pt idx="196">
                  <c:v>24.309901742755937</c:v>
                </c:pt>
                <c:pt idx="197">
                  <c:v>24.353858243087565</c:v>
                </c:pt>
                <c:pt idx="198">
                  <c:v>24.400673103402553</c:v>
                </c:pt>
                <c:pt idx="199">
                  <c:v>24.450332451447448</c:v>
                </c:pt>
                <c:pt idx="200">
                  <c:v>24.502821572085683</c:v>
                </c:pt>
                <c:pt idx="201">
                  <c:v>24.558124911658005</c:v>
                </c:pt>
                <c:pt idx="202">
                  <c:v>24.616226082591357</c:v>
                </c:pt>
                <c:pt idx="203">
                  <c:v>24.677107868254865</c:v>
                </c:pt>
                <c:pt idx="204">
                  <c:v>24.740752228061503</c:v>
                </c:pt>
                <c:pt idx="205">
                  <c:v>24.807140302813895</c:v>
                </c:pt>
                <c:pt idx="206">
                  <c:v>24.876252420292726</c:v>
                </c:pt>
                <c:pt idx="207">
                  <c:v>24.948068101086022</c:v>
                </c:pt>
                <c:pt idx="208">
                  <c:v>25.02256606465766</c:v>
                </c:pt>
                <c:pt idx="209">
                  <c:v>25.099724235653234</c:v>
                </c:pt>
                <c:pt idx="210">
                  <c:v>25.179519750441465</c:v>
                </c:pt>
                <c:pt idx="211">
                  <c:v>25.26192896388919</c:v>
                </c:pt>
                <c:pt idx="212">
                  <c:v>25.346927456367936</c:v>
                </c:pt>
                <c:pt idx="213">
                  <c:v>25.43449004098996</c:v>
                </c:pt>
                <c:pt idx="214">
                  <c:v>25.524590771071686</c:v>
                </c:pt>
                <c:pt idx="215">
                  <c:v>25.617202947822257</c:v>
                </c:pt>
                <c:pt idx="216">
                  <c:v>25.712299128254962</c:v>
                </c:pt>
                <c:pt idx="217">
                  <c:v>25.809851133319199</c:v>
                </c:pt>
                <c:pt idx="218">
                  <c:v>25.90983005625052</c:v>
                </c:pt>
                <c:pt idx="219">
                  <c:v>26.01220627113635</c:v>
                </c:pt>
                <c:pt idx="220">
                  <c:v>26.116949441694743</c:v>
                </c:pt>
                <c:pt idx="221">
                  <c:v>26.22402853026373</c:v>
                </c:pt>
                <c:pt idx="222">
                  <c:v>26.333411806998406</c:v>
                </c:pt>
                <c:pt idx="223">
                  <c:v>26.445066859273197</c:v>
                </c:pt>
                <c:pt idx="224">
                  <c:v>26.558960601286394</c:v>
                </c:pt>
                <c:pt idx="225">
                  <c:v>26.675059283864208</c:v>
                </c:pt>
                <c:pt idx="226">
                  <c:v>26.793328504461385</c:v>
                </c:pt>
                <c:pt idx="227">
                  <c:v>26.9137332173554</c:v>
                </c:pt>
                <c:pt idx="228">
                  <c:v>27.036237744031276</c:v>
                </c:pt>
                <c:pt idx="229">
                  <c:v>27.160805783753894</c:v>
                </c:pt>
                <c:pt idx="230">
                  <c:v>27.28740042432468</c:v>
                </c:pt>
                <c:pt idx="231">
                  <c:v>27.415984153019508</c:v>
                </c:pt>
                <c:pt idx="232">
                  <c:v>27.546518867704492</c:v>
                </c:pt>
                <c:pt idx="233">
                  <c:v>27.678965888126513</c:v>
                </c:pt>
                <c:pt idx="234">
                  <c:v>27.813285967374959</c:v>
                </c:pt>
                <c:pt idx="235">
                  <c:v>27.949439303511504</c:v>
                </c:pt>
                <c:pt idx="236">
                  <c:v>28.087385551364218</c:v>
                </c:pt>
                <c:pt idx="237">
                  <c:v>28.227083834482723</c:v>
                </c:pt>
                <c:pt idx="238">
                  <c:v>28.368492757250813</c:v>
                </c:pt>
                <c:pt idx="239">
                  <c:v>28.511570417152804</c:v>
                </c:pt>
                <c:pt idx="240">
                  <c:v>28.656274417190208</c:v>
                </c:pt>
                <c:pt idx="241">
                  <c:v>28.802561878444841</c:v>
                </c:pt>
                <c:pt idx="242">
                  <c:v>28.95038945278479</c:v>
                </c:pt>
                <c:pt idx="243">
                  <c:v>29.099713335709406</c:v>
                </c:pt>
                <c:pt idx="244">
                  <c:v>29.250489279329489</c:v>
                </c:pt>
                <c:pt idx="245">
                  <c:v>29.402672605478955</c:v>
                </c:pt>
                <c:pt idx="246">
                  <c:v>29.556218218953866</c:v>
                </c:pt>
                <c:pt idx="247">
                  <c:v>29.711080620875158</c:v>
                </c:pt>
                <c:pt idx="248">
                  <c:v>29.867213922170954</c:v>
                </c:pt>
                <c:pt idx="249">
                  <c:v>30.024571857174433</c:v>
                </c:pt>
                <c:pt idx="250">
                  <c:v>30.183107797333406</c:v>
                </c:pt>
                <c:pt idx="251">
                  <c:v>30.342774765027308</c:v>
                </c:pt>
                <c:pt idx="252">
                  <c:v>30.503525447487711</c:v>
                </c:pt>
                <c:pt idx="253">
                  <c:v>30.665312210818129</c:v>
                </c:pt>
                <c:pt idx="254">
                  <c:v>30.828087114108932</c:v>
                </c:pt>
                <c:pt idx="255">
                  <c:v>30.991801923643319</c:v>
                </c:pt>
                <c:pt idx="256">
                  <c:v>31.156408127189962</c:v>
                </c:pt>
                <c:pt idx="257">
                  <c:v>31.321856948378251</c:v>
                </c:pt>
                <c:pt idx="258">
                  <c:v>31.488099361151804</c:v>
                </c:pt>
                <c:pt idx="259">
                  <c:v>31.655086104295894</c:v>
                </c:pt>
                <c:pt idx="260">
                  <c:v>31.822767696034678</c:v>
                </c:pt>
                <c:pt idx="261">
                  <c:v>31.991094448693648</c:v>
                </c:pt>
                <c:pt idx="262">
                  <c:v>32.160016483423192</c:v>
                </c:pt>
                <c:pt idx="263">
                  <c:v>32.329483744978802</c:v>
                </c:pt>
                <c:pt idx="264">
                  <c:v>32.499446016553463</c:v>
                </c:pt>
                <c:pt idx="265">
                  <c:v>32.669852934658039</c:v>
                </c:pt>
                <c:pt idx="266">
                  <c:v>32.840654004044993</c:v>
                </c:pt>
                <c:pt idx="267">
                  <c:v>33.011798612671278</c:v>
                </c:pt>
                <c:pt idx="268">
                  <c:v>33.183236046695768</c:v>
                </c:pt>
                <c:pt idx="269">
                  <c:v>33.354915505506831</c:v>
                </c:pt>
                <c:pt idx="270">
                  <c:v>33.526786116775675</c:v>
                </c:pt>
                <c:pt idx="271">
                  <c:v>33.698796951530916</c:v>
                </c:pt>
                <c:pt idx="272">
                  <c:v>33.870897039249904</c:v>
                </c:pt>
                <c:pt idx="273">
                  <c:v>34.043035382962437</c:v>
                </c:pt>
                <c:pt idx="274">
                  <c:v>34.215160974362213</c:v>
                </c:pt>
                <c:pt idx="275">
                  <c:v>34.387222808921742</c:v>
                </c:pt>
                <c:pt idx="276">
                  <c:v>34.55916990100603</c:v>
                </c:pt>
                <c:pt idx="277">
                  <c:v>34.73095129898077</c:v>
                </c:pt>
                <c:pt idx="278">
                  <c:v>34.902516100310407</c:v>
                </c:pt>
                <c:pt idx="279">
                  <c:v>35.073813466641624</c:v>
                </c:pt>
                <c:pt idx="280">
                  <c:v>35.244792638867885</c:v>
                </c:pt>
                <c:pt idx="281">
                  <c:v>35.415402952170432</c:v>
                </c:pt>
                <c:pt idx="282">
                  <c:v>35.585593851031341</c:v>
                </c:pt>
                <c:pt idx="283">
                  <c:v>35.755314904214281</c:v>
                </c:pt>
                <c:pt idx="284">
                  <c:v>35.92451581970829</c:v>
                </c:pt>
                <c:pt idx="285">
                  <c:v>36.093146459630482</c:v>
                </c:pt>
                <c:pt idx="286">
                  <c:v>36.261156855082881</c:v>
                </c:pt>
                <c:pt idx="287">
                  <c:v>36.42849722095935</c:v>
                </c:pt>
                <c:pt idx="288">
                  <c:v>36.595117970697991</c:v>
                </c:pt>
                <c:pt idx="289">
                  <c:v>36.760969730974679</c:v>
                </c:pt>
                <c:pt idx="290">
                  <c:v>36.926003356333482</c:v>
                </c:pt>
                <c:pt idx="291">
                  <c:v>37.090169943749473</c:v>
                </c:pt>
                <c:pt idx="292">
                  <c:v>37.253420847119799</c:v>
                </c:pt>
                <c:pt idx="293">
                  <c:v>37.415707691678548</c:v>
                </c:pt>
                <c:pt idx="294">
                  <c:v>37.576982388331245</c:v>
                </c:pt>
                <c:pt idx="295">
                  <c:v>37.737197147904681</c:v>
                </c:pt>
                <c:pt idx="296">
                  <c:v>37.896304495307874</c:v>
                </c:pt>
                <c:pt idx="297">
                  <c:v>38.054257283599966</c:v>
                </c:pt>
                <c:pt idx="298">
                  <c:v>38.211008707960893</c:v>
                </c:pt>
                <c:pt idx="299">
                  <c:v>38.366512319560627</c:v>
                </c:pt>
                <c:pt idx="300">
                  <c:v>38.52072203932304</c:v>
                </c:pt>
                <c:pt idx="301">
                  <c:v>38.673592171580019</c:v>
                </c:pt>
                <c:pt idx="302">
                  <c:v>38.825077417612178</c:v>
                </c:pt>
                <c:pt idx="303">
                  <c:v>38.975132889071801</c:v>
                </c:pt>
                <c:pt idx="304">
                  <c:v>39.12371412128423</c:v>
                </c:pt>
                <c:pt idx="305">
                  <c:v>39.270777086423713</c:v>
                </c:pt>
                <c:pt idx="306">
                  <c:v>39.416278206559809</c:v>
                </c:pt>
                <c:pt idx="307">
                  <c:v>39.560174366570436</c:v>
                </c:pt>
                <c:pt idx="308">
                  <c:v>39.702422926917869</c:v>
                </c:pt>
                <c:pt idx="309">
                  <c:v>39.842981736283676</c:v>
                </c:pt>
                <c:pt idx="310">
                  <c:v>39.981809144059156</c:v>
                </c:pt>
                <c:pt idx="311">
                  <c:v>40.11886401268724</c:v>
                </c:pt>
                <c:pt idx="312">
                  <c:v>40.254105729852455</c:v>
                </c:pt>
                <c:pt idx="313">
                  <c:v>40.387494220515265</c:v>
                </c:pt>
                <c:pt idx="314">
                  <c:v>40.518989958787117</c:v>
                </c:pt>
                <c:pt idx="315">
                  <c:v>40.648553979642855</c:v>
                </c:pt>
                <c:pt idx="316">
                  <c:v>40.776147890466888</c:v>
                </c:pt>
                <c:pt idx="317">
                  <c:v>40.90173388242971</c:v>
                </c:pt>
                <c:pt idx="318">
                  <c:v>41.025274741691568</c:v>
                </c:pt>
                <c:pt idx="319">
                  <c:v>41.146733860429606</c:v>
                </c:pt>
                <c:pt idx="320">
                  <c:v>41.266075247685649</c:v>
                </c:pt>
                <c:pt idx="321">
                  <c:v>41.383263540031066</c:v>
                </c:pt>
                <c:pt idx="322">
                  <c:v>41.498264012045681</c:v>
                </c:pt>
                <c:pt idx="323">
                  <c:v>41.611042586607745</c:v>
                </c:pt>
                <c:pt idx="324">
                  <c:v>41.721565844991645</c:v>
                </c:pt>
                <c:pt idx="325">
                  <c:v>41.829801036770625</c:v>
                </c:pt>
                <c:pt idx="326">
                  <c:v>41.93571608952147</c:v>
                </c:pt>
                <c:pt idx="327">
                  <c:v>42.039279618328209</c:v>
                </c:pt>
                <c:pt idx="328">
                  <c:v>42.140460935082174</c:v>
                </c:pt>
                <c:pt idx="329">
                  <c:v>42.23923005757554</c:v>
                </c:pt>
                <c:pt idx="330">
                  <c:v>42.335557718385694</c:v>
                </c:pt>
                <c:pt idx="331">
                  <c:v>42.429415373547826</c:v>
                </c:pt>
                <c:pt idx="332">
                  <c:v>42.520775211013088</c:v>
                </c:pt>
                <c:pt idx="333">
                  <c:v>42.609610158889943</c:v>
                </c:pt>
                <c:pt idx="334">
                  <c:v>42.695893893466106</c:v>
                </c:pt>
                <c:pt idx="335">
                  <c:v>42.779600847008879</c:v>
                </c:pt>
                <c:pt idx="336">
                  <c:v>42.860706215341381</c:v>
                </c:pt>
                <c:pt idx="337">
                  <c:v>42.939185965192564</c:v>
                </c:pt>
                <c:pt idx="338">
                  <c:v>43.01501684131884</c:v>
                </c:pt>
                <c:pt idx="339">
                  <c:v>43.088176373395029</c:v>
                </c:pt>
                <c:pt idx="340">
                  <c:v>43.158642882672865</c:v>
                </c:pt>
                <c:pt idx="341">
                  <c:v>43.226395488404876</c:v>
                </c:pt>
                <c:pt idx="342">
                  <c:v>43.291414114031738</c:v>
                </c:pt>
                <c:pt idx="343">
                  <c:v>43.35367949313148</c:v>
                </c:pt>
                <c:pt idx="344">
                  <c:v>43.41317317512847</c:v>
                </c:pt>
                <c:pt idx="345">
                  <c:v>43.469877530760755</c:v>
                </c:pt>
                <c:pt idx="346">
                  <c:v>43.523775757303973</c:v>
                </c:pt>
                <c:pt idx="347">
                  <c:v>43.574851883550387</c:v>
                </c:pt>
                <c:pt idx="348">
                  <c:v>43.623090774541481</c:v>
                </c:pt>
                <c:pt idx="349">
                  <c:v>43.668478136052777</c:v>
                </c:pt>
                <c:pt idx="350">
                  <c:v>43.711000518829501</c:v>
                </c:pt>
                <c:pt idx="351">
                  <c:v>43.750645322571948</c:v>
                </c:pt>
                <c:pt idx="352">
                  <c:v>43.78740079966915</c:v>
                </c:pt>
                <c:pt idx="353">
                  <c:v>43.821256058680007</c:v>
                </c:pt>
                <c:pt idx="354">
                  <c:v>43.852201067560607</c:v>
                </c:pt>
                <c:pt idx="355">
                  <c:v>43.880226656636978</c:v>
                </c:pt>
                <c:pt idx="356">
                  <c:v>43.905324521322228</c:v>
                </c:pt>
                <c:pt idx="357">
                  <c:v>43.927487224577405</c:v>
                </c:pt>
                <c:pt idx="358">
                  <c:v>43.946708199115207</c:v>
                </c:pt>
                <c:pt idx="359">
                  <c:v>43.962981749346078</c:v>
                </c:pt>
                <c:pt idx="360">
                  <c:v>43.976303053065855</c:v>
                </c:pt>
                <c:pt idx="361">
                  <c:v>43.986668162884754</c:v>
                </c:pt>
                <c:pt idx="362">
                  <c:v>43.994074007397046</c:v>
                </c:pt>
                <c:pt idx="363">
                  <c:v>43.998518392091164</c:v>
                </c:pt>
                <c:pt idx="364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35-4FD5-97AB-3261996F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31168"/>
        <c:axId val="294932152"/>
      </c:scatterChart>
      <c:valAx>
        <c:axId val="2949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2152"/>
        <c:crosses val="autoZero"/>
        <c:crossBetween val="midCat"/>
      </c:valAx>
      <c:valAx>
        <c:axId val="2949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Heat extraction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Sheet2!$L$1</c:f>
              <c:strCache>
                <c:ptCount val="1"/>
                <c:pt idx="0">
                  <c:v>Specific heat extraction rate from ground</c:v>
                </c:pt>
              </c:strCache>
            </c:strRef>
          </c:tx>
          <c:xVal>
            <c:numRef>
              <c:f>Sheet2!$A$4:$A$368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Sheet2!$L$4:$L$368</c:f>
              <c:numCache>
                <c:formatCode>General</c:formatCode>
                <c:ptCount val="365"/>
                <c:pt idx="0">
                  <c:v>1294.0740703556226</c:v>
                </c:pt>
                <c:pt idx="1">
                  <c:v>1293.9433531587367</c:v>
                </c:pt>
                <c:pt idx="2">
                  <c:v>1293.7255342024928</c:v>
                </c:pt>
                <c:pt idx="3">
                  <c:v>1293.4206780313489</c:v>
                </c:pt>
                <c:pt idx="4">
                  <c:v>1293.0288749807671</c:v>
                </c:pt>
                <c:pt idx="5">
                  <c:v>1292.5502411504472</c:v>
                </c:pt>
                <c:pt idx="6">
                  <c:v>1291.9849183699239</c:v>
                </c:pt>
                <c:pt idx="7">
                  <c:v>1291.3330741565364</c:v>
                </c:pt>
                <c:pt idx="8">
                  <c:v>1290.5949016657933</c:v>
                </c:pt>
                <c:pt idx="9">
                  <c:v>1289.7706196341355</c:v>
                </c:pt>
                <c:pt idx="10">
                  <c:v>1288.8604723141179</c:v>
                </c:pt>
                <c:pt idx="11">
                  <c:v>1287.8647294020338</c:v>
                </c:pt>
                <c:pt idx="12">
                  <c:v>1286.7836859579984</c:v>
                </c:pt>
                <c:pt idx="13">
                  <c:v>1285.6176623185147</c:v>
                </c:pt>
                <c:pt idx="14">
                  <c:v>1284.3670040015522</c:v>
                </c:pt>
                <c:pt idx="15">
                  <c:v>1283.0320816041615</c:v>
                </c:pt>
                <c:pt idx="16">
                  <c:v>1281.6132906926587</c:v>
                </c:pt>
                <c:pt idx="17">
                  <c:v>1280.111051685411</c:v>
                </c:pt>
                <c:pt idx="18">
                  <c:v>1278.5258097282576</c:v>
                </c:pt>
                <c:pt idx="19">
                  <c:v>1276.8580345626019</c:v>
                </c:pt>
                <c:pt idx="20">
                  <c:v>1275.10822038622</c:v>
                </c:pt>
                <c:pt idx="21">
                  <c:v>1273.2768857068161</c:v>
                </c:pt>
                <c:pt idx="22">
                  <c:v>1271.3645731883787</c:v>
                </c:pt>
                <c:pt idx="23">
                  <c:v>1269.3718494903785</c:v>
                </c:pt>
                <c:pt idx="24">
                  <c:v>1267.2993050998537</c:v>
                </c:pt>
                <c:pt idx="25">
                  <c:v>1265.1475541564364</c:v>
                </c:pt>
                <c:pt idx="26">
                  <c:v>1262.9172342703698</c:v>
                </c:pt>
                <c:pt idx="27">
                  <c:v>1260.6090063335701</c:v>
                </c:pt>
                <c:pt idx="28">
                  <c:v>1258.2235543237907</c:v>
                </c:pt>
                <c:pt idx="29">
                  <c:v>1255.7615851019441</c:v>
                </c:pt>
                <c:pt idx="30">
                  <c:v>1253.2238282026453</c:v>
                </c:pt>
                <c:pt idx="31">
                  <c:v>1250.6110356180322</c:v>
                </c:pt>
                <c:pt idx="32">
                  <c:v>1247.9239815749361</c:v>
                </c:pt>
                <c:pt idx="33">
                  <c:v>1245.163462305462</c:v>
                </c:pt>
                <c:pt idx="34">
                  <c:v>1242.3302958110453</c:v>
                </c:pt>
                <c:pt idx="35">
                  <c:v>1239.4253216200639</c:v>
                </c:pt>
                <c:pt idx="36">
                  <c:v>1236.4494005390654</c:v>
                </c:pt>
                <c:pt idx="37">
                  <c:v>1233.4034143976905</c:v>
                </c:pt>
                <c:pt idx="38">
                  <c:v>1230.2882657873713</c:v>
                </c:pt>
                <c:pt idx="39">
                  <c:v>1227.104877793872</c:v>
                </c:pt>
                <c:pt idx="40">
                  <c:v>1223.8541937237571</c:v>
                </c:pt>
                <c:pt idx="41">
                  <c:v>1220.5371768248731</c:v>
                </c:pt>
                <c:pt idx="42">
                  <c:v>1217.1548100009136</c:v>
                </c:pt>
                <c:pt idx="43">
                  <c:v>1213.7080955201664</c:v>
                </c:pt>
                <c:pt idx="44">
                  <c:v>1210.1980547185176</c:v>
                </c:pt>
                <c:pt idx="45">
                  <c:v>1206.6257276968108</c:v>
                </c:pt>
                <c:pt idx="46">
                  <c:v>1202.9921730126389</c:v>
                </c:pt>
                <c:pt idx="47">
                  <c:v>1199.2984673666733</c:v>
                </c:pt>
                <c:pt idx="48">
                  <c:v>1195.5457052836136</c:v>
                </c:pt>
                <c:pt idx="49">
                  <c:v>1191.7349987878565</c:v>
                </c:pt>
                <c:pt idx="50">
                  <c:v>1187.8674770739788</c:v>
                </c:pt>
                <c:pt idx="51">
                  <c:v>1183.9442861721311</c:v>
                </c:pt>
                <c:pt idx="52">
                  <c:v>1179.9665886084481</c:v>
                </c:pt>
                <c:pt idx="53">
                  <c:v>1175.9355630605637</c:v>
                </c:pt>
                <c:pt idx="54">
                  <c:v>1171.8524040083437</c:v>
                </c:pt>
                <c:pt idx="55">
                  <c:v>1167.7183213799374</c:v>
                </c:pt>
                <c:pt idx="56">
                  <c:v>1163.5345401932484</c:v>
                </c:pt>
                <c:pt idx="57">
                  <c:v>1159.3023001929359</c:v>
                </c:pt>
                <c:pt idx="58">
                  <c:v>1155.0228554830505</c:v>
                </c:pt>
                <c:pt idx="59">
                  <c:v>1150.6974741554188</c:v>
                </c:pt>
                <c:pt idx="60">
                  <c:v>1146.3274379138768</c:v>
                </c:pt>
                <c:pt idx="61">
                  <c:v>1141.9140416944758</c:v>
                </c:pt>
                <c:pt idx="62">
                  <c:v>1137.4585932817656</c:v>
                </c:pt>
                <c:pt idx="63">
                  <c:v>1132.9624129212662</c:v>
                </c:pt>
                <c:pt idx="64">
                  <c:v>1128.4268329282543</c:v>
                </c:pt>
                <c:pt idx="65">
                  <c:v>1123.8531972929673</c:v>
                </c:pt>
                <c:pt idx="66">
                  <c:v>1119.2428612823521</c:v>
                </c:pt>
                <c:pt idx="67">
                  <c:v>1114.5971910384674</c:v>
                </c:pt>
                <c:pt idx="68">
                  <c:v>1109.9175631736673</c:v>
                </c:pt>
                <c:pt idx="69">
                  <c:v>1105.2053643626841</c:v>
                </c:pt>
                <c:pt idx="70">
                  <c:v>1100.4619909317221</c:v>
                </c:pt>
                <c:pt idx="71">
                  <c:v>1095.6888484446999</c:v>
                </c:pt>
                <c:pt idx="72">
                  <c:v>1090.8873512867492</c:v>
                </c:pt>
                <c:pt idx="73">
                  <c:v>1086.0589222451026</c:v>
                </c:pt>
                <c:pt idx="74">
                  <c:v>1081.2049920874908</c:v>
                </c:pt>
                <c:pt idx="75">
                  <c:v>1076.3269991381765</c:v>
                </c:pt>
                <c:pt idx="76">
                  <c:v>1071.4263888517457</c:v>
                </c:pt>
                <c:pt idx="77">
                  <c:v>1066.5046133847904</c:v>
                </c:pt>
                <c:pt idx="78">
                  <c:v>1061.5631311656025</c:v>
                </c:pt>
                <c:pt idx="79">
                  <c:v>1056.6034064620089</c:v>
                </c:pt>
                <c:pt idx="80">
                  <c:v>1051.6269089474788</c:v>
                </c:pt>
                <c:pt idx="81">
                  <c:v>1046.6351132656278</c:v>
                </c:pt>
                <c:pt idx="82">
                  <c:v>1041.6294985932479</c:v>
                </c:pt>
                <c:pt idx="83">
                  <c:v>1036.6115482019968</c:v>
                </c:pt>
                <c:pt idx="84">
                  <c:v>1031.5827490188715</c:v>
                </c:pt>
                <c:pt idx="85">
                  <c:v>1026.5445911856004</c:v>
                </c:pt>
                <c:pt idx="86">
                  <c:v>1021.4985676170818</c:v>
                </c:pt>
                <c:pt idx="87">
                  <c:v>1016.4461735590008</c:v>
                </c:pt>
                <c:pt idx="88">
                  <c:v>1011.3889061447572</c:v>
                </c:pt>
                <c:pt idx="89">
                  <c:v>1006.32826395183</c:v>
                </c:pt>
                <c:pt idx="90">
                  <c:v>1001.2657465577189</c:v>
                </c:pt>
                <c:pt idx="91">
                  <c:v>996.20285409558562</c:v>
                </c:pt>
                <c:pt idx="92">
                  <c:v>991.14108680973277</c:v>
                </c:pt>
                <c:pt idx="93">
                  <c:v>986.08194461104938</c:v>
                </c:pt>
                <c:pt idx="94">
                  <c:v>981.02692663255414</c:v>
                </c:pt>
                <c:pt idx="95">
                  <c:v>975.97753078516985</c:v>
                </c:pt>
                <c:pt idx="96">
                  <c:v>970.93525331386127</c:v>
                </c:pt>
                <c:pt idx="97">
                  <c:v>965.9015883542645</c:v>
                </c:pt>
                <c:pt idx="98">
                  <c:v>960.8780274899425</c:v>
                </c:pt>
                <c:pt idx="99">
                  <c:v>955.86605931039639</c:v>
                </c:pt>
                <c:pt idx="100">
                  <c:v>950.86716896996495</c:v>
                </c:pt>
                <c:pt idx="101">
                  <c:v>945.88283774774106</c:v>
                </c:pt>
                <c:pt idx="102">
                  <c:v>940.91454260863657</c:v>
                </c:pt>
                <c:pt idx="103">
                  <c:v>935.96375576572609</c:v>
                </c:pt>
                <c:pt idx="104">
                  <c:v>931.03194424399726</c:v>
                </c:pt>
                <c:pt idx="105">
                  <c:v>926.12056944564154</c:v>
                </c:pt>
                <c:pt idx="106">
                  <c:v>921.23108671700788</c:v>
                </c:pt>
                <c:pt idx="107">
                  <c:v>916.36494491735198</c:v>
                </c:pt>
                <c:pt idx="108">
                  <c:v>911.52358598950946</c:v>
                </c:pt>
                <c:pt idx="109">
                  <c:v>906.70844453261589</c:v>
                </c:pt>
                <c:pt idx="110">
                  <c:v>901.92094737700381</c:v>
                </c:pt>
                <c:pt idx="111">
                  <c:v>897.16251316140347</c:v>
                </c:pt>
                <c:pt idx="112">
                  <c:v>892.43455191256794</c:v>
                </c:pt>
                <c:pt idx="113">
                  <c:v>887.73846462745337</c:v>
                </c:pt>
                <c:pt idx="114">
                  <c:v>883.07564285807189</c:v>
                </c:pt>
                <c:pt idx="115">
                  <c:v>878.44746829914607</c:v>
                </c:pt>
                <c:pt idx="116">
                  <c:v>873.85531237868122</c:v>
                </c:pt>
                <c:pt idx="117">
                  <c:v>869.3005358515843</c:v>
                </c:pt>
                <c:pt idx="118">
                  <c:v>864.78448839644</c:v>
                </c:pt>
                <c:pt idx="119">
                  <c:v>860.30850821557374</c:v>
                </c:pt>
                <c:pt idx="120">
                  <c:v>855.873921638512</c:v>
                </c:pt>
                <c:pt idx="121">
                  <c:v>851.48204272896464</c:v>
                </c:pt>
                <c:pt idx="122">
                  <c:v>847.13417289543645</c:v>
                </c:pt>
                <c:pt idx="123">
                  <c:v>842.83160050559445</c:v>
                </c:pt>
                <c:pt idx="124">
                  <c:v>838.57560050449433</c:v>
                </c:pt>
                <c:pt idx="125">
                  <c:v>834.3674340367885</c:v>
                </c:pt>
                <c:pt idx="126">
                  <c:v>830.2083480730214</c:v>
                </c:pt>
                <c:pt idx="127">
                  <c:v>826.09957504012391</c:v>
                </c:pt>
                <c:pt idx="128">
                  <c:v>822.04233245622095</c:v>
                </c:pt>
                <c:pt idx="129">
                  <c:v>818.03782256985198</c:v>
                </c:pt>
                <c:pt idx="130">
                  <c:v>814.08723200372106</c:v>
                </c:pt>
                <c:pt idx="131">
                  <c:v>810.19173140307362</c:v>
                </c:pt>
                <c:pt idx="132">
                  <c:v>806.352475088809</c:v>
                </c:pt>
                <c:pt idx="133">
                  <c:v>802.57060071543196</c:v>
                </c:pt>
                <c:pt idx="134">
                  <c:v>798.84722893393825</c:v>
                </c:pt>
                <c:pt idx="135">
                  <c:v>795.18346305974342</c:v>
                </c:pt>
                <c:pt idx="136">
                  <c:v>791.58038874574709</c:v>
                </c:pt>
                <c:pt idx="137">
                  <c:v>788.03907366062924</c:v>
                </c:pt>
                <c:pt idx="138">
                  <c:v>784.56056717247702</c:v>
                </c:pt>
                <c:pt idx="139">
                  <c:v>781.14590003783519</c:v>
                </c:pt>
                <c:pt idx="140">
                  <c:v>777.79608409627053</c:v>
                </c:pt>
                <c:pt idx="141">
                  <c:v>774.51211197054158</c:v>
                </c:pt>
                <c:pt idx="142">
                  <c:v>771.29495677246291</c:v>
                </c:pt>
                <c:pt idx="143">
                  <c:v>768.1455718145512</c:v>
                </c:pt>
                <c:pt idx="144">
                  <c:v>765.06489032753984</c:v>
                </c:pt>
                <c:pt idx="145">
                  <c:v>762.05382518383908</c:v>
                </c:pt>
                <c:pt idx="146">
                  <c:v>759.11326862703527</c:v>
                </c:pt>
                <c:pt idx="147">
                  <c:v>756.24409200749892</c:v>
                </c:pt>
                <c:pt idx="148">
                  <c:v>753.44714552418407</c:v>
                </c:pt>
                <c:pt idx="149">
                  <c:v>750.72325797269696</c:v>
                </c:pt>
                <c:pt idx="150">
                  <c:v>748.07323649970476</c:v>
                </c:pt>
                <c:pt idx="151">
                  <c:v>745.49786636376302</c:v>
                </c:pt>
                <c:pt idx="152">
                  <c:v>742.99791070262336</c:v>
                </c:pt>
                <c:pt idx="153">
                  <c:v>740.57411030710205</c:v>
                </c:pt>
                <c:pt idx="154">
                  <c:v>738.22718340156575</c:v>
                </c:pt>
                <c:pt idx="155">
                  <c:v>735.95782543110772</c:v>
                </c:pt>
                <c:pt idx="156">
                  <c:v>733.76670885547128</c:v>
                </c:pt>
                <c:pt idx="157">
                  <c:v>731.65448294978614</c:v>
                </c:pt>
                <c:pt idx="158">
                  <c:v>729.62177361217357</c:v>
                </c:pt>
                <c:pt idx="159">
                  <c:v>727.66918317827958</c:v>
                </c:pt>
                <c:pt idx="160">
                  <c:v>725.79729024279015</c:v>
                </c:pt>
                <c:pt idx="161">
                  <c:v>724.00664948798112</c:v>
                </c:pt>
                <c:pt idx="162">
                  <c:v>722.29779151935315</c:v>
                </c:pt>
                <c:pt idx="163">
                  <c:v>720.67122270840264</c:v>
                </c:pt>
                <c:pt idx="164">
                  <c:v>719.12742504257199</c:v>
                </c:pt>
                <c:pt idx="165">
                  <c:v>717.66685598242805</c:v>
                </c:pt>
                <c:pt idx="166">
                  <c:v>716.28994832610488</c:v>
                </c:pt>
                <c:pt idx="167">
                  <c:v>714.99711008105714</c:v>
                </c:pt>
                <c:pt idx="168">
                  <c:v>713.78872434315838</c:v>
                </c:pt>
                <c:pt idx="169">
                  <c:v>712.66514918318194</c:v>
                </c:pt>
                <c:pt idx="170">
                  <c:v>711.62671754069652</c:v>
                </c:pt>
                <c:pt idx="171">
                  <c:v>710.67373712540893</c:v>
                </c:pt>
                <c:pt idx="172">
                  <c:v>709.80649032598319</c:v>
                </c:pt>
                <c:pt idx="173">
                  <c:v>709.02523412636276</c:v>
                </c:pt>
                <c:pt idx="174">
                  <c:v>708.33020002962064</c:v>
                </c:pt>
                <c:pt idx="175">
                  <c:v>707.72159398935946</c:v>
                </c:pt>
                <c:pt idx="176">
                  <c:v>707.19959634868383</c:v>
                </c:pt>
                <c:pt idx="177">
                  <c:v>706.76436178676033</c:v>
                </c:pt>
                <c:pt idx="178">
                  <c:v>706.41601927298279</c:v>
                </c:pt>
                <c:pt idx="179">
                  <c:v>706.15467202875595</c:v>
                </c:pt>
                <c:pt idx="180">
                  <c:v>705.98039749690849</c:v>
                </c:pt>
                <c:pt idx="181">
                  <c:v>705.89324731874558</c:v>
                </c:pt>
                <c:pt idx="182">
                  <c:v>705.89324731874558</c:v>
                </c:pt>
                <c:pt idx="183">
                  <c:v>705.98039749690849</c:v>
                </c:pt>
                <c:pt idx="184">
                  <c:v>706.15467202875595</c:v>
                </c:pt>
                <c:pt idx="185">
                  <c:v>706.41601927298279</c:v>
                </c:pt>
                <c:pt idx="186">
                  <c:v>706.76436178676033</c:v>
                </c:pt>
                <c:pt idx="187">
                  <c:v>707.19959634868383</c:v>
                </c:pt>
                <c:pt idx="188">
                  <c:v>707.72159398935923</c:v>
                </c:pt>
                <c:pt idx="189">
                  <c:v>708.33020002962064</c:v>
                </c:pt>
                <c:pt idx="190">
                  <c:v>709.02523412636276</c:v>
                </c:pt>
                <c:pt idx="191">
                  <c:v>709.80649032598319</c:v>
                </c:pt>
                <c:pt idx="192">
                  <c:v>710.67373712540871</c:v>
                </c:pt>
                <c:pt idx="193">
                  <c:v>711.62671754069652</c:v>
                </c:pt>
                <c:pt idx="194">
                  <c:v>712.66514918318194</c:v>
                </c:pt>
                <c:pt idx="195">
                  <c:v>713.78872434315826</c:v>
                </c:pt>
                <c:pt idx="196">
                  <c:v>714.99711008105692</c:v>
                </c:pt>
                <c:pt idx="197">
                  <c:v>716.28994832610488</c:v>
                </c:pt>
                <c:pt idx="198">
                  <c:v>717.66685598242805</c:v>
                </c:pt>
                <c:pt idx="199">
                  <c:v>719.12742504257199</c:v>
                </c:pt>
                <c:pt idx="200">
                  <c:v>720.67122270840252</c:v>
                </c:pt>
                <c:pt idx="201">
                  <c:v>722.29779151935315</c:v>
                </c:pt>
                <c:pt idx="202">
                  <c:v>724.00664948798101</c:v>
                </c:pt>
                <c:pt idx="203">
                  <c:v>725.79729024279015</c:v>
                </c:pt>
                <c:pt idx="204">
                  <c:v>727.66918317827958</c:v>
                </c:pt>
                <c:pt idx="205">
                  <c:v>729.62177361217346</c:v>
                </c:pt>
                <c:pt idx="206">
                  <c:v>731.65448294978614</c:v>
                </c:pt>
                <c:pt idx="207">
                  <c:v>733.76670885547128</c:v>
                </c:pt>
                <c:pt idx="208">
                  <c:v>735.95782543110772</c:v>
                </c:pt>
                <c:pt idx="209">
                  <c:v>738.22718340156575</c:v>
                </c:pt>
                <c:pt idx="210">
                  <c:v>740.57411030710205</c:v>
                </c:pt>
                <c:pt idx="211">
                  <c:v>742.99791070262324</c:v>
                </c:pt>
                <c:pt idx="212">
                  <c:v>745.49786636376291</c:v>
                </c:pt>
                <c:pt idx="213">
                  <c:v>748.07323649970476</c:v>
                </c:pt>
                <c:pt idx="214">
                  <c:v>750.72325797269673</c:v>
                </c:pt>
                <c:pt idx="215">
                  <c:v>753.44714552418407</c:v>
                </c:pt>
                <c:pt idx="216">
                  <c:v>756.24409200749892</c:v>
                </c:pt>
                <c:pt idx="217">
                  <c:v>759.11326862703527</c:v>
                </c:pt>
                <c:pt idx="218">
                  <c:v>762.05382518383874</c:v>
                </c:pt>
                <c:pt idx="219">
                  <c:v>765.06489032753962</c:v>
                </c:pt>
                <c:pt idx="220">
                  <c:v>768.1455718145512</c:v>
                </c:pt>
                <c:pt idx="221">
                  <c:v>771.29495677246268</c:v>
                </c:pt>
                <c:pt idx="222">
                  <c:v>774.51211197054135</c:v>
                </c:pt>
                <c:pt idx="223">
                  <c:v>777.79608409627053</c:v>
                </c:pt>
                <c:pt idx="224">
                  <c:v>781.14590003783496</c:v>
                </c:pt>
                <c:pt idx="225">
                  <c:v>784.56056717247657</c:v>
                </c:pt>
                <c:pt idx="226">
                  <c:v>788.0390736606289</c:v>
                </c:pt>
                <c:pt idx="227">
                  <c:v>791.58038874574709</c:v>
                </c:pt>
                <c:pt idx="228">
                  <c:v>795.18346305974342</c:v>
                </c:pt>
                <c:pt idx="229">
                  <c:v>798.84722893393814</c:v>
                </c:pt>
                <c:pt idx="230">
                  <c:v>802.57060071543174</c:v>
                </c:pt>
                <c:pt idx="231">
                  <c:v>806.352475088809</c:v>
                </c:pt>
                <c:pt idx="232">
                  <c:v>810.19173140307316</c:v>
                </c:pt>
                <c:pt idx="233">
                  <c:v>814.08723200372106</c:v>
                </c:pt>
                <c:pt idx="234">
                  <c:v>818.03782256985187</c:v>
                </c:pt>
                <c:pt idx="235">
                  <c:v>822.04233245622061</c:v>
                </c:pt>
                <c:pt idx="236">
                  <c:v>826.09957504012391</c:v>
                </c:pt>
                <c:pt idx="237">
                  <c:v>830.2083480730214</c:v>
                </c:pt>
                <c:pt idx="238">
                  <c:v>834.3674340367885</c:v>
                </c:pt>
                <c:pt idx="239">
                  <c:v>838.5756005044941</c:v>
                </c:pt>
                <c:pt idx="240">
                  <c:v>842.83160050559434</c:v>
                </c:pt>
                <c:pt idx="241">
                  <c:v>847.13417289543645</c:v>
                </c:pt>
                <c:pt idx="242">
                  <c:v>851.48204272896442</c:v>
                </c:pt>
                <c:pt idx="243">
                  <c:v>855.873921638512</c:v>
                </c:pt>
                <c:pt idx="244">
                  <c:v>860.30850821557328</c:v>
                </c:pt>
                <c:pt idx="245">
                  <c:v>864.78448839643988</c:v>
                </c:pt>
                <c:pt idx="246">
                  <c:v>869.3005358515843</c:v>
                </c:pt>
                <c:pt idx="247">
                  <c:v>873.85531237868099</c:v>
                </c:pt>
                <c:pt idx="248">
                  <c:v>878.44746829914573</c:v>
                </c:pt>
                <c:pt idx="249">
                  <c:v>883.07564285807166</c:v>
                </c:pt>
                <c:pt idx="250">
                  <c:v>887.73846462745314</c:v>
                </c:pt>
                <c:pt idx="251">
                  <c:v>892.43455191256794</c:v>
                </c:pt>
                <c:pt idx="252">
                  <c:v>897.16251316140324</c:v>
                </c:pt>
                <c:pt idx="253">
                  <c:v>901.9209473770037</c:v>
                </c:pt>
                <c:pt idx="254">
                  <c:v>906.70844453261554</c:v>
                </c:pt>
                <c:pt idx="255">
                  <c:v>911.52358598950946</c:v>
                </c:pt>
                <c:pt idx="256">
                  <c:v>916.36494491735175</c:v>
                </c:pt>
                <c:pt idx="257">
                  <c:v>921.23108671700743</c:v>
                </c:pt>
                <c:pt idx="258">
                  <c:v>926.12056944564119</c:v>
                </c:pt>
                <c:pt idx="259">
                  <c:v>931.03194424399692</c:v>
                </c:pt>
                <c:pt idx="260">
                  <c:v>935.96375576572564</c:v>
                </c:pt>
                <c:pt idx="261">
                  <c:v>940.91454260863657</c:v>
                </c:pt>
                <c:pt idx="262">
                  <c:v>945.88283774774095</c:v>
                </c:pt>
                <c:pt idx="263">
                  <c:v>950.86716896996472</c:v>
                </c:pt>
                <c:pt idx="264">
                  <c:v>955.86605931039594</c:v>
                </c:pt>
                <c:pt idx="265">
                  <c:v>960.87802748994227</c:v>
                </c:pt>
                <c:pt idx="266">
                  <c:v>965.9015883542645</c:v>
                </c:pt>
                <c:pt idx="267">
                  <c:v>970.93525331386104</c:v>
                </c:pt>
                <c:pt idx="268">
                  <c:v>975.97753078516962</c:v>
                </c:pt>
                <c:pt idx="269">
                  <c:v>981.02692663255402</c:v>
                </c:pt>
                <c:pt idx="270">
                  <c:v>986.08194461104927</c:v>
                </c:pt>
                <c:pt idx="271">
                  <c:v>991.14108680973277</c:v>
                </c:pt>
                <c:pt idx="272">
                  <c:v>996.20285409558528</c:v>
                </c:pt>
                <c:pt idx="273">
                  <c:v>1001.2657465577186</c:v>
                </c:pt>
                <c:pt idx="274">
                  <c:v>1006.3282639518296</c:v>
                </c:pt>
                <c:pt idx="275">
                  <c:v>1011.3889061447571</c:v>
                </c:pt>
                <c:pt idx="276">
                  <c:v>1016.4461735590008</c:v>
                </c:pt>
                <c:pt idx="277">
                  <c:v>1021.4985676170813</c:v>
                </c:pt>
                <c:pt idx="278">
                  <c:v>1026.5445911856002</c:v>
                </c:pt>
                <c:pt idx="279">
                  <c:v>1031.5827490188713</c:v>
                </c:pt>
                <c:pt idx="280">
                  <c:v>1036.6115482019966</c:v>
                </c:pt>
                <c:pt idx="281">
                  <c:v>1041.6294985932479</c:v>
                </c:pt>
                <c:pt idx="282">
                  <c:v>1046.6351132656275</c:v>
                </c:pt>
                <c:pt idx="283">
                  <c:v>1051.6269089474788</c:v>
                </c:pt>
                <c:pt idx="284">
                  <c:v>1056.6034064620085</c:v>
                </c:pt>
                <c:pt idx="285">
                  <c:v>1061.5631311656025</c:v>
                </c:pt>
                <c:pt idx="286">
                  <c:v>1066.5046133847904</c:v>
                </c:pt>
                <c:pt idx="287">
                  <c:v>1071.4263888517455</c:v>
                </c:pt>
                <c:pt idx="288">
                  <c:v>1076.3269991381762</c:v>
                </c:pt>
                <c:pt idx="289">
                  <c:v>1081.2049920874904</c:v>
                </c:pt>
                <c:pt idx="290">
                  <c:v>1086.0589222451024</c:v>
                </c:pt>
                <c:pt idx="291">
                  <c:v>1090.8873512867492</c:v>
                </c:pt>
                <c:pt idx="292">
                  <c:v>1095.6888484446999</c:v>
                </c:pt>
                <c:pt idx="293">
                  <c:v>1100.4619909317219</c:v>
                </c:pt>
                <c:pt idx="294">
                  <c:v>1105.2053643626837</c:v>
                </c:pt>
                <c:pt idx="295">
                  <c:v>1109.9175631736668</c:v>
                </c:pt>
                <c:pt idx="296">
                  <c:v>1114.5971910384669</c:v>
                </c:pt>
                <c:pt idx="297">
                  <c:v>1119.2428612823521</c:v>
                </c:pt>
                <c:pt idx="298">
                  <c:v>1123.8531972929673</c:v>
                </c:pt>
                <c:pt idx="299">
                  <c:v>1128.4268329282538</c:v>
                </c:pt>
                <c:pt idx="300">
                  <c:v>1132.9624129212659</c:v>
                </c:pt>
                <c:pt idx="301">
                  <c:v>1137.4585932817654</c:v>
                </c:pt>
                <c:pt idx="302">
                  <c:v>1141.9140416944758</c:v>
                </c:pt>
                <c:pt idx="303">
                  <c:v>1146.3274379138766</c:v>
                </c:pt>
                <c:pt idx="304">
                  <c:v>1150.6974741554184</c:v>
                </c:pt>
                <c:pt idx="305">
                  <c:v>1155.0228554830503</c:v>
                </c:pt>
                <c:pt idx="306">
                  <c:v>1159.3023001929355</c:v>
                </c:pt>
                <c:pt idx="307">
                  <c:v>1163.5345401932482</c:v>
                </c:pt>
                <c:pt idx="308">
                  <c:v>1167.7183213799374</c:v>
                </c:pt>
                <c:pt idx="309">
                  <c:v>1171.8524040083435</c:v>
                </c:pt>
                <c:pt idx="310">
                  <c:v>1175.9355630605633</c:v>
                </c:pt>
                <c:pt idx="311">
                  <c:v>1179.9665886084481</c:v>
                </c:pt>
                <c:pt idx="312">
                  <c:v>1183.9442861721309</c:v>
                </c:pt>
                <c:pt idx="313">
                  <c:v>1187.8674770739783</c:v>
                </c:pt>
                <c:pt idx="314">
                  <c:v>1191.7349987878563</c:v>
                </c:pt>
                <c:pt idx="315">
                  <c:v>1195.5457052836134</c:v>
                </c:pt>
                <c:pt idx="316">
                  <c:v>1199.2984673666733</c:v>
                </c:pt>
                <c:pt idx="317">
                  <c:v>1202.9921730126387</c:v>
                </c:pt>
                <c:pt idx="318">
                  <c:v>1206.6257276968108</c:v>
                </c:pt>
                <c:pt idx="319">
                  <c:v>1210.1980547185176</c:v>
                </c:pt>
                <c:pt idx="320">
                  <c:v>1213.7080955201664</c:v>
                </c:pt>
                <c:pt idx="321">
                  <c:v>1217.1548100009136</c:v>
                </c:pt>
                <c:pt idx="322">
                  <c:v>1220.5371768248731</c:v>
                </c:pt>
                <c:pt idx="323">
                  <c:v>1223.8541937237571</c:v>
                </c:pt>
                <c:pt idx="324">
                  <c:v>1227.104877793872</c:v>
                </c:pt>
                <c:pt idx="325">
                  <c:v>1230.2882657873713</c:v>
                </c:pt>
                <c:pt idx="326">
                  <c:v>1233.4034143976903</c:v>
                </c:pt>
                <c:pt idx="327">
                  <c:v>1236.4494005390652</c:v>
                </c:pt>
                <c:pt idx="328">
                  <c:v>1239.4253216200639</c:v>
                </c:pt>
                <c:pt idx="329">
                  <c:v>1242.3302958110453</c:v>
                </c:pt>
                <c:pt idx="330">
                  <c:v>1245.1634623054617</c:v>
                </c:pt>
                <c:pt idx="331">
                  <c:v>1247.9239815749361</c:v>
                </c:pt>
                <c:pt idx="332">
                  <c:v>1250.611035618032</c:v>
                </c:pt>
                <c:pt idx="333">
                  <c:v>1253.2238282026453</c:v>
                </c:pt>
                <c:pt idx="334">
                  <c:v>1255.7615851019441</c:v>
                </c:pt>
                <c:pt idx="335">
                  <c:v>1258.2235543237907</c:v>
                </c:pt>
                <c:pt idx="336">
                  <c:v>1260.6090063335701</c:v>
                </c:pt>
                <c:pt idx="337">
                  <c:v>1262.9172342703696</c:v>
                </c:pt>
                <c:pt idx="338">
                  <c:v>1265.1475541564364</c:v>
                </c:pt>
                <c:pt idx="339">
                  <c:v>1267.2993050998537</c:v>
                </c:pt>
                <c:pt idx="340">
                  <c:v>1269.3718494903783</c:v>
                </c:pt>
                <c:pt idx="341">
                  <c:v>1271.3645731883787</c:v>
                </c:pt>
                <c:pt idx="342">
                  <c:v>1273.2768857068158</c:v>
                </c:pt>
                <c:pt idx="343">
                  <c:v>1275.10822038622</c:v>
                </c:pt>
                <c:pt idx="344">
                  <c:v>1276.8580345626019</c:v>
                </c:pt>
                <c:pt idx="345">
                  <c:v>1278.5258097282576</c:v>
                </c:pt>
                <c:pt idx="346">
                  <c:v>1280.111051685411</c:v>
                </c:pt>
                <c:pt idx="347">
                  <c:v>1281.6132906926584</c:v>
                </c:pt>
                <c:pt idx="348">
                  <c:v>1283.0320816041612</c:v>
                </c:pt>
                <c:pt idx="349">
                  <c:v>1284.3670040015522</c:v>
                </c:pt>
                <c:pt idx="350">
                  <c:v>1285.6176623185147</c:v>
                </c:pt>
                <c:pt idx="351">
                  <c:v>1286.7836859579984</c:v>
                </c:pt>
                <c:pt idx="352">
                  <c:v>1287.8647294020338</c:v>
                </c:pt>
                <c:pt idx="353">
                  <c:v>1288.8604723141179</c:v>
                </c:pt>
                <c:pt idx="354">
                  <c:v>1289.7706196341355</c:v>
                </c:pt>
                <c:pt idx="355">
                  <c:v>1290.5949016657933</c:v>
                </c:pt>
                <c:pt idx="356">
                  <c:v>1291.3330741565364</c:v>
                </c:pt>
                <c:pt idx="357">
                  <c:v>1291.9849183699239</c:v>
                </c:pt>
                <c:pt idx="358">
                  <c:v>1292.5502411504472</c:v>
                </c:pt>
                <c:pt idx="359">
                  <c:v>1293.0288749807671</c:v>
                </c:pt>
                <c:pt idx="360">
                  <c:v>1293.4206780313489</c:v>
                </c:pt>
                <c:pt idx="361">
                  <c:v>1293.7255342024928</c:v>
                </c:pt>
                <c:pt idx="362">
                  <c:v>1293.9433531587367</c:v>
                </c:pt>
                <c:pt idx="363">
                  <c:v>1294.0740703556226</c:v>
                </c:pt>
                <c:pt idx="364">
                  <c:v>1294.1176470588234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9-427E-A074-27D7FC50AD0B}"/>
            </c:ext>
          </c:extLst>
        </c:ser>
        <c:ser>
          <c:idx val="0"/>
          <c:order val="1"/>
          <c:tx>
            <c:v>Total Heat load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Sheet2!$A$4:$A$368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Sheet2!$C$4:$C$368</c:f>
              <c:numCache>
                <c:formatCode>General</c:formatCode>
                <c:ptCount val="365"/>
                <c:pt idx="0">
                  <c:v>1833.2715996704651</c:v>
                </c:pt>
                <c:pt idx="1">
                  <c:v>1833.086416974877</c:v>
                </c:pt>
                <c:pt idx="2">
                  <c:v>1832.7778401201983</c:v>
                </c:pt>
                <c:pt idx="3">
                  <c:v>1832.3459605444109</c:v>
                </c:pt>
                <c:pt idx="4">
                  <c:v>1831.7909062227534</c:v>
                </c:pt>
                <c:pt idx="5">
                  <c:v>1831.1128416298002</c:v>
                </c:pt>
                <c:pt idx="6">
                  <c:v>1830.3119676907254</c:v>
                </c:pt>
                <c:pt idx="7">
                  <c:v>1829.3885217217598</c:v>
                </c:pt>
                <c:pt idx="8">
                  <c:v>1828.3427773598739</c:v>
                </c:pt>
                <c:pt idx="9">
                  <c:v>1827.1750444816919</c:v>
                </c:pt>
                <c:pt idx="10">
                  <c:v>1825.8856691116671</c:v>
                </c:pt>
                <c:pt idx="11">
                  <c:v>1824.4750333195479</c:v>
                </c:pt>
                <c:pt idx="12">
                  <c:v>1822.9435551071642</c:v>
                </c:pt>
                <c:pt idx="13">
                  <c:v>1821.2916882845627</c:v>
                </c:pt>
                <c:pt idx="14">
                  <c:v>1819.5199223355326</c:v>
                </c:pt>
                <c:pt idx="15">
                  <c:v>1817.6287822725621</c:v>
                </c:pt>
                <c:pt idx="16">
                  <c:v>1815.6188284812665</c:v>
                </c:pt>
                <c:pt idx="17">
                  <c:v>1813.4906565543322</c:v>
                </c:pt>
                <c:pt idx="18">
                  <c:v>1811.2448971150316</c:v>
                </c:pt>
                <c:pt idx="19">
                  <c:v>1808.8822156303527</c:v>
                </c:pt>
                <c:pt idx="20">
                  <c:v>1806.4033122138117</c:v>
                </c:pt>
                <c:pt idx="21">
                  <c:v>1803.8089214179895</c:v>
                </c:pt>
                <c:pt idx="22">
                  <c:v>1801.0998120168699</c:v>
                </c:pt>
                <c:pt idx="23">
                  <c:v>1798.2767867780362</c:v>
                </c:pt>
                <c:pt idx="24">
                  <c:v>1795.3406822247928</c:v>
                </c:pt>
                <c:pt idx="25">
                  <c:v>1792.292368388285</c:v>
                </c:pt>
                <c:pt idx="26">
                  <c:v>1789.1327485496906</c:v>
                </c:pt>
                <c:pt idx="27">
                  <c:v>1785.8627589725575</c:v>
                </c:pt>
                <c:pt idx="28">
                  <c:v>1782.4833686253701</c:v>
                </c:pt>
                <c:pt idx="29">
                  <c:v>1778.995578894421</c:v>
                </c:pt>
                <c:pt idx="30">
                  <c:v>1775.4004232870809</c:v>
                </c:pt>
                <c:pt idx="31">
                  <c:v>1771.6989671255458</c:v>
                </c:pt>
                <c:pt idx="32">
                  <c:v>1767.8923072311593</c:v>
                </c:pt>
                <c:pt idx="33">
                  <c:v>1763.9815715994043</c:v>
                </c:pt>
                <c:pt idx="34">
                  <c:v>1759.9679190656477</c:v>
                </c:pt>
                <c:pt idx="35">
                  <c:v>1755.8525389617571</c:v>
                </c:pt>
                <c:pt idx="36">
                  <c:v>1751.636650763676</c:v>
                </c:pt>
                <c:pt idx="37">
                  <c:v>1747.3215037300617</c:v>
                </c:pt>
                <c:pt idx="38">
                  <c:v>1742.9083765321093</c:v>
                </c:pt>
                <c:pt idx="39">
                  <c:v>1738.398576874652</c:v>
                </c:pt>
                <c:pt idx="40">
                  <c:v>1733.793441108656</c:v>
                </c:pt>
                <c:pt idx="41">
                  <c:v>1729.094333835237</c:v>
                </c:pt>
                <c:pt idx="42">
                  <c:v>1724.3026475012944</c:v>
                </c:pt>
                <c:pt idx="43">
                  <c:v>1719.4198019869025</c:v>
                </c:pt>
                <c:pt idx="44">
                  <c:v>1714.4472441845667</c:v>
                </c:pt>
                <c:pt idx="45">
                  <c:v>1709.386447570482</c:v>
                </c:pt>
                <c:pt idx="46">
                  <c:v>1704.2389117679052</c:v>
                </c:pt>
                <c:pt idx="47">
                  <c:v>1699.0061621027871</c:v>
                </c:pt>
                <c:pt idx="48">
                  <c:v>1693.6897491517859</c:v>
                </c:pt>
                <c:pt idx="49">
                  <c:v>1688.2912482827967</c:v>
                </c:pt>
                <c:pt idx="50">
                  <c:v>1682.8122591881365</c:v>
                </c:pt>
                <c:pt idx="51">
                  <c:v>1677.2544054105192</c:v>
                </c:pt>
                <c:pt idx="52">
                  <c:v>1671.6193338619682</c:v>
                </c:pt>
                <c:pt idx="53">
                  <c:v>1665.9087143357985</c:v>
                </c:pt>
                <c:pt idx="54">
                  <c:v>1660.1242390118202</c:v>
                </c:pt>
                <c:pt idx="55">
                  <c:v>1654.2676219549112</c:v>
                </c:pt>
                <c:pt idx="56">
                  <c:v>1648.340598607102</c:v>
                </c:pt>
                <c:pt idx="57">
                  <c:v>1642.3449252733258</c:v>
                </c:pt>
                <c:pt idx="58">
                  <c:v>1636.2823786009883</c:v>
                </c:pt>
                <c:pt idx="59">
                  <c:v>1630.1547550535099</c:v>
                </c:pt>
                <c:pt idx="60">
                  <c:v>1623.9638703779922</c:v>
                </c:pt>
                <c:pt idx="61">
                  <c:v>1617.7115590671742</c:v>
                </c:pt>
                <c:pt idx="62">
                  <c:v>1611.3996738158346</c:v>
                </c:pt>
                <c:pt idx="63">
                  <c:v>1605.0300849717937</c:v>
                </c:pt>
                <c:pt idx="64">
                  <c:v>1598.6046799816936</c:v>
                </c:pt>
                <c:pt idx="65">
                  <c:v>1592.1253628317038</c:v>
                </c:pt>
                <c:pt idx="66">
                  <c:v>1585.5940534833321</c:v>
                </c:pt>
                <c:pt idx="67">
                  <c:v>1579.0126873044953</c:v>
                </c:pt>
                <c:pt idx="68">
                  <c:v>1572.3832144960286</c:v>
                </c:pt>
                <c:pt idx="69">
                  <c:v>1565.7075995138025</c:v>
                </c:pt>
                <c:pt idx="70">
                  <c:v>1558.9878204866063</c:v>
                </c:pt>
                <c:pt idx="71">
                  <c:v>1552.2258686299917</c:v>
                </c:pt>
                <c:pt idx="72">
                  <c:v>1545.423747656228</c:v>
                </c:pt>
                <c:pt idx="73">
                  <c:v>1538.5834731805621</c:v>
                </c:pt>
                <c:pt idx="74">
                  <c:v>1531.7070721239454</c:v>
                </c:pt>
                <c:pt idx="75">
                  <c:v>1524.7965821124167</c:v>
                </c:pt>
                <c:pt idx="76">
                  <c:v>1517.8540508733065</c:v>
                </c:pt>
                <c:pt idx="77">
                  <c:v>1510.8815356284533</c:v>
                </c:pt>
                <c:pt idx="78">
                  <c:v>1503.8811024846036</c:v>
                </c:pt>
                <c:pt idx="79">
                  <c:v>1496.8548258211795</c:v>
                </c:pt>
                <c:pt idx="80">
                  <c:v>1489.804787675595</c:v>
                </c:pt>
                <c:pt idx="81">
                  <c:v>1482.7330771263062</c:v>
                </c:pt>
                <c:pt idx="82">
                  <c:v>1475.641789673768</c:v>
                </c:pt>
                <c:pt idx="83">
                  <c:v>1468.5330266194953</c:v>
                </c:pt>
                <c:pt idx="84">
                  <c:v>1461.4088944434013</c:v>
                </c:pt>
                <c:pt idx="85">
                  <c:v>1454.2715041796007</c:v>
                </c:pt>
                <c:pt idx="86">
                  <c:v>1447.1229707908658</c:v>
                </c:pt>
                <c:pt idx="87">
                  <c:v>1439.9654125419179</c:v>
                </c:pt>
                <c:pt idx="88">
                  <c:v>1432.8009503717394</c:v>
                </c:pt>
                <c:pt idx="89">
                  <c:v>1425.6317072650925</c:v>
                </c:pt>
                <c:pt idx="90">
                  <c:v>1418.4598076234352</c:v>
                </c:pt>
                <c:pt idx="91">
                  <c:v>1411.287376635413</c:v>
                </c:pt>
                <c:pt idx="92">
                  <c:v>1404.1165396471215</c:v>
                </c:pt>
                <c:pt idx="93">
                  <c:v>1396.94942153232</c:v>
                </c:pt>
                <c:pt idx="94">
                  <c:v>1389.788146062785</c:v>
                </c:pt>
                <c:pt idx="95">
                  <c:v>1382.6348352789907</c:v>
                </c:pt>
                <c:pt idx="96">
                  <c:v>1375.4916088613036</c:v>
                </c:pt>
                <c:pt idx="97">
                  <c:v>1368.3605835018748</c:v>
                </c:pt>
                <c:pt idx="98">
                  <c:v>1361.2438722774186</c:v>
                </c:pt>
                <c:pt idx="99">
                  <c:v>1354.1435840230615</c:v>
                </c:pt>
                <c:pt idx="100">
                  <c:v>1347.0618227074503</c:v>
                </c:pt>
                <c:pt idx="101">
                  <c:v>1340.0006868092999</c:v>
                </c:pt>
                <c:pt idx="102">
                  <c:v>1332.9622686955686</c:v>
                </c:pt>
                <c:pt idx="103">
                  <c:v>1325.9486540014452</c:v>
                </c:pt>
                <c:pt idx="104">
                  <c:v>1318.9619210123294</c:v>
                </c:pt>
                <c:pt idx="105">
                  <c:v>1312.0041400479922</c:v>
                </c:pt>
                <c:pt idx="106">
                  <c:v>1305.0773728490944</c:v>
                </c:pt>
                <c:pt idx="107">
                  <c:v>1298.1836719662485</c:v>
                </c:pt>
                <c:pt idx="108">
                  <c:v>1291.3250801518052</c:v>
                </c:pt>
                <c:pt idx="109">
                  <c:v>1284.5036297545391</c:v>
                </c:pt>
                <c:pt idx="110">
                  <c:v>1277.7213421174222</c:v>
                </c:pt>
                <c:pt idx="111">
                  <c:v>1270.9802269786549</c:v>
                </c:pt>
                <c:pt idx="112">
                  <c:v>1264.2822818761379</c:v>
                </c:pt>
                <c:pt idx="113">
                  <c:v>1257.6294915555588</c:v>
                </c:pt>
                <c:pt idx="114">
                  <c:v>1251.0238273822686</c:v>
                </c:pt>
                <c:pt idx="115">
                  <c:v>1244.4672467571236</c:v>
                </c:pt>
                <c:pt idx="116">
                  <c:v>1237.9616925364651</c:v>
                </c:pt>
                <c:pt idx="117">
                  <c:v>1231.5090924564111</c:v>
                </c:pt>
                <c:pt idx="118">
                  <c:v>1225.1113585616233</c:v>
                </c:pt>
                <c:pt idx="119">
                  <c:v>1218.7703866387294</c:v>
                </c:pt>
                <c:pt idx="120">
                  <c:v>1212.4880556545586</c:v>
                </c:pt>
                <c:pt idx="121">
                  <c:v>1206.2662271993665</c:v>
                </c:pt>
                <c:pt idx="122">
                  <c:v>1200.1067449352017</c:v>
                </c:pt>
                <c:pt idx="123">
                  <c:v>1194.0114340495923</c:v>
                </c:pt>
                <c:pt idx="124">
                  <c:v>1187.9821007147004</c:v>
                </c:pt>
                <c:pt idx="125">
                  <c:v>1182.0205315521171</c:v>
                </c:pt>
                <c:pt idx="126">
                  <c:v>1176.128493103447</c:v>
                </c:pt>
                <c:pt idx="127">
                  <c:v>1170.3077313068422</c:v>
                </c:pt>
                <c:pt idx="128">
                  <c:v>1164.5599709796463</c:v>
                </c:pt>
                <c:pt idx="129">
                  <c:v>1158.8869153072903</c:v>
                </c:pt>
                <c:pt idx="130">
                  <c:v>1153.2902453386048</c:v>
                </c:pt>
                <c:pt idx="131">
                  <c:v>1147.7716194876875</c:v>
                </c:pt>
                <c:pt idx="132">
                  <c:v>1142.3326730424794</c:v>
                </c:pt>
                <c:pt idx="133">
                  <c:v>1136.9750176801954</c:v>
                </c:pt>
                <c:pt idx="134">
                  <c:v>1131.7002409897459</c:v>
                </c:pt>
                <c:pt idx="135">
                  <c:v>1126.5099060013033</c:v>
                </c:pt>
                <c:pt idx="136">
                  <c:v>1121.4055507231417</c:v>
                </c:pt>
                <c:pt idx="137">
                  <c:v>1116.3886876858915</c:v>
                </c:pt>
                <c:pt idx="138">
                  <c:v>1111.4608034943424</c:v>
                </c:pt>
                <c:pt idx="139">
                  <c:v>1106.6233583869332</c:v>
                </c:pt>
                <c:pt idx="140">
                  <c:v>1101.8777858030498</c:v>
                </c:pt>
                <c:pt idx="141">
                  <c:v>1097.2254919582672</c:v>
                </c:pt>
                <c:pt idx="142">
                  <c:v>1092.6678554276557</c:v>
                </c:pt>
                <c:pt idx="143">
                  <c:v>1088.206226737281</c:v>
                </c:pt>
                <c:pt idx="144">
                  <c:v>1083.8419279640148</c:v>
                </c:pt>
                <c:pt idx="145">
                  <c:v>1079.576252343772</c:v>
                </c:pt>
                <c:pt idx="146">
                  <c:v>1075.4104638883</c:v>
                </c:pt>
                <c:pt idx="147">
                  <c:v>1071.3457970106235</c:v>
                </c:pt>
                <c:pt idx="148">
                  <c:v>1067.3834561592607</c:v>
                </c:pt>
                <c:pt idx="149">
                  <c:v>1063.5246154613208</c:v>
                </c:pt>
                <c:pt idx="150">
                  <c:v>1059.7704183745818</c:v>
                </c:pt>
                <c:pt idx="151">
                  <c:v>1056.1219773486644</c:v>
                </c:pt>
                <c:pt idx="152">
                  <c:v>1052.5803734953831</c:v>
                </c:pt>
                <c:pt idx="153">
                  <c:v>1049.1466562683945</c:v>
                </c:pt>
                <c:pt idx="154">
                  <c:v>1045.8218431522182</c:v>
                </c:pt>
                <c:pt idx="155">
                  <c:v>1042.6069193607359</c:v>
                </c:pt>
                <c:pt idx="156">
                  <c:v>1039.5028375452509</c:v>
                </c:pt>
                <c:pt idx="157">
                  <c:v>1036.5105175121971</c:v>
                </c:pt>
                <c:pt idx="158">
                  <c:v>1033.6308459505792</c:v>
                </c:pt>
                <c:pt idx="159">
                  <c:v>1030.8646761692294</c:v>
                </c:pt>
                <c:pt idx="160">
                  <c:v>1028.2128278439527</c:v>
                </c:pt>
                <c:pt idx="161">
                  <c:v>1025.67608677464</c:v>
                </c:pt>
                <c:pt idx="162">
                  <c:v>1023.255204652417</c:v>
                </c:pt>
                <c:pt idx="163">
                  <c:v>1020.9508988369038</c:v>
                </c:pt>
                <c:pt idx="164">
                  <c:v>1018.7638521436436</c:v>
                </c:pt>
                <c:pt idx="165">
                  <c:v>1016.6947126417731</c:v>
                </c:pt>
                <c:pt idx="166">
                  <c:v>1014.7440934619818</c:v>
                </c:pt>
                <c:pt idx="167">
                  <c:v>1012.9125726148309</c:v>
                </c:pt>
                <c:pt idx="168">
                  <c:v>1011.2006928194744</c:v>
                </c:pt>
                <c:pt idx="169">
                  <c:v>1009.608961342841</c:v>
                </c:pt>
                <c:pt idx="170">
                  <c:v>1008.1378498493201</c:v>
                </c:pt>
                <c:pt idx="171">
                  <c:v>1006.787794260996</c:v>
                </c:pt>
                <c:pt idx="172">
                  <c:v>1005.5591946284762</c:v>
                </c:pt>
                <c:pt idx="173">
                  <c:v>1004.4524150123473</c:v>
                </c:pt>
                <c:pt idx="174">
                  <c:v>1003.4677833752959</c:v>
                </c:pt>
                <c:pt idx="175">
                  <c:v>1002.6055914849259</c:v>
                </c:pt>
                <c:pt idx="176">
                  <c:v>1001.866094827302</c:v>
                </c:pt>
                <c:pt idx="177">
                  <c:v>1001.2495125312438</c:v>
                </c:pt>
                <c:pt idx="178">
                  <c:v>1000.7560273033922</c:v>
                </c:pt>
                <c:pt idx="179">
                  <c:v>1000.3857853740709</c:v>
                </c:pt>
                <c:pt idx="180">
                  <c:v>1000.1388964539537</c:v>
                </c:pt>
                <c:pt idx="181">
                  <c:v>1000.0154337015562</c:v>
                </c:pt>
                <c:pt idx="182">
                  <c:v>1000.0154337015562</c:v>
                </c:pt>
                <c:pt idx="183">
                  <c:v>1000.1388964539537</c:v>
                </c:pt>
                <c:pt idx="184">
                  <c:v>1000.3857853740709</c:v>
                </c:pt>
                <c:pt idx="185">
                  <c:v>1000.7560273033922</c:v>
                </c:pt>
                <c:pt idx="186">
                  <c:v>1001.2495125312438</c:v>
                </c:pt>
                <c:pt idx="187">
                  <c:v>1001.866094827302</c:v>
                </c:pt>
                <c:pt idx="188">
                  <c:v>1002.6055914849256</c:v>
                </c:pt>
                <c:pt idx="189">
                  <c:v>1003.4677833752959</c:v>
                </c:pt>
                <c:pt idx="190">
                  <c:v>1004.4524150123473</c:v>
                </c:pt>
                <c:pt idx="191">
                  <c:v>1005.5591946284762</c:v>
                </c:pt>
                <c:pt idx="192">
                  <c:v>1006.7877942609957</c:v>
                </c:pt>
                <c:pt idx="193">
                  <c:v>1008.1378498493201</c:v>
                </c:pt>
                <c:pt idx="194">
                  <c:v>1009.608961342841</c:v>
                </c:pt>
                <c:pt idx="195">
                  <c:v>1011.2006928194742</c:v>
                </c:pt>
                <c:pt idx="196">
                  <c:v>1012.9125726148307</c:v>
                </c:pt>
                <c:pt idx="197">
                  <c:v>1014.7440934619818</c:v>
                </c:pt>
                <c:pt idx="198">
                  <c:v>1016.6947126417731</c:v>
                </c:pt>
                <c:pt idx="199">
                  <c:v>1018.7638521436436</c:v>
                </c:pt>
                <c:pt idx="200">
                  <c:v>1020.9508988369035</c:v>
                </c:pt>
                <c:pt idx="201">
                  <c:v>1023.255204652417</c:v>
                </c:pt>
                <c:pt idx="202">
                  <c:v>1025.6760867746398</c:v>
                </c:pt>
                <c:pt idx="203">
                  <c:v>1028.2128278439527</c:v>
                </c:pt>
                <c:pt idx="204">
                  <c:v>1030.8646761692294</c:v>
                </c:pt>
                <c:pt idx="205">
                  <c:v>1033.630845950579</c:v>
                </c:pt>
                <c:pt idx="206">
                  <c:v>1036.5105175121971</c:v>
                </c:pt>
                <c:pt idx="207">
                  <c:v>1039.5028375452509</c:v>
                </c:pt>
                <c:pt idx="208">
                  <c:v>1042.6069193607359</c:v>
                </c:pt>
                <c:pt idx="209">
                  <c:v>1045.8218431522182</c:v>
                </c:pt>
                <c:pt idx="210">
                  <c:v>1049.1466562683945</c:v>
                </c:pt>
                <c:pt idx="211">
                  <c:v>1052.5803734953829</c:v>
                </c:pt>
                <c:pt idx="212">
                  <c:v>1056.1219773486641</c:v>
                </c:pt>
                <c:pt idx="213">
                  <c:v>1059.7704183745818</c:v>
                </c:pt>
                <c:pt idx="214">
                  <c:v>1063.5246154613203</c:v>
                </c:pt>
                <c:pt idx="215">
                  <c:v>1067.3834561592607</c:v>
                </c:pt>
                <c:pt idx="216">
                  <c:v>1071.3457970106235</c:v>
                </c:pt>
                <c:pt idx="217">
                  <c:v>1075.4104638883</c:v>
                </c:pt>
                <c:pt idx="218">
                  <c:v>1079.5762523437716</c:v>
                </c:pt>
                <c:pt idx="219">
                  <c:v>1083.8419279640145</c:v>
                </c:pt>
                <c:pt idx="220">
                  <c:v>1088.206226737281</c:v>
                </c:pt>
                <c:pt idx="221">
                  <c:v>1092.6678554276555</c:v>
                </c:pt>
                <c:pt idx="222">
                  <c:v>1097.225491958267</c:v>
                </c:pt>
                <c:pt idx="223">
                  <c:v>1101.8777858030498</c:v>
                </c:pt>
                <c:pt idx="224">
                  <c:v>1106.623358386933</c:v>
                </c:pt>
                <c:pt idx="225">
                  <c:v>1111.4608034943419</c:v>
                </c:pt>
                <c:pt idx="226">
                  <c:v>1116.388687685891</c:v>
                </c:pt>
                <c:pt idx="227">
                  <c:v>1121.4055507231417</c:v>
                </c:pt>
                <c:pt idx="228">
                  <c:v>1126.5099060013033</c:v>
                </c:pt>
                <c:pt idx="229">
                  <c:v>1131.7002409897457</c:v>
                </c:pt>
                <c:pt idx="230">
                  <c:v>1136.9750176801949</c:v>
                </c:pt>
                <c:pt idx="231">
                  <c:v>1142.3326730424794</c:v>
                </c:pt>
                <c:pt idx="232">
                  <c:v>1147.7716194876871</c:v>
                </c:pt>
                <c:pt idx="233">
                  <c:v>1153.2902453386048</c:v>
                </c:pt>
                <c:pt idx="234">
                  <c:v>1158.8869153072901</c:v>
                </c:pt>
                <c:pt idx="235">
                  <c:v>1164.5599709796459</c:v>
                </c:pt>
                <c:pt idx="236">
                  <c:v>1170.3077313068422</c:v>
                </c:pt>
                <c:pt idx="237">
                  <c:v>1176.128493103447</c:v>
                </c:pt>
                <c:pt idx="238">
                  <c:v>1182.0205315521171</c:v>
                </c:pt>
                <c:pt idx="239">
                  <c:v>1187.9821007147</c:v>
                </c:pt>
                <c:pt idx="240">
                  <c:v>1194.011434049592</c:v>
                </c:pt>
                <c:pt idx="241">
                  <c:v>1200.1067449352017</c:v>
                </c:pt>
                <c:pt idx="242">
                  <c:v>1206.2662271993663</c:v>
                </c:pt>
                <c:pt idx="243">
                  <c:v>1212.4880556545586</c:v>
                </c:pt>
                <c:pt idx="244">
                  <c:v>1218.7703866387287</c:v>
                </c:pt>
                <c:pt idx="245">
                  <c:v>1225.1113585616231</c:v>
                </c:pt>
                <c:pt idx="246">
                  <c:v>1231.5090924564111</c:v>
                </c:pt>
                <c:pt idx="247">
                  <c:v>1237.9616925364649</c:v>
                </c:pt>
                <c:pt idx="248">
                  <c:v>1244.4672467571231</c:v>
                </c:pt>
                <c:pt idx="249">
                  <c:v>1251.0238273822681</c:v>
                </c:pt>
                <c:pt idx="250">
                  <c:v>1257.6294915555586</c:v>
                </c:pt>
                <c:pt idx="251">
                  <c:v>1264.2822818761379</c:v>
                </c:pt>
                <c:pt idx="252">
                  <c:v>1270.9802269786546</c:v>
                </c:pt>
                <c:pt idx="253">
                  <c:v>1277.721342117422</c:v>
                </c:pt>
                <c:pt idx="254">
                  <c:v>1284.5036297545387</c:v>
                </c:pt>
                <c:pt idx="255">
                  <c:v>1291.325080151805</c:v>
                </c:pt>
                <c:pt idx="256">
                  <c:v>1298.1836719662483</c:v>
                </c:pt>
                <c:pt idx="257">
                  <c:v>1305.0773728490938</c:v>
                </c:pt>
                <c:pt idx="258">
                  <c:v>1312.0041400479918</c:v>
                </c:pt>
                <c:pt idx="259">
                  <c:v>1318.961921012329</c:v>
                </c:pt>
                <c:pt idx="260">
                  <c:v>1325.9486540014448</c:v>
                </c:pt>
                <c:pt idx="261">
                  <c:v>1332.9622686955686</c:v>
                </c:pt>
                <c:pt idx="262">
                  <c:v>1340.0006868092996</c:v>
                </c:pt>
                <c:pt idx="263">
                  <c:v>1347.0618227074501</c:v>
                </c:pt>
                <c:pt idx="264">
                  <c:v>1354.1435840230608</c:v>
                </c:pt>
                <c:pt idx="265">
                  <c:v>1361.2438722774182</c:v>
                </c:pt>
                <c:pt idx="266">
                  <c:v>1368.3605835018748</c:v>
                </c:pt>
                <c:pt idx="267">
                  <c:v>1375.4916088613031</c:v>
                </c:pt>
                <c:pt idx="268">
                  <c:v>1382.6348352789903</c:v>
                </c:pt>
                <c:pt idx="269">
                  <c:v>1389.7881460627848</c:v>
                </c:pt>
                <c:pt idx="270">
                  <c:v>1396.9494215323198</c:v>
                </c:pt>
                <c:pt idx="271">
                  <c:v>1404.1165396471215</c:v>
                </c:pt>
                <c:pt idx="272">
                  <c:v>1411.2873766354126</c:v>
                </c:pt>
                <c:pt idx="273">
                  <c:v>1418.4598076234347</c:v>
                </c:pt>
                <c:pt idx="274">
                  <c:v>1425.631707265092</c:v>
                </c:pt>
                <c:pt idx="275">
                  <c:v>1432.8009503717392</c:v>
                </c:pt>
                <c:pt idx="276">
                  <c:v>1439.9654125419179</c:v>
                </c:pt>
                <c:pt idx="277">
                  <c:v>1447.1229707908653</c:v>
                </c:pt>
                <c:pt idx="278">
                  <c:v>1454.2715041796002</c:v>
                </c:pt>
                <c:pt idx="279">
                  <c:v>1461.4088944434009</c:v>
                </c:pt>
                <c:pt idx="280">
                  <c:v>1468.5330266194951</c:v>
                </c:pt>
                <c:pt idx="281">
                  <c:v>1475.641789673768</c:v>
                </c:pt>
                <c:pt idx="282">
                  <c:v>1482.7330771263057</c:v>
                </c:pt>
                <c:pt idx="283">
                  <c:v>1489.804787675595</c:v>
                </c:pt>
                <c:pt idx="284">
                  <c:v>1496.8548258211788</c:v>
                </c:pt>
                <c:pt idx="285">
                  <c:v>1503.8811024846034</c:v>
                </c:pt>
                <c:pt idx="286">
                  <c:v>1510.8815356284533</c:v>
                </c:pt>
                <c:pt idx="287">
                  <c:v>1517.8540508733063</c:v>
                </c:pt>
                <c:pt idx="288">
                  <c:v>1524.7965821124162</c:v>
                </c:pt>
                <c:pt idx="289">
                  <c:v>1531.7070721239447</c:v>
                </c:pt>
                <c:pt idx="290">
                  <c:v>1538.5834731805617</c:v>
                </c:pt>
                <c:pt idx="291">
                  <c:v>1545.423747656228</c:v>
                </c:pt>
                <c:pt idx="292">
                  <c:v>1552.2258686299917</c:v>
                </c:pt>
                <c:pt idx="293">
                  <c:v>1558.9878204866061</c:v>
                </c:pt>
                <c:pt idx="294">
                  <c:v>1565.7075995138018</c:v>
                </c:pt>
                <c:pt idx="295">
                  <c:v>1572.3832144960281</c:v>
                </c:pt>
                <c:pt idx="296">
                  <c:v>1579.0126873044949</c:v>
                </c:pt>
                <c:pt idx="297">
                  <c:v>1585.5940534833321</c:v>
                </c:pt>
                <c:pt idx="298">
                  <c:v>1592.1253628317038</c:v>
                </c:pt>
                <c:pt idx="299">
                  <c:v>1598.6046799816929</c:v>
                </c:pt>
                <c:pt idx="300">
                  <c:v>1605.0300849717935</c:v>
                </c:pt>
                <c:pt idx="301">
                  <c:v>1611.3996738158341</c:v>
                </c:pt>
                <c:pt idx="302">
                  <c:v>1617.711559067174</c:v>
                </c:pt>
                <c:pt idx="303">
                  <c:v>1623.9638703779917</c:v>
                </c:pt>
                <c:pt idx="304">
                  <c:v>1630.1547550535095</c:v>
                </c:pt>
                <c:pt idx="305">
                  <c:v>1636.2823786009878</c:v>
                </c:pt>
                <c:pt idx="306">
                  <c:v>1642.3449252733253</c:v>
                </c:pt>
                <c:pt idx="307">
                  <c:v>1648.3405986071016</c:v>
                </c:pt>
                <c:pt idx="308">
                  <c:v>1654.2676219549112</c:v>
                </c:pt>
                <c:pt idx="309">
                  <c:v>1660.1242390118198</c:v>
                </c:pt>
                <c:pt idx="310">
                  <c:v>1665.9087143357981</c:v>
                </c:pt>
                <c:pt idx="311">
                  <c:v>1671.6193338619682</c:v>
                </c:pt>
                <c:pt idx="312">
                  <c:v>1677.2544054105188</c:v>
                </c:pt>
                <c:pt idx="313">
                  <c:v>1682.8122591881361</c:v>
                </c:pt>
                <c:pt idx="314">
                  <c:v>1688.2912482827965</c:v>
                </c:pt>
                <c:pt idx="315">
                  <c:v>1693.6897491517857</c:v>
                </c:pt>
                <c:pt idx="316">
                  <c:v>1699.0061621027871</c:v>
                </c:pt>
                <c:pt idx="317">
                  <c:v>1704.2389117679047</c:v>
                </c:pt>
                <c:pt idx="318">
                  <c:v>1709.386447570482</c:v>
                </c:pt>
                <c:pt idx="319">
                  <c:v>1714.4472441845667</c:v>
                </c:pt>
                <c:pt idx="320">
                  <c:v>1719.4198019869023</c:v>
                </c:pt>
                <c:pt idx="321">
                  <c:v>1724.3026475012944</c:v>
                </c:pt>
                <c:pt idx="322">
                  <c:v>1729.094333835237</c:v>
                </c:pt>
                <c:pt idx="323">
                  <c:v>1733.793441108656</c:v>
                </c:pt>
                <c:pt idx="324">
                  <c:v>1738.398576874652</c:v>
                </c:pt>
                <c:pt idx="325">
                  <c:v>1742.9083765321093</c:v>
                </c:pt>
                <c:pt idx="326">
                  <c:v>1747.3215037300613</c:v>
                </c:pt>
                <c:pt idx="327">
                  <c:v>1751.6366507636756</c:v>
                </c:pt>
                <c:pt idx="328">
                  <c:v>1755.8525389617571</c:v>
                </c:pt>
                <c:pt idx="329">
                  <c:v>1759.9679190656477</c:v>
                </c:pt>
                <c:pt idx="330">
                  <c:v>1763.9815715994041</c:v>
                </c:pt>
                <c:pt idx="331">
                  <c:v>1767.8923072311593</c:v>
                </c:pt>
                <c:pt idx="332">
                  <c:v>1771.6989671255456</c:v>
                </c:pt>
                <c:pt idx="333">
                  <c:v>1775.4004232870809</c:v>
                </c:pt>
                <c:pt idx="334">
                  <c:v>1778.995578894421</c:v>
                </c:pt>
                <c:pt idx="335">
                  <c:v>1782.4833686253701</c:v>
                </c:pt>
                <c:pt idx="336">
                  <c:v>1785.8627589725575</c:v>
                </c:pt>
                <c:pt idx="337">
                  <c:v>1789.1327485496902</c:v>
                </c:pt>
                <c:pt idx="338">
                  <c:v>1792.292368388285</c:v>
                </c:pt>
                <c:pt idx="339">
                  <c:v>1795.3406822247928</c:v>
                </c:pt>
                <c:pt idx="340">
                  <c:v>1798.276786778036</c:v>
                </c:pt>
                <c:pt idx="341">
                  <c:v>1801.0998120168699</c:v>
                </c:pt>
                <c:pt idx="342">
                  <c:v>1803.8089214179893</c:v>
                </c:pt>
                <c:pt idx="343">
                  <c:v>1806.4033122138117</c:v>
                </c:pt>
                <c:pt idx="344">
                  <c:v>1808.8822156303527</c:v>
                </c:pt>
                <c:pt idx="345">
                  <c:v>1811.2448971150316</c:v>
                </c:pt>
                <c:pt idx="346">
                  <c:v>1813.4906565543322</c:v>
                </c:pt>
                <c:pt idx="347">
                  <c:v>1815.6188284812661</c:v>
                </c:pt>
                <c:pt idx="348">
                  <c:v>1817.6287822725617</c:v>
                </c:pt>
                <c:pt idx="349">
                  <c:v>1819.5199223355326</c:v>
                </c:pt>
                <c:pt idx="350">
                  <c:v>1821.2916882845625</c:v>
                </c:pt>
                <c:pt idx="351">
                  <c:v>1822.9435551071642</c:v>
                </c:pt>
                <c:pt idx="352">
                  <c:v>1824.4750333195479</c:v>
                </c:pt>
                <c:pt idx="353">
                  <c:v>1825.8856691116671</c:v>
                </c:pt>
                <c:pt idx="354">
                  <c:v>1827.1750444816919</c:v>
                </c:pt>
                <c:pt idx="355">
                  <c:v>1828.3427773598739</c:v>
                </c:pt>
                <c:pt idx="356">
                  <c:v>1829.3885217217598</c:v>
                </c:pt>
                <c:pt idx="357">
                  <c:v>1830.3119676907254</c:v>
                </c:pt>
                <c:pt idx="358">
                  <c:v>1831.1128416298002</c:v>
                </c:pt>
                <c:pt idx="359">
                  <c:v>1831.7909062227534</c:v>
                </c:pt>
                <c:pt idx="360">
                  <c:v>1832.3459605444109</c:v>
                </c:pt>
                <c:pt idx="361">
                  <c:v>1832.7778401201981</c:v>
                </c:pt>
                <c:pt idx="362">
                  <c:v>1833.086416974877</c:v>
                </c:pt>
                <c:pt idx="363">
                  <c:v>1833.2715996704651</c:v>
                </c:pt>
                <c:pt idx="364">
                  <c:v>1833.3333333333333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D9-427E-A074-27D7FC50A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31168"/>
        <c:axId val="294932152"/>
      </c:scatterChart>
      <c:valAx>
        <c:axId val="29493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2152"/>
        <c:crosses val="autoZero"/>
        <c:crossBetween val="midCat"/>
      </c:valAx>
      <c:valAx>
        <c:axId val="2949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200" b="0" i="0" baseline="0">
                    <a:effectLst/>
                  </a:rPr>
                  <a:t>W</a:t>
                </a:r>
                <a:endParaRPr lang="en-GB" sz="7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31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2</xdr:row>
      <xdr:rowOff>148590</xdr:rowOff>
    </xdr:from>
    <xdr:to>
      <xdr:col>11</xdr:col>
      <xdr:colOff>7620</xdr:colOff>
      <xdr:row>17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350520</xdr:colOff>
      <xdr:row>17</xdr:row>
      <xdr:rowOff>121920</xdr:rowOff>
    </xdr:from>
    <xdr:to>
      <xdr:col>11</xdr:col>
      <xdr:colOff>45720</xdr:colOff>
      <xdr:row>32</xdr:row>
      <xdr:rowOff>121920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F5" sqref="F5"/>
    </sheetView>
  </sheetViews>
  <sheetFormatPr defaultRowHeight="14.4" x14ac:dyDescent="0.3"/>
  <cols>
    <col min="1" max="1" width="24.6640625" customWidth="1"/>
    <col min="2" max="3" width="12" bestFit="1" customWidth="1"/>
    <col min="5" max="6" width="12" bestFit="1" customWidth="1"/>
    <col min="9" max="9" width="13" customWidth="1"/>
    <col min="10" max="10" width="13.6640625" bestFit="1" customWidth="1"/>
    <col min="12" max="12" width="12" bestFit="1" customWidth="1"/>
  </cols>
  <sheetData>
    <row r="1" spans="1:18" x14ac:dyDescent="0.3">
      <c r="B1" t="s">
        <v>34</v>
      </c>
      <c r="E1" t="s">
        <v>50</v>
      </c>
      <c r="F1" t="s">
        <v>51</v>
      </c>
    </row>
    <row r="2" spans="1:18" x14ac:dyDescent="0.3">
      <c r="A2" t="s">
        <v>0</v>
      </c>
      <c r="B2">
        <v>12400</v>
      </c>
      <c r="C2" t="s">
        <v>1</v>
      </c>
      <c r="D2" t="s">
        <v>7</v>
      </c>
      <c r="E2">
        <v>8000</v>
      </c>
      <c r="F2">
        <v>18000</v>
      </c>
      <c r="G2" t="s">
        <v>1</v>
      </c>
      <c r="I2" t="s">
        <v>15</v>
      </c>
      <c r="J2" t="s">
        <v>16</v>
      </c>
      <c r="K2" s="1">
        <v>0.6</v>
      </c>
      <c r="L2" t="s">
        <v>18</v>
      </c>
    </row>
    <row r="3" spans="1:18" x14ac:dyDescent="0.3">
      <c r="B3">
        <f>B2*1000*3600</f>
        <v>44640000000</v>
      </c>
      <c r="C3" t="s">
        <v>2</v>
      </c>
      <c r="D3" t="s">
        <v>3</v>
      </c>
      <c r="E3">
        <f>E2*3600*1000</f>
        <v>28800000000</v>
      </c>
      <c r="F3">
        <f>F2*3600*1000</f>
        <v>64800000000</v>
      </c>
      <c r="G3" t="s">
        <v>3</v>
      </c>
      <c r="Q3" t="s">
        <v>35</v>
      </c>
    </row>
    <row r="4" spans="1:18" x14ac:dyDescent="0.3">
      <c r="A4" t="s">
        <v>8</v>
      </c>
      <c r="B4">
        <f>B3/(365*24*3600)</f>
        <v>1415.5251141552512</v>
      </c>
      <c r="C4" t="s">
        <v>5</v>
      </c>
      <c r="D4" t="s">
        <v>6</v>
      </c>
      <c r="E4">
        <f>E3/(365*24*3600)</f>
        <v>913.24200913242009</v>
      </c>
      <c r="F4">
        <f>F3/(365*24*3600)</f>
        <v>2054.794520547945</v>
      </c>
      <c r="G4" t="s">
        <v>5</v>
      </c>
      <c r="I4" t="s">
        <v>17</v>
      </c>
      <c r="K4">
        <v>5000</v>
      </c>
      <c r="L4" t="s">
        <v>5</v>
      </c>
      <c r="Q4">
        <v>20</v>
      </c>
      <c r="R4" t="s">
        <v>36</v>
      </c>
    </row>
    <row r="5" spans="1:18" x14ac:dyDescent="0.3">
      <c r="A5" t="s">
        <v>40</v>
      </c>
      <c r="B5">
        <f>B4/2.25</f>
        <v>629.12227295788944</v>
      </c>
      <c r="C5" t="s">
        <v>41</v>
      </c>
      <c r="I5" t="s">
        <v>25</v>
      </c>
      <c r="J5" t="s">
        <v>19</v>
      </c>
      <c r="K5">
        <v>90</v>
      </c>
      <c r="L5" t="s">
        <v>20</v>
      </c>
      <c r="Q5">
        <v>3.5</v>
      </c>
      <c r="R5" t="s">
        <v>4</v>
      </c>
    </row>
    <row r="6" spans="1:18" x14ac:dyDescent="0.3">
      <c r="A6" t="s">
        <v>9</v>
      </c>
      <c r="B6">
        <v>3.4</v>
      </c>
      <c r="I6" t="s">
        <v>21</v>
      </c>
      <c r="K6">
        <f>K4/K5</f>
        <v>55.555555555555557</v>
      </c>
      <c r="L6" t="s">
        <v>22</v>
      </c>
      <c r="Q6">
        <f>Q4/Q5</f>
        <v>5.7142857142857144</v>
      </c>
      <c r="R6" t="s">
        <v>37</v>
      </c>
    </row>
    <row r="7" spans="1:18" x14ac:dyDescent="0.3">
      <c r="A7" t="s">
        <v>10</v>
      </c>
      <c r="B7">
        <f>B4/B6</f>
        <v>416.33091592801509</v>
      </c>
      <c r="C7" t="s">
        <v>5</v>
      </c>
      <c r="D7" s="2" t="s">
        <v>52</v>
      </c>
      <c r="E7">
        <f>E4/B6</f>
        <v>268.60059092130001</v>
      </c>
      <c r="F7">
        <f>F4/B6</f>
        <v>604.35132957292501</v>
      </c>
      <c r="G7" t="s">
        <v>5</v>
      </c>
      <c r="Q7">
        <f>10%</f>
        <v>0.1</v>
      </c>
      <c r="R7" t="s">
        <v>67</v>
      </c>
    </row>
    <row r="8" spans="1:18" x14ac:dyDescent="0.3">
      <c r="I8" t="s">
        <v>23</v>
      </c>
      <c r="K8">
        <f>60/100*K4</f>
        <v>3000</v>
      </c>
      <c r="L8" t="s">
        <v>5</v>
      </c>
      <c r="Q8">
        <f>Q7*Q6</f>
        <v>0.57142857142857151</v>
      </c>
      <c r="R8" t="s">
        <v>38</v>
      </c>
    </row>
    <row r="9" spans="1:18" x14ac:dyDescent="0.3">
      <c r="A9" t="s">
        <v>53</v>
      </c>
      <c r="B9">
        <v>2000</v>
      </c>
      <c r="C9" t="s">
        <v>5</v>
      </c>
      <c r="I9" t="s">
        <v>29</v>
      </c>
      <c r="K9">
        <f>80-40</f>
        <v>40</v>
      </c>
      <c r="L9" t="s">
        <v>24</v>
      </c>
      <c r="N9" s="2" t="s">
        <v>33</v>
      </c>
      <c r="O9" t="s">
        <v>34</v>
      </c>
      <c r="Q9">
        <f>Q4/(Q8+Q6)</f>
        <v>3.1818181818181821</v>
      </c>
      <c r="R9" t="s">
        <v>39</v>
      </c>
    </row>
    <row r="10" spans="1:18" x14ac:dyDescent="0.3">
      <c r="I10" t="s">
        <v>26</v>
      </c>
      <c r="K10">
        <f>K8/K9</f>
        <v>75</v>
      </c>
      <c r="L10" t="s">
        <v>27</v>
      </c>
      <c r="N10" s="2" t="s">
        <v>30</v>
      </c>
      <c r="O10">
        <v>67</v>
      </c>
      <c r="P10" t="s">
        <v>5</v>
      </c>
    </row>
    <row r="11" spans="1:18" x14ac:dyDescent="0.3">
      <c r="I11" t="s">
        <v>28</v>
      </c>
      <c r="K11">
        <v>3.4</v>
      </c>
      <c r="N11" s="2">
        <v>3.4</v>
      </c>
    </row>
    <row r="12" spans="1:18" x14ac:dyDescent="0.3">
      <c r="B12" t="s">
        <v>44</v>
      </c>
      <c r="C12" t="s">
        <v>42</v>
      </c>
      <c r="I12" t="s">
        <v>32</v>
      </c>
      <c r="K12">
        <f>K10-K10/K11</f>
        <v>52.941176470588232</v>
      </c>
      <c r="L12" t="s">
        <v>27</v>
      </c>
      <c r="N12" s="2" t="s">
        <v>31</v>
      </c>
      <c r="O12">
        <v>47</v>
      </c>
      <c r="P12" t="s">
        <v>5</v>
      </c>
    </row>
    <row r="13" spans="1:18" x14ac:dyDescent="0.3">
      <c r="B13" t="s">
        <v>45</v>
      </c>
      <c r="C13" t="s">
        <v>43</v>
      </c>
      <c r="N13" s="2"/>
    </row>
    <row r="14" spans="1:18" x14ac:dyDescent="0.3">
      <c r="C14" t="s">
        <v>46</v>
      </c>
    </row>
    <row r="15" spans="1:18" x14ac:dyDescent="0.3">
      <c r="I15" t="s">
        <v>98</v>
      </c>
    </row>
    <row r="16" spans="1:18" x14ac:dyDescent="0.3">
      <c r="B16" t="s">
        <v>47</v>
      </c>
      <c r="C16">
        <f>B4-B4/B6</f>
        <v>999.19419822723614</v>
      </c>
      <c r="D16" t="s">
        <v>5</v>
      </c>
    </row>
    <row r="17" spans="1:18" x14ac:dyDescent="0.3">
      <c r="B17" t="s">
        <v>8</v>
      </c>
      <c r="C17">
        <f>C16+B7</f>
        <v>1415.5251141552512</v>
      </c>
      <c r="D17" t="s">
        <v>5</v>
      </c>
    </row>
    <row r="18" spans="1:18" x14ac:dyDescent="0.3">
      <c r="B18" t="s">
        <v>68</v>
      </c>
      <c r="C18">
        <f>C16/5</f>
        <v>199.83883964544722</v>
      </c>
    </row>
    <row r="19" spans="1:18" x14ac:dyDescent="0.3">
      <c r="A19" t="s">
        <v>11</v>
      </c>
      <c r="B19" t="s">
        <v>12</v>
      </c>
      <c r="C19">
        <v>80</v>
      </c>
    </row>
    <row r="20" spans="1:18" x14ac:dyDescent="0.3">
      <c r="A20" t="s">
        <v>13</v>
      </c>
      <c r="B20" t="s">
        <v>14</v>
      </c>
      <c r="C20" t="s">
        <v>48</v>
      </c>
    </row>
    <row r="22" spans="1:18" x14ac:dyDescent="0.3">
      <c r="A22" t="s">
        <v>49</v>
      </c>
      <c r="B22">
        <f>C16/(120-40)</f>
        <v>12.489927477840451</v>
      </c>
      <c r="C22" t="s">
        <v>27</v>
      </c>
      <c r="D22" t="s">
        <v>65</v>
      </c>
    </row>
    <row r="23" spans="1:18" x14ac:dyDescent="0.3">
      <c r="B23">
        <f>C16/(80-40)</f>
        <v>24.979854955680903</v>
      </c>
      <c r="C23" t="s">
        <v>27</v>
      </c>
      <c r="D23" t="s">
        <v>66</v>
      </c>
    </row>
    <row r="29" spans="1:18" x14ac:dyDescent="0.3">
      <c r="R29">
        <f>25*40</f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1"/>
  <sheetViews>
    <sheetView workbookViewId="0">
      <selection activeCell="O22" sqref="O22"/>
    </sheetView>
  </sheetViews>
  <sheetFormatPr defaultRowHeight="14.4" x14ac:dyDescent="0.3"/>
  <cols>
    <col min="1" max="1" width="11" bestFit="1" customWidth="1"/>
    <col min="3" max="3" width="12" bestFit="1" customWidth="1"/>
    <col min="4" max="4" width="10.33203125" customWidth="1"/>
    <col min="13" max="13" width="12" bestFit="1" customWidth="1"/>
  </cols>
  <sheetData>
    <row r="1" spans="1:16" x14ac:dyDescent="0.3">
      <c r="A1">
        <v>30</v>
      </c>
      <c r="B1">
        <v>34</v>
      </c>
      <c r="C1">
        <v>40</v>
      </c>
      <c r="D1" t="s">
        <v>55</v>
      </c>
      <c r="L1" t="s">
        <v>60</v>
      </c>
    </row>
    <row r="2" spans="1:16" x14ac:dyDescent="0.3">
      <c r="A2" t="s">
        <v>56</v>
      </c>
      <c r="B2">
        <f>SUM(B4:B368)</f>
        <v>12409.999999999991</v>
      </c>
      <c r="C2" t="s">
        <v>57</v>
      </c>
      <c r="D2">
        <f>B2*3600*1000</f>
        <v>44675999999.999969</v>
      </c>
      <c r="E2" t="s">
        <v>3</v>
      </c>
      <c r="L2">
        <f>AVERAGE(L3:L368)</f>
        <v>999.9999999999992</v>
      </c>
      <c r="M2">
        <f>L2*365.25*24*3600</f>
        <v>31557599999.999973</v>
      </c>
    </row>
    <row r="3" spans="1:16" x14ac:dyDescent="0.3">
      <c r="A3" t="s">
        <v>54</v>
      </c>
      <c r="B3" t="s">
        <v>58</v>
      </c>
      <c r="C3" t="s">
        <v>59</v>
      </c>
      <c r="L3" t="s">
        <v>5</v>
      </c>
      <c r="N3" t="s">
        <v>61</v>
      </c>
    </row>
    <row r="4" spans="1:16" x14ac:dyDescent="0.3">
      <c r="A4">
        <v>1</v>
      </c>
      <c r="B4">
        <f>($C$1-$A$1)*COS(2*PI()/365*A4)+$B$1</f>
        <v>43.998518392091164</v>
      </c>
      <c r="C4">
        <f>(B4*3600*1000)/(24*3600)</f>
        <v>1833.2715996704651</v>
      </c>
      <c r="L4">
        <f>C4-C4/3.4</f>
        <v>1294.0740703556226</v>
      </c>
      <c r="M4">
        <f>-L4</f>
        <v>-1294.0740703556226</v>
      </c>
      <c r="N4" t="s">
        <v>62</v>
      </c>
      <c r="O4">
        <v>1.7</v>
      </c>
    </row>
    <row r="5" spans="1:16" x14ac:dyDescent="0.3">
      <c r="A5">
        <v>2</v>
      </c>
      <c r="B5">
        <f t="shared" ref="B5:B68" si="0">($C$1-$A$1)*COS(2*PI()/365*A5)+$B$1</f>
        <v>43.994074007397046</v>
      </c>
      <c r="C5">
        <f t="shared" ref="C5:C68" si="1">(B5*3600*1000)/(24*3600)</f>
        <v>1833.086416974877</v>
      </c>
      <c r="L5">
        <f t="shared" ref="L5:L68" si="2">C5-C5/3.4</f>
        <v>1293.9433531587367</v>
      </c>
      <c r="M5">
        <f t="shared" ref="M5:M68" si="3">-L5</f>
        <v>-1293.9433531587367</v>
      </c>
      <c r="N5" t="s">
        <v>63</v>
      </c>
    </row>
    <row r="6" spans="1:16" x14ac:dyDescent="0.3">
      <c r="A6">
        <v>3</v>
      </c>
      <c r="B6">
        <f t="shared" si="0"/>
        <v>43.986668162884762</v>
      </c>
      <c r="C6">
        <f t="shared" si="1"/>
        <v>1832.7778401201983</v>
      </c>
      <c r="L6">
        <f t="shared" si="2"/>
        <v>1293.7255342024928</v>
      </c>
      <c r="M6">
        <f t="shared" si="3"/>
        <v>-1293.7255342024928</v>
      </c>
      <c r="N6" t="s">
        <v>64</v>
      </c>
      <c r="O6">
        <v>20</v>
      </c>
    </row>
    <row r="7" spans="1:16" x14ac:dyDescent="0.3">
      <c r="A7">
        <v>4</v>
      </c>
      <c r="B7">
        <f t="shared" si="0"/>
        <v>43.976303053065855</v>
      </c>
      <c r="C7">
        <f t="shared" si="1"/>
        <v>1832.3459605444109</v>
      </c>
      <c r="L7">
        <f t="shared" si="2"/>
        <v>1293.4206780313489</v>
      </c>
      <c r="M7">
        <f t="shared" si="3"/>
        <v>-1293.4206780313489</v>
      </c>
    </row>
    <row r="8" spans="1:16" x14ac:dyDescent="0.3">
      <c r="A8">
        <v>5</v>
      </c>
      <c r="B8">
        <f t="shared" si="0"/>
        <v>43.962981749346078</v>
      </c>
      <c r="C8">
        <f t="shared" si="1"/>
        <v>1831.7909062227534</v>
      </c>
      <c r="L8">
        <f t="shared" si="2"/>
        <v>1293.0288749807671</v>
      </c>
      <c r="M8">
        <f t="shared" si="3"/>
        <v>-1293.0288749807671</v>
      </c>
      <c r="O8" t="s">
        <v>138</v>
      </c>
      <c r="P8">
        <f>MIN(M4:M4000)</f>
        <v>-1294.1176470588234</v>
      </c>
    </row>
    <row r="9" spans="1:16" x14ac:dyDescent="0.3">
      <c r="A9">
        <v>6</v>
      </c>
      <c r="B9">
        <f t="shared" si="0"/>
        <v>43.946708199115207</v>
      </c>
      <c r="C9">
        <f t="shared" si="1"/>
        <v>1831.1128416298002</v>
      </c>
      <c r="L9">
        <f t="shared" si="2"/>
        <v>1292.5502411504472</v>
      </c>
      <c r="M9">
        <f t="shared" si="3"/>
        <v>-1292.5502411504472</v>
      </c>
      <c r="O9" t="s">
        <v>139</v>
      </c>
      <c r="P9">
        <f>MAX(M4:M4000)</f>
        <v>-705.89324731874558</v>
      </c>
    </row>
    <row r="10" spans="1:16" x14ac:dyDescent="0.3">
      <c r="A10">
        <v>7</v>
      </c>
      <c r="B10">
        <f t="shared" si="0"/>
        <v>43.927487224577405</v>
      </c>
      <c r="C10">
        <f t="shared" si="1"/>
        <v>1830.3119676907254</v>
      </c>
      <c r="L10">
        <f t="shared" si="2"/>
        <v>1291.9849183699239</v>
      </c>
      <c r="M10">
        <f t="shared" si="3"/>
        <v>-1291.9849183699239</v>
      </c>
    </row>
    <row r="11" spans="1:16" x14ac:dyDescent="0.3">
      <c r="A11">
        <v>8</v>
      </c>
      <c r="B11">
        <f t="shared" si="0"/>
        <v>43.905324521322228</v>
      </c>
      <c r="C11">
        <f t="shared" si="1"/>
        <v>1829.3885217217598</v>
      </c>
      <c r="L11">
        <f t="shared" si="2"/>
        <v>1291.3330741565364</v>
      </c>
      <c r="M11">
        <f t="shared" si="3"/>
        <v>-1291.3330741565364</v>
      </c>
    </row>
    <row r="12" spans="1:16" x14ac:dyDescent="0.3">
      <c r="A12">
        <v>9</v>
      </c>
      <c r="B12">
        <f t="shared" si="0"/>
        <v>43.880226656636978</v>
      </c>
      <c r="C12">
        <f t="shared" si="1"/>
        <v>1828.3427773598739</v>
      </c>
      <c r="L12">
        <f t="shared" si="2"/>
        <v>1290.5949016657933</v>
      </c>
      <c r="M12">
        <f t="shared" si="3"/>
        <v>-1290.5949016657933</v>
      </c>
    </row>
    <row r="13" spans="1:16" x14ac:dyDescent="0.3">
      <c r="A13">
        <v>10</v>
      </c>
      <c r="B13">
        <f t="shared" si="0"/>
        <v>43.852201067560607</v>
      </c>
      <c r="C13">
        <f t="shared" si="1"/>
        <v>1827.1750444816919</v>
      </c>
      <c r="L13">
        <f t="shared" si="2"/>
        <v>1289.7706196341355</v>
      </c>
      <c r="M13">
        <f t="shared" si="3"/>
        <v>-1289.7706196341355</v>
      </c>
    </row>
    <row r="14" spans="1:16" x14ac:dyDescent="0.3">
      <c r="A14">
        <v>11</v>
      </c>
      <c r="B14">
        <f t="shared" si="0"/>
        <v>43.821256058680007</v>
      </c>
      <c r="C14">
        <f t="shared" si="1"/>
        <v>1825.8856691116671</v>
      </c>
      <c r="L14">
        <f t="shared" si="2"/>
        <v>1288.8604723141179</v>
      </c>
      <c r="M14">
        <f t="shared" si="3"/>
        <v>-1288.8604723141179</v>
      </c>
    </row>
    <row r="15" spans="1:16" x14ac:dyDescent="0.3">
      <c r="A15">
        <v>12</v>
      </c>
      <c r="B15">
        <f t="shared" si="0"/>
        <v>43.78740079966915</v>
      </c>
      <c r="C15">
        <f t="shared" si="1"/>
        <v>1824.4750333195479</v>
      </c>
      <c r="L15">
        <f t="shared" si="2"/>
        <v>1287.8647294020338</v>
      </c>
      <c r="M15">
        <f t="shared" si="3"/>
        <v>-1287.8647294020338</v>
      </c>
    </row>
    <row r="16" spans="1:16" x14ac:dyDescent="0.3">
      <c r="A16">
        <v>13</v>
      </c>
      <c r="B16">
        <f t="shared" si="0"/>
        <v>43.750645322571948</v>
      </c>
      <c r="C16">
        <f t="shared" si="1"/>
        <v>1822.9435551071642</v>
      </c>
      <c r="L16">
        <f t="shared" si="2"/>
        <v>1286.7836859579984</v>
      </c>
      <c r="M16">
        <f t="shared" si="3"/>
        <v>-1286.7836859579984</v>
      </c>
    </row>
    <row r="17" spans="1:13" x14ac:dyDescent="0.3">
      <c r="A17">
        <v>14</v>
      </c>
      <c r="B17">
        <f t="shared" si="0"/>
        <v>43.711000518829508</v>
      </c>
      <c r="C17">
        <f t="shared" si="1"/>
        <v>1821.2916882845627</v>
      </c>
      <c r="L17">
        <f t="shared" si="2"/>
        <v>1285.6176623185147</v>
      </c>
      <c r="M17">
        <f t="shared" si="3"/>
        <v>-1285.6176623185147</v>
      </c>
    </row>
    <row r="18" spans="1:13" x14ac:dyDescent="0.3">
      <c r="A18">
        <v>15</v>
      </c>
      <c r="B18">
        <f t="shared" si="0"/>
        <v>43.668478136052777</v>
      </c>
      <c r="C18">
        <f t="shared" si="1"/>
        <v>1819.5199223355326</v>
      </c>
      <c r="L18">
        <f t="shared" si="2"/>
        <v>1284.3670040015522</v>
      </c>
      <c r="M18">
        <f t="shared" si="3"/>
        <v>-1284.3670040015522</v>
      </c>
    </row>
    <row r="19" spans="1:13" x14ac:dyDescent="0.3">
      <c r="A19">
        <v>16</v>
      </c>
      <c r="B19">
        <f t="shared" si="0"/>
        <v>43.623090774541488</v>
      </c>
      <c r="C19">
        <f t="shared" si="1"/>
        <v>1817.6287822725621</v>
      </c>
      <c r="L19">
        <f t="shared" si="2"/>
        <v>1283.0320816041615</v>
      </c>
      <c r="M19">
        <f t="shared" si="3"/>
        <v>-1283.0320816041615</v>
      </c>
    </row>
    <row r="20" spans="1:13" x14ac:dyDescent="0.3">
      <c r="A20">
        <v>17</v>
      </c>
      <c r="B20">
        <f t="shared" si="0"/>
        <v>43.574851883550394</v>
      </c>
      <c r="C20">
        <f t="shared" si="1"/>
        <v>1815.6188284812665</v>
      </c>
      <c r="L20">
        <f t="shared" si="2"/>
        <v>1281.6132906926587</v>
      </c>
      <c r="M20">
        <f t="shared" si="3"/>
        <v>-1281.6132906926587</v>
      </c>
    </row>
    <row r="21" spans="1:13" x14ac:dyDescent="0.3">
      <c r="A21">
        <v>18</v>
      </c>
      <c r="B21">
        <f t="shared" si="0"/>
        <v>43.523775757303973</v>
      </c>
      <c r="C21">
        <f t="shared" si="1"/>
        <v>1813.4906565543322</v>
      </c>
      <c r="L21">
        <f t="shared" si="2"/>
        <v>1280.111051685411</v>
      </c>
      <c r="M21">
        <f t="shared" si="3"/>
        <v>-1280.111051685411</v>
      </c>
    </row>
    <row r="22" spans="1:13" x14ac:dyDescent="0.3">
      <c r="A22">
        <v>19</v>
      </c>
      <c r="B22">
        <f t="shared" si="0"/>
        <v>43.469877530760755</v>
      </c>
      <c r="C22">
        <f t="shared" si="1"/>
        <v>1811.2448971150316</v>
      </c>
      <c r="L22">
        <f t="shared" si="2"/>
        <v>1278.5258097282576</v>
      </c>
      <c r="M22">
        <f t="shared" si="3"/>
        <v>-1278.5258097282576</v>
      </c>
    </row>
    <row r="23" spans="1:13" x14ac:dyDescent="0.3">
      <c r="A23">
        <v>20</v>
      </c>
      <c r="B23">
        <f t="shared" si="0"/>
        <v>43.41317317512847</v>
      </c>
      <c r="C23">
        <f t="shared" si="1"/>
        <v>1808.8822156303527</v>
      </c>
      <c r="L23">
        <f t="shared" si="2"/>
        <v>1276.8580345626019</v>
      </c>
      <c r="M23">
        <f t="shared" si="3"/>
        <v>-1276.8580345626019</v>
      </c>
    </row>
    <row r="24" spans="1:13" x14ac:dyDescent="0.3">
      <c r="A24">
        <v>21</v>
      </c>
      <c r="B24">
        <f t="shared" si="0"/>
        <v>43.35367949313148</v>
      </c>
      <c r="C24">
        <f t="shared" si="1"/>
        <v>1806.4033122138117</v>
      </c>
      <c r="L24">
        <f t="shared" si="2"/>
        <v>1275.10822038622</v>
      </c>
      <c r="M24">
        <f t="shared" si="3"/>
        <v>-1275.10822038622</v>
      </c>
    </row>
    <row r="25" spans="1:13" x14ac:dyDescent="0.3">
      <c r="A25">
        <v>22</v>
      </c>
      <c r="B25">
        <f t="shared" si="0"/>
        <v>43.291414114031745</v>
      </c>
      <c r="C25">
        <f t="shared" si="1"/>
        <v>1803.8089214179895</v>
      </c>
      <c r="L25">
        <f t="shared" si="2"/>
        <v>1273.2768857068161</v>
      </c>
      <c r="M25">
        <f t="shared" si="3"/>
        <v>-1273.2768857068161</v>
      </c>
    </row>
    <row r="26" spans="1:13" x14ac:dyDescent="0.3">
      <c r="A26">
        <v>23</v>
      </c>
      <c r="B26">
        <f t="shared" si="0"/>
        <v>43.226395488404876</v>
      </c>
      <c r="C26">
        <f t="shared" si="1"/>
        <v>1801.0998120168699</v>
      </c>
      <c r="L26">
        <f t="shared" si="2"/>
        <v>1271.3645731883787</v>
      </c>
      <c r="M26">
        <f t="shared" si="3"/>
        <v>-1271.3645731883787</v>
      </c>
    </row>
    <row r="27" spans="1:13" x14ac:dyDescent="0.3">
      <c r="A27">
        <v>24</v>
      </c>
      <c r="B27">
        <f t="shared" si="0"/>
        <v>43.158642882672872</v>
      </c>
      <c r="C27">
        <f t="shared" si="1"/>
        <v>1798.2767867780362</v>
      </c>
      <c r="L27">
        <f t="shared" si="2"/>
        <v>1269.3718494903785</v>
      </c>
      <c r="M27">
        <f t="shared" si="3"/>
        <v>-1269.3718494903785</v>
      </c>
    </row>
    <row r="28" spans="1:13" x14ac:dyDescent="0.3">
      <c r="A28">
        <v>25</v>
      </c>
      <c r="B28">
        <f t="shared" si="0"/>
        <v>43.088176373395029</v>
      </c>
      <c r="C28">
        <f t="shared" si="1"/>
        <v>1795.3406822247928</v>
      </c>
      <c r="L28">
        <f t="shared" si="2"/>
        <v>1267.2993050998537</v>
      </c>
      <c r="M28">
        <f t="shared" si="3"/>
        <v>-1267.2993050998537</v>
      </c>
    </row>
    <row r="29" spans="1:13" x14ac:dyDescent="0.3">
      <c r="A29">
        <v>26</v>
      </c>
      <c r="B29">
        <f t="shared" si="0"/>
        <v>43.01501684131884</v>
      </c>
      <c r="C29">
        <f t="shared" si="1"/>
        <v>1792.292368388285</v>
      </c>
      <c r="L29">
        <f t="shared" si="2"/>
        <v>1265.1475541564364</v>
      </c>
      <c r="M29">
        <f t="shared" si="3"/>
        <v>-1265.1475541564364</v>
      </c>
    </row>
    <row r="30" spans="1:13" x14ac:dyDescent="0.3">
      <c r="A30">
        <v>27</v>
      </c>
      <c r="B30">
        <f t="shared" si="0"/>
        <v>42.939185965192571</v>
      </c>
      <c r="C30">
        <f t="shared" si="1"/>
        <v>1789.1327485496906</v>
      </c>
      <c r="L30">
        <f t="shared" si="2"/>
        <v>1262.9172342703698</v>
      </c>
      <c r="M30">
        <f t="shared" si="3"/>
        <v>-1262.9172342703698</v>
      </c>
    </row>
    <row r="31" spans="1:13" x14ac:dyDescent="0.3">
      <c r="A31">
        <v>28</v>
      </c>
      <c r="B31">
        <f t="shared" si="0"/>
        <v>42.860706215341381</v>
      </c>
      <c r="C31">
        <f t="shared" si="1"/>
        <v>1785.8627589725575</v>
      </c>
      <c r="L31">
        <f t="shared" si="2"/>
        <v>1260.6090063335701</v>
      </c>
      <c r="M31">
        <f t="shared" si="3"/>
        <v>-1260.6090063335701</v>
      </c>
    </row>
    <row r="32" spans="1:13" x14ac:dyDescent="0.3">
      <c r="A32">
        <v>29</v>
      </c>
      <c r="B32">
        <f t="shared" si="0"/>
        <v>42.779600847008879</v>
      </c>
      <c r="C32">
        <f t="shared" si="1"/>
        <v>1782.4833686253701</v>
      </c>
      <c r="L32">
        <f t="shared" si="2"/>
        <v>1258.2235543237907</v>
      </c>
      <c r="M32">
        <f t="shared" si="3"/>
        <v>-1258.2235543237907</v>
      </c>
    </row>
    <row r="33" spans="1:13" x14ac:dyDescent="0.3">
      <c r="A33">
        <v>30</v>
      </c>
      <c r="B33">
        <f t="shared" si="0"/>
        <v>42.695893893466106</v>
      </c>
      <c r="C33">
        <f t="shared" si="1"/>
        <v>1778.995578894421</v>
      </c>
      <c r="L33">
        <f t="shared" si="2"/>
        <v>1255.7615851019441</v>
      </c>
      <c r="M33">
        <f t="shared" si="3"/>
        <v>-1255.7615851019441</v>
      </c>
    </row>
    <row r="34" spans="1:13" x14ac:dyDescent="0.3">
      <c r="A34">
        <v>31</v>
      </c>
      <c r="B34">
        <f t="shared" si="0"/>
        <v>42.609610158889943</v>
      </c>
      <c r="C34">
        <f t="shared" si="1"/>
        <v>1775.4004232870809</v>
      </c>
      <c r="L34">
        <f t="shared" si="2"/>
        <v>1253.2238282026453</v>
      </c>
      <c r="M34">
        <f t="shared" si="3"/>
        <v>-1253.2238282026453</v>
      </c>
    </row>
    <row r="35" spans="1:13" x14ac:dyDescent="0.3">
      <c r="A35">
        <v>32</v>
      </c>
      <c r="B35">
        <f t="shared" si="0"/>
        <v>42.520775211013095</v>
      </c>
      <c r="C35">
        <f t="shared" si="1"/>
        <v>1771.6989671255458</v>
      </c>
      <c r="L35">
        <f t="shared" si="2"/>
        <v>1250.6110356180322</v>
      </c>
      <c r="M35">
        <f t="shared" si="3"/>
        <v>-1250.6110356180322</v>
      </c>
    </row>
    <row r="36" spans="1:13" x14ac:dyDescent="0.3">
      <c r="A36">
        <v>33</v>
      </c>
      <c r="B36">
        <f t="shared" si="0"/>
        <v>42.429415373547826</v>
      </c>
      <c r="C36">
        <f t="shared" si="1"/>
        <v>1767.8923072311593</v>
      </c>
      <c r="L36">
        <f t="shared" si="2"/>
        <v>1247.9239815749361</v>
      </c>
      <c r="M36">
        <f t="shared" si="3"/>
        <v>-1247.9239815749361</v>
      </c>
    </row>
    <row r="37" spans="1:13" x14ac:dyDescent="0.3">
      <c r="A37">
        <v>34</v>
      </c>
      <c r="B37">
        <f t="shared" si="0"/>
        <v>42.335557718385701</v>
      </c>
      <c r="C37">
        <f t="shared" si="1"/>
        <v>1763.9815715994043</v>
      </c>
      <c r="L37">
        <f t="shared" si="2"/>
        <v>1245.163462305462</v>
      </c>
      <c r="M37">
        <f t="shared" si="3"/>
        <v>-1245.163462305462</v>
      </c>
    </row>
    <row r="38" spans="1:13" x14ac:dyDescent="0.3">
      <c r="A38">
        <v>35</v>
      </c>
      <c r="B38">
        <f t="shared" si="0"/>
        <v>42.23923005757554</v>
      </c>
      <c r="C38">
        <f t="shared" si="1"/>
        <v>1759.9679190656477</v>
      </c>
      <c r="L38">
        <f t="shared" si="2"/>
        <v>1242.3302958110453</v>
      </c>
      <c r="M38">
        <f t="shared" si="3"/>
        <v>-1242.3302958110453</v>
      </c>
    </row>
    <row r="39" spans="1:13" x14ac:dyDescent="0.3">
      <c r="A39">
        <v>36</v>
      </c>
      <c r="B39">
        <f t="shared" si="0"/>
        <v>42.140460935082174</v>
      </c>
      <c r="C39">
        <f t="shared" si="1"/>
        <v>1755.8525389617571</v>
      </c>
      <c r="L39">
        <f t="shared" si="2"/>
        <v>1239.4253216200639</v>
      </c>
      <c r="M39">
        <f t="shared" si="3"/>
        <v>-1239.4253216200639</v>
      </c>
    </row>
    <row r="40" spans="1:13" x14ac:dyDescent="0.3">
      <c r="A40">
        <v>37</v>
      </c>
      <c r="B40">
        <f t="shared" si="0"/>
        <v>42.039279618328216</v>
      </c>
      <c r="C40">
        <f t="shared" si="1"/>
        <v>1751.636650763676</v>
      </c>
      <c r="L40">
        <f t="shared" si="2"/>
        <v>1236.4494005390654</v>
      </c>
      <c r="M40">
        <f t="shared" si="3"/>
        <v>-1236.4494005390654</v>
      </c>
    </row>
    <row r="41" spans="1:13" x14ac:dyDescent="0.3">
      <c r="A41">
        <v>38</v>
      </c>
      <c r="B41">
        <f t="shared" si="0"/>
        <v>41.935716089521478</v>
      </c>
      <c r="C41">
        <f t="shared" si="1"/>
        <v>1747.3215037300617</v>
      </c>
      <c r="L41">
        <f t="shared" si="2"/>
        <v>1233.4034143976905</v>
      </c>
      <c r="M41">
        <f t="shared" si="3"/>
        <v>-1233.4034143976905</v>
      </c>
    </row>
    <row r="42" spans="1:13" x14ac:dyDescent="0.3">
      <c r="A42">
        <v>39</v>
      </c>
      <c r="B42">
        <f t="shared" si="0"/>
        <v>41.829801036770625</v>
      </c>
      <c r="C42">
        <f t="shared" si="1"/>
        <v>1742.9083765321093</v>
      </c>
      <c r="L42">
        <f t="shared" si="2"/>
        <v>1230.2882657873713</v>
      </c>
      <c r="M42">
        <f t="shared" si="3"/>
        <v>-1230.2882657873713</v>
      </c>
    </row>
    <row r="43" spans="1:13" x14ac:dyDescent="0.3">
      <c r="A43">
        <v>40</v>
      </c>
      <c r="B43">
        <f t="shared" si="0"/>
        <v>41.721565844991645</v>
      </c>
      <c r="C43">
        <f t="shared" si="1"/>
        <v>1738.398576874652</v>
      </c>
      <c r="L43">
        <f t="shared" si="2"/>
        <v>1227.104877793872</v>
      </c>
      <c r="M43">
        <f t="shared" si="3"/>
        <v>-1227.104877793872</v>
      </c>
    </row>
    <row r="44" spans="1:13" x14ac:dyDescent="0.3">
      <c r="A44">
        <v>41</v>
      </c>
      <c r="B44">
        <f t="shared" si="0"/>
        <v>41.611042586607745</v>
      </c>
      <c r="C44">
        <f t="shared" si="1"/>
        <v>1733.793441108656</v>
      </c>
      <c r="L44">
        <f t="shared" si="2"/>
        <v>1223.8541937237571</v>
      </c>
      <c r="M44">
        <f t="shared" si="3"/>
        <v>-1223.8541937237571</v>
      </c>
    </row>
    <row r="45" spans="1:13" x14ac:dyDescent="0.3">
      <c r="A45">
        <v>42</v>
      </c>
      <c r="B45">
        <f t="shared" si="0"/>
        <v>41.498264012045688</v>
      </c>
      <c r="C45">
        <f t="shared" si="1"/>
        <v>1729.094333835237</v>
      </c>
      <c r="L45">
        <f t="shared" si="2"/>
        <v>1220.5371768248731</v>
      </c>
      <c r="M45">
        <f t="shared" si="3"/>
        <v>-1220.5371768248731</v>
      </c>
    </row>
    <row r="46" spans="1:13" x14ac:dyDescent="0.3">
      <c r="A46">
        <v>43</v>
      </c>
      <c r="B46">
        <f t="shared" si="0"/>
        <v>41.383263540031066</v>
      </c>
      <c r="C46">
        <f t="shared" si="1"/>
        <v>1724.3026475012944</v>
      </c>
      <c r="L46">
        <f t="shared" si="2"/>
        <v>1217.1548100009136</v>
      </c>
      <c r="M46">
        <f t="shared" si="3"/>
        <v>-1217.1548100009136</v>
      </c>
    </row>
    <row r="47" spans="1:13" x14ac:dyDescent="0.3">
      <c r="A47">
        <v>44</v>
      </c>
      <c r="B47">
        <f t="shared" si="0"/>
        <v>41.266075247685656</v>
      </c>
      <c r="C47">
        <f t="shared" si="1"/>
        <v>1719.4198019869025</v>
      </c>
      <c r="L47">
        <f t="shared" si="2"/>
        <v>1213.7080955201664</v>
      </c>
      <c r="M47">
        <f t="shared" si="3"/>
        <v>-1213.7080955201664</v>
      </c>
    </row>
    <row r="48" spans="1:13" x14ac:dyDescent="0.3">
      <c r="A48">
        <v>45</v>
      </c>
      <c r="B48">
        <f t="shared" si="0"/>
        <v>41.146733860429606</v>
      </c>
      <c r="C48">
        <f t="shared" si="1"/>
        <v>1714.4472441845667</v>
      </c>
      <c r="L48">
        <f t="shared" si="2"/>
        <v>1210.1980547185176</v>
      </c>
      <c r="M48">
        <f t="shared" si="3"/>
        <v>-1210.1980547185176</v>
      </c>
    </row>
    <row r="49" spans="1:13" x14ac:dyDescent="0.3">
      <c r="A49">
        <v>46</v>
      </c>
      <c r="B49">
        <f t="shared" si="0"/>
        <v>41.025274741691568</v>
      </c>
      <c r="C49">
        <f t="shared" si="1"/>
        <v>1709.386447570482</v>
      </c>
      <c r="L49">
        <f t="shared" si="2"/>
        <v>1206.6257276968108</v>
      </c>
      <c r="M49">
        <f t="shared" si="3"/>
        <v>-1206.6257276968108</v>
      </c>
    </row>
    <row r="50" spans="1:13" x14ac:dyDescent="0.3">
      <c r="A50">
        <v>47</v>
      </c>
      <c r="B50">
        <f t="shared" si="0"/>
        <v>40.901733882429724</v>
      </c>
      <c r="C50">
        <f t="shared" si="1"/>
        <v>1704.2389117679052</v>
      </c>
      <c r="L50">
        <f t="shared" si="2"/>
        <v>1202.9921730126389</v>
      </c>
      <c r="M50">
        <f t="shared" si="3"/>
        <v>-1202.9921730126389</v>
      </c>
    </row>
    <row r="51" spans="1:13" x14ac:dyDescent="0.3">
      <c r="A51">
        <v>48</v>
      </c>
      <c r="B51">
        <f t="shared" si="0"/>
        <v>40.776147890466888</v>
      </c>
      <c r="C51">
        <f t="shared" si="1"/>
        <v>1699.0061621027871</v>
      </c>
      <c r="L51">
        <f t="shared" si="2"/>
        <v>1199.2984673666733</v>
      </c>
      <c r="M51">
        <f t="shared" si="3"/>
        <v>-1199.2984673666733</v>
      </c>
    </row>
    <row r="52" spans="1:13" x14ac:dyDescent="0.3">
      <c r="A52">
        <v>49</v>
      </c>
      <c r="B52">
        <f t="shared" si="0"/>
        <v>40.648553979642863</v>
      </c>
      <c r="C52">
        <f t="shared" si="1"/>
        <v>1693.6897491517859</v>
      </c>
      <c r="L52">
        <f t="shared" si="2"/>
        <v>1195.5457052836136</v>
      </c>
      <c r="M52">
        <f t="shared" si="3"/>
        <v>-1195.5457052836136</v>
      </c>
    </row>
    <row r="53" spans="1:13" x14ac:dyDescent="0.3">
      <c r="A53">
        <v>50</v>
      </c>
      <c r="B53">
        <f t="shared" si="0"/>
        <v>40.518989958787124</v>
      </c>
      <c r="C53">
        <f t="shared" si="1"/>
        <v>1688.2912482827967</v>
      </c>
      <c r="L53">
        <f t="shared" si="2"/>
        <v>1191.7349987878565</v>
      </c>
      <c r="M53">
        <f t="shared" si="3"/>
        <v>-1191.7349987878565</v>
      </c>
    </row>
    <row r="54" spans="1:13" x14ac:dyDescent="0.3">
      <c r="A54">
        <v>51</v>
      </c>
      <c r="B54">
        <f t="shared" si="0"/>
        <v>40.387494220515272</v>
      </c>
      <c r="C54">
        <f t="shared" si="1"/>
        <v>1682.8122591881365</v>
      </c>
      <c r="L54">
        <f t="shared" si="2"/>
        <v>1187.8674770739788</v>
      </c>
      <c r="M54">
        <f t="shared" si="3"/>
        <v>-1187.8674770739788</v>
      </c>
    </row>
    <row r="55" spans="1:13" x14ac:dyDescent="0.3">
      <c r="A55">
        <v>52</v>
      </c>
      <c r="B55">
        <f t="shared" si="0"/>
        <v>40.254105729852462</v>
      </c>
      <c r="C55">
        <f t="shared" si="1"/>
        <v>1677.2544054105192</v>
      </c>
      <c r="L55">
        <f t="shared" si="2"/>
        <v>1183.9442861721311</v>
      </c>
      <c r="M55">
        <f t="shared" si="3"/>
        <v>-1183.9442861721311</v>
      </c>
    </row>
    <row r="56" spans="1:13" x14ac:dyDescent="0.3">
      <c r="A56">
        <v>53</v>
      </c>
      <c r="B56">
        <f t="shared" si="0"/>
        <v>40.11886401268724</v>
      </c>
      <c r="C56">
        <f t="shared" si="1"/>
        <v>1671.6193338619682</v>
      </c>
      <c r="L56">
        <f t="shared" si="2"/>
        <v>1179.9665886084481</v>
      </c>
      <c r="M56">
        <f t="shared" si="3"/>
        <v>-1179.9665886084481</v>
      </c>
    </row>
    <row r="57" spans="1:13" x14ac:dyDescent="0.3">
      <c r="A57">
        <v>54</v>
      </c>
      <c r="B57">
        <f t="shared" si="0"/>
        <v>39.981809144059163</v>
      </c>
      <c r="C57">
        <f t="shared" si="1"/>
        <v>1665.9087143357985</v>
      </c>
      <c r="L57">
        <f t="shared" si="2"/>
        <v>1175.9355630605637</v>
      </c>
      <c r="M57">
        <f t="shared" si="3"/>
        <v>-1175.9355630605637</v>
      </c>
    </row>
    <row r="58" spans="1:13" x14ac:dyDescent="0.3">
      <c r="A58">
        <v>55</v>
      </c>
      <c r="B58">
        <f t="shared" si="0"/>
        <v>39.842981736283683</v>
      </c>
      <c r="C58">
        <f t="shared" si="1"/>
        <v>1660.1242390118202</v>
      </c>
      <c r="L58">
        <f t="shared" si="2"/>
        <v>1171.8524040083437</v>
      </c>
      <c r="M58">
        <f t="shared" si="3"/>
        <v>-1171.8524040083437</v>
      </c>
    </row>
    <row r="59" spans="1:13" x14ac:dyDescent="0.3">
      <c r="A59">
        <v>56</v>
      </c>
      <c r="B59">
        <f t="shared" si="0"/>
        <v>39.702422926917869</v>
      </c>
      <c r="C59">
        <f t="shared" si="1"/>
        <v>1654.2676219549112</v>
      </c>
      <c r="L59">
        <f t="shared" si="2"/>
        <v>1167.7183213799374</v>
      </c>
      <c r="M59">
        <f t="shared" si="3"/>
        <v>-1167.7183213799374</v>
      </c>
    </row>
    <row r="60" spans="1:13" x14ac:dyDescent="0.3">
      <c r="A60">
        <v>57</v>
      </c>
      <c r="B60">
        <f t="shared" si="0"/>
        <v>39.560174366570443</v>
      </c>
      <c r="C60">
        <f t="shared" si="1"/>
        <v>1648.340598607102</v>
      </c>
      <c r="L60">
        <f t="shared" si="2"/>
        <v>1163.5345401932484</v>
      </c>
      <c r="M60">
        <f t="shared" si="3"/>
        <v>-1163.5345401932484</v>
      </c>
    </row>
    <row r="61" spans="1:13" x14ac:dyDescent="0.3">
      <c r="A61">
        <v>58</v>
      </c>
      <c r="B61">
        <f t="shared" si="0"/>
        <v>39.416278206559817</v>
      </c>
      <c r="C61">
        <f t="shared" si="1"/>
        <v>1642.3449252733258</v>
      </c>
      <c r="L61">
        <f t="shared" si="2"/>
        <v>1159.3023001929359</v>
      </c>
      <c r="M61">
        <f t="shared" si="3"/>
        <v>-1159.3023001929359</v>
      </c>
    </row>
    <row r="62" spans="1:13" x14ac:dyDescent="0.3">
      <c r="A62">
        <v>59</v>
      </c>
      <c r="B62">
        <f t="shared" si="0"/>
        <v>39.27077708642372</v>
      </c>
      <c r="C62">
        <f t="shared" si="1"/>
        <v>1636.2823786009883</v>
      </c>
      <c r="L62">
        <f t="shared" si="2"/>
        <v>1155.0228554830505</v>
      </c>
      <c r="M62">
        <f t="shared" si="3"/>
        <v>-1155.0228554830505</v>
      </c>
    </row>
    <row r="63" spans="1:13" x14ac:dyDescent="0.3">
      <c r="A63">
        <v>60</v>
      </c>
      <c r="B63">
        <f t="shared" si="0"/>
        <v>39.123714121284237</v>
      </c>
      <c r="C63">
        <f t="shared" si="1"/>
        <v>1630.1547550535099</v>
      </c>
      <c r="L63">
        <f t="shared" si="2"/>
        <v>1150.6974741554188</v>
      </c>
      <c r="M63">
        <f t="shared" si="3"/>
        <v>-1150.6974741554188</v>
      </c>
    </row>
    <row r="64" spans="1:13" x14ac:dyDescent="0.3">
      <c r="A64">
        <v>61</v>
      </c>
      <c r="B64">
        <f t="shared" si="0"/>
        <v>38.975132889071809</v>
      </c>
      <c r="C64">
        <f t="shared" si="1"/>
        <v>1623.9638703779922</v>
      </c>
      <c r="L64">
        <f t="shared" si="2"/>
        <v>1146.3274379138768</v>
      </c>
      <c r="M64">
        <f t="shared" si="3"/>
        <v>-1146.3274379138768</v>
      </c>
    </row>
    <row r="65" spans="1:13" x14ac:dyDescent="0.3">
      <c r="A65">
        <v>62</v>
      </c>
      <c r="B65">
        <f t="shared" si="0"/>
        <v>38.825077417612185</v>
      </c>
      <c r="C65">
        <f t="shared" si="1"/>
        <v>1617.7115590671742</v>
      </c>
      <c r="L65">
        <f t="shared" si="2"/>
        <v>1141.9140416944758</v>
      </c>
      <c r="M65">
        <f t="shared" si="3"/>
        <v>-1141.9140416944758</v>
      </c>
    </row>
    <row r="66" spans="1:13" x14ac:dyDescent="0.3">
      <c r="A66">
        <v>63</v>
      </c>
      <c r="B66">
        <f t="shared" si="0"/>
        <v>38.673592171580026</v>
      </c>
      <c r="C66">
        <f t="shared" si="1"/>
        <v>1611.3996738158346</v>
      </c>
      <c r="L66">
        <f t="shared" si="2"/>
        <v>1137.4585932817656</v>
      </c>
      <c r="M66">
        <f t="shared" si="3"/>
        <v>-1137.4585932817656</v>
      </c>
    </row>
    <row r="67" spans="1:13" x14ac:dyDescent="0.3">
      <c r="A67">
        <v>64</v>
      </c>
      <c r="B67">
        <f t="shared" si="0"/>
        <v>38.520722039323047</v>
      </c>
      <c r="C67">
        <f t="shared" si="1"/>
        <v>1605.0300849717937</v>
      </c>
      <c r="L67">
        <f t="shared" si="2"/>
        <v>1132.9624129212662</v>
      </c>
      <c r="M67">
        <f t="shared" si="3"/>
        <v>-1132.9624129212662</v>
      </c>
    </row>
    <row r="68" spans="1:13" x14ac:dyDescent="0.3">
      <c r="A68">
        <v>65</v>
      </c>
      <c r="B68">
        <f t="shared" si="0"/>
        <v>38.366512319560641</v>
      </c>
      <c r="C68">
        <f t="shared" si="1"/>
        <v>1598.6046799816936</v>
      </c>
      <c r="L68">
        <f t="shared" si="2"/>
        <v>1128.4268329282543</v>
      </c>
      <c r="M68">
        <f t="shared" si="3"/>
        <v>-1128.4268329282543</v>
      </c>
    </row>
    <row r="69" spans="1:13" x14ac:dyDescent="0.3">
      <c r="A69">
        <v>66</v>
      </c>
      <c r="B69">
        <f t="shared" ref="B69:B132" si="4">($C$1-$A$1)*COS(2*PI()/365*A69)+$B$1</f>
        <v>38.211008707960893</v>
      </c>
      <c r="C69">
        <f t="shared" ref="C69:C132" si="5">(B69*3600*1000)/(24*3600)</f>
        <v>1592.1253628317038</v>
      </c>
      <c r="L69">
        <f t="shared" ref="L69:L132" si="6">C69-C69/3.4</f>
        <v>1123.8531972929673</v>
      </c>
      <c r="M69">
        <f t="shared" ref="M69:M132" si="7">-L69</f>
        <v>-1123.8531972929673</v>
      </c>
    </row>
    <row r="70" spans="1:13" x14ac:dyDescent="0.3">
      <c r="A70">
        <v>67</v>
      </c>
      <c r="B70">
        <f t="shared" si="4"/>
        <v>38.054257283599974</v>
      </c>
      <c r="C70">
        <f t="shared" si="5"/>
        <v>1585.5940534833321</v>
      </c>
      <c r="L70">
        <f t="shared" si="6"/>
        <v>1119.2428612823521</v>
      </c>
      <c r="M70">
        <f t="shared" si="7"/>
        <v>-1119.2428612823521</v>
      </c>
    </row>
    <row r="71" spans="1:13" x14ac:dyDescent="0.3">
      <c r="A71">
        <v>68</v>
      </c>
      <c r="B71">
        <f t="shared" si="4"/>
        <v>37.896304495307881</v>
      </c>
      <c r="C71">
        <f t="shared" si="5"/>
        <v>1579.0126873044953</v>
      </c>
      <c r="L71">
        <f t="shared" si="6"/>
        <v>1114.5971910384674</v>
      </c>
      <c r="M71">
        <f t="shared" si="7"/>
        <v>-1114.5971910384674</v>
      </c>
    </row>
    <row r="72" spans="1:13" x14ac:dyDescent="0.3">
      <c r="A72">
        <v>69</v>
      </c>
      <c r="B72">
        <f t="shared" si="4"/>
        <v>37.737197147904688</v>
      </c>
      <c r="C72">
        <f t="shared" si="5"/>
        <v>1572.3832144960286</v>
      </c>
      <c r="L72">
        <f t="shared" si="6"/>
        <v>1109.9175631736673</v>
      </c>
      <c r="M72">
        <f t="shared" si="7"/>
        <v>-1109.9175631736673</v>
      </c>
    </row>
    <row r="73" spans="1:13" x14ac:dyDescent="0.3">
      <c r="A73">
        <v>70</v>
      </c>
      <c r="B73">
        <f t="shared" si="4"/>
        <v>37.57698238833126</v>
      </c>
      <c r="C73">
        <f t="shared" si="5"/>
        <v>1565.7075995138025</v>
      </c>
      <c r="L73">
        <f t="shared" si="6"/>
        <v>1105.2053643626841</v>
      </c>
      <c r="M73">
        <f t="shared" si="7"/>
        <v>-1105.2053643626841</v>
      </c>
    </row>
    <row r="74" spans="1:13" x14ac:dyDescent="0.3">
      <c r="A74">
        <v>71</v>
      </c>
      <c r="B74">
        <f t="shared" si="4"/>
        <v>37.415707691678556</v>
      </c>
      <c r="C74">
        <f t="shared" si="5"/>
        <v>1558.9878204866063</v>
      </c>
      <c r="L74">
        <f t="shared" si="6"/>
        <v>1100.4619909317221</v>
      </c>
      <c r="M74">
        <f t="shared" si="7"/>
        <v>-1100.4619909317221</v>
      </c>
    </row>
    <row r="75" spans="1:13" x14ac:dyDescent="0.3">
      <c r="A75">
        <v>72</v>
      </c>
      <c r="B75">
        <f t="shared" si="4"/>
        <v>37.253420847119806</v>
      </c>
      <c r="C75">
        <f t="shared" si="5"/>
        <v>1552.2258686299917</v>
      </c>
      <c r="L75">
        <f t="shared" si="6"/>
        <v>1095.6888484446999</v>
      </c>
      <c r="M75">
        <f t="shared" si="7"/>
        <v>-1095.6888484446999</v>
      </c>
    </row>
    <row r="76" spans="1:13" x14ac:dyDescent="0.3">
      <c r="A76">
        <v>73</v>
      </c>
      <c r="B76">
        <f t="shared" si="4"/>
        <v>37.090169943749473</v>
      </c>
      <c r="C76">
        <f t="shared" si="5"/>
        <v>1545.423747656228</v>
      </c>
      <c r="L76">
        <f t="shared" si="6"/>
        <v>1090.8873512867492</v>
      </c>
      <c r="M76">
        <f t="shared" si="7"/>
        <v>-1090.8873512867492</v>
      </c>
    </row>
    <row r="77" spans="1:13" x14ac:dyDescent="0.3">
      <c r="A77">
        <v>74</v>
      </c>
      <c r="B77">
        <f t="shared" si="4"/>
        <v>36.926003356333489</v>
      </c>
      <c r="C77">
        <f t="shared" si="5"/>
        <v>1538.5834731805621</v>
      </c>
      <c r="L77">
        <f t="shared" si="6"/>
        <v>1086.0589222451026</v>
      </c>
      <c r="M77">
        <f t="shared" si="7"/>
        <v>-1086.0589222451026</v>
      </c>
    </row>
    <row r="78" spans="1:13" x14ac:dyDescent="0.3">
      <c r="A78">
        <v>75</v>
      </c>
      <c r="B78">
        <f t="shared" si="4"/>
        <v>36.760969730974693</v>
      </c>
      <c r="C78">
        <f t="shared" si="5"/>
        <v>1531.7070721239454</v>
      </c>
      <c r="L78">
        <f t="shared" si="6"/>
        <v>1081.2049920874908</v>
      </c>
      <c r="M78">
        <f t="shared" si="7"/>
        <v>-1081.2049920874908</v>
      </c>
    </row>
    <row r="79" spans="1:13" x14ac:dyDescent="0.3">
      <c r="A79">
        <v>76</v>
      </c>
      <c r="B79">
        <f t="shared" si="4"/>
        <v>36.595117970697999</v>
      </c>
      <c r="C79">
        <f t="shared" si="5"/>
        <v>1524.7965821124167</v>
      </c>
      <c r="L79">
        <f t="shared" si="6"/>
        <v>1076.3269991381765</v>
      </c>
      <c r="M79">
        <f t="shared" si="7"/>
        <v>-1076.3269991381765</v>
      </c>
    </row>
    <row r="80" spans="1:13" x14ac:dyDescent="0.3">
      <c r="A80">
        <v>77</v>
      </c>
      <c r="B80">
        <f t="shared" si="4"/>
        <v>36.428497220959358</v>
      </c>
      <c r="C80">
        <f t="shared" si="5"/>
        <v>1517.8540508733065</v>
      </c>
      <c r="L80">
        <f t="shared" si="6"/>
        <v>1071.4263888517457</v>
      </c>
      <c r="M80">
        <f t="shared" si="7"/>
        <v>-1071.4263888517457</v>
      </c>
    </row>
    <row r="81" spans="1:13" x14ac:dyDescent="0.3">
      <c r="A81">
        <v>78</v>
      </c>
      <c r="B81">
        <f t="shared" si="4"/>
        <v>36.261156855082881</v>
      </c>
      <c r="C81">
        <f t="shared" si="5"/>
        <v>1510.8815356284533</v>
      </c>
      <c r="L81">
        <f t="shared" si="6"/>
        <v>1066.5046133847904</v>
      </c>
      <c r="M81">
        <f t="shared" si="7"/>
        <v>-1066.5046133847904</v>
      </c>
    </row>
    <row r="82" spans="1:13" x14ac:dyDescent="0.3">
      <c r="A82">
        <v>79</v>
      </c>
      <c r="B82">
        <f t="shared" si="4"/>
        <v>36.093146459630489</v>
      </c>
      <c r="C82">
        <f t="shared" si="5"/>
        <v>1503.8811024846036</v>
      </c>
      <c r="L82">
        <f t="shared" si="6"/>
        <v>1061.5631311656025</v>
      </c>
      <c r="M82">
        <f t="shared" si="7"/>
        <v>-1061.5631311656025</v>
      </c>
    </row>
    <row r="83" spans="1:13" x14ac:dyDescent="0.3">
      <c r="A83">
        <v>80</v>
      </c>
      <c r="B83">
        <f t="shared" si="4"/>
        <v>35.924515819708304</v>
      </c>
      <c r="C83">
        <f t="shared" si="5"/>
        <v>1496.8548258211795</v>
      </c>
      <c r="L83">
        <f t="shared" si="6"/>
        <v>1056.6034064620089</v>
      </c>
      <c r="M83">
        <f t="shared" si="7"/>
        <v>-1056.6034064620089</v>
      </c>
    </row>
    <row r="84" spans="1:13" x14ac:dyDescent="0.3">
      <c r="A84">
        <v>81</v>
      </c>
      <c r="B84">
        <f t="shared" si="4"/>
        <v>35.755314904214281</v>
      </c>
      <c r="C84">
        <f t="shared" si="5"/>
        <v>1489.804787675595</v>
      </c>
      <c r="L84">
        <f t="shared" si="6"/>
        <v>1051.6269089474788</v>
      </c>
      <c r="M84">
        <f t="shared" si="7"/>
        <v>-1051.6269089474788</v>
      </c>
    </row>
    <row r="85" spans="1:13" x14ac:dyDescent="0.3">
      <c r="A85">
        <v>82</v>
      </c>
      <c r="B85">
        <f t="shared" si="4"/>
        <v>35.585593851031348</v>
      </c>
      <c r="C85">
        <f t="shared" si="5"/>
        <v>1482.7330771263062</v>
      </c>
      <c r="L85">
        <f t="shared" si="6"/>
        <v>1046.6351132656278</v>
      </c>
      <c r="M85">
        <f t="shared" si="7"/>
        <v>-1046.6351132656278</v>
      </c>
    </row>
    <row r="86" spans="1:13" x14ac:dyDescent="0.3">
      <c r="A86">
        <v>83</v>
      </c>
      <c r="B86">
        <f t="shared" si="4"/>
        <v>35.415402952170432</v>
      </c>
      <c r="C86">
        <f t="shared" si="5"/>
        <v>1475.641789673768</v>
      </c>
      <c r="L86">
        <f t="shared" si="6"/>
        <v>1041.6294985932479</v>
      </c>
      <c r="M86">
        <f t="shared" si="7"/>
        <v>-1041.6294985932479</v>
      </c>
    </row>
    <row r="87" spans="1:13" x14ac:dyDescent="0.3">
      <c r="A87">
        <v>84</v>
      </c>
      <c r="B87">
        <f t="shared" si="4"/>
        <v>35.244792638867892</v>
      </c>
      <c r="C87">
        <f t="shared" si="5"/>
        <v>1468.5330266194953</v>
      </c>
      <c r="L87">
        <f t="shared" si="6"/>
        <v>1036.6115482019968</v>
      </c>
      <c r="M87">
        <f t="shared" si="7"/>
        <v>-1036.6115482019968</v>
      </c>
    </row>
    <row r="88" spans="1:13" x14ac:dyDescent="0.3">
      <c r="A88">
        <v>85</v>
      </c>
      <c r="B88">
        <f t="shared" si="4"/>
        <v>35.073813466641631</v>
      </c>
      <c r="C88">
        <f t="shared" si="5"/>
        <v>1461.4088944434013</v>
      </c>
      <c r="L88">
        <f t="shared" si="6"/>
        <v>1031.5827490188715</v>
      </c>
      <c r="M88">
        <f t="shared" si="7"/>
        <v>-1031.5827490188715</v>
      </c>
    </row>
    <row r="89" spans="1:13" x14ac:dyDescent="0.3">
      <c r="A89">
        <v>86</v>
      </c>
      <c r="B89">
        <f t="shared" si="4"/>
        <v>34.902516100310415</v>
      </c>
      <c r="C89">
        <f t="shared" si="5"/>
        <v>1454.2715041796007</v>
      </c>
      <c r="L89">
        <f t="shared" si="6"/>
        <v>1026.5445911856004</v>
      </c>
      <c r="M89">
        <f t="shared" si="7"/>
        <v>-1026.5445911856004</v>
      </c>
    </row>
    <row r="90" spans="1:13" x14ac:dyDescent="0.3">
      <c r="A90">
        <v>87</v>
      </c>
      <c r="B90">
        <f t="shared" si="4"/>
        <v>34.730951298980777</v>
      </c>
      <c r="C90">
        <f t="shared" si="5"/>
        <v>1447.1229707908658</v>
      </c>
      <c r="L90">
        <f t="shared" si="6"/>
        <v>1021.4985676170818</v>
      </c>
      <c r="M90">
        <f t="shared" si="7"/>
        <v>-1021.4985676170818</v>
      </c>
    </row>
    <row r="91" spans="1:13" x14ac:dyDescent="0.3">
      <c r="A91">
        <v>88</v>
      </c>
      <c r="B91">
        <f t="shared" si="4"/>
        <v>34.55916990100603</v>
      </c>
      <c r="C91">
        <f t="shared" si="5"/>
        <v>1439.9654125419179</v>
      </c>
      <c r="L91">
        <f t="shared" si="6"/>
        <v>1016.4461735590008</v>
      </c>
      <c r="M91">
        <f t="shared" si="7"/>
        <v>-1016.4461735590008</v>
      </c>
    </row>
    <row r="92" spans="1:13" x14ac:dyDescent="0.3">
      <c r="A92">
        <v>89</v>
      </c>
      <c r="B92">
        <f t="shared" si="4"/>
        <v>34.387222808921749</v>
      </c>
      <c r="C92">
        <f t="shared" si="5"/>
        <v>1432.8009503717394</v>
      </c>
      <c r="L92">
        <f t="shared" si="6"/>
        <v>1011.3889061447572</v>
      </c>
      <c r="M92">
        <f t="shared" si="7"/>
        <v>-1011.3889061447572</v>
      </c>
    </row>
    <row r="93" spans="1:13" x14ac:dyDescent="0.3">
      <c r="A93">
        <v>90</v>
      </c>
      <c r="B93">
        <f t="shared" si="4"/>
        <v>34.21516097436222</v>
      </c>
      <c r="C93">
        <f t="shared" si="5"/>
        <v>1425.6317072650925</v>
      </c>
      <c r="L93">
        <f t="shared" si="6"/>
        <v>1006.32826395183</v>
      </c>
      <c r="M93">
        <f t="shared" si="7"/>
        <v>-1006.32826395183</v>
      </c>
    </row>
    <row r="94" spans="1:13" x14ac:dyDescent="0.3">
      <c r="A94">
        <v>91</v>
      </c>
      <c r="B94">
        <f t="shared" si="4"/>
        <v>34.043035382962444</v>
      </c>
      <c r="C94">
        <f t="shared" si="5"/>
        <v>1418.4598076234352</v>
      </c>
      <c r="L94">
        <f t="shared" si="6"/>
        <v>1001.2657465577189</v>
      </c>
      <c r="M94">
        <f t="shared" si="7"/>
        <v>-1001.2657465577189</v>
      </c>
    </row>
    <row r="95" spans="1:13" x14ac:dyDescent="0.3">
      <c r="A95">
        <v>92</v>
      </c>
      <c r="B95">
        <f t="shared" si="4"/>
        <v>33.870897039249911</v>
      </c>
      <c r="C95">
        <f t="shared" si="5"/>
        <v>1411.287376635413</v>
      </c>
      <c r="L95">
        <f t="shared" si="6"/>
        <v>996.20285409558562</v>
      </c>
      <c r="M95">
        <f t="shared" si="7"/>
        <v>-996.20285409558562</v>
      </c>
    </row>
    <row r="96" spans="1:13" x14ac:dyDescent="0.3">
      <c r="A96">
        <v>93</v>
      </c>
      <c r="B96">
        <f t="shared" si="4"/>
        <v>33.698796951530916</v>
      </c>
      <c r="C96">
        <f t="shared" si="5"/>
        <v>1404.1165396471215</v>
      </c>
      <c r="L96">
        <f t="shared" si="6"/>
        <v>991.14108680973277</v>
      </c>
      <c r="M96">
        <f t="shared" si="7"/>
        <v>-991.14108680973277</v>
      </c>
    </row>
    <row r="97" spans="1:13" x14ac:dyDescent="0.3">
      <c r="A97">
        <v>94</v>
      </c>
      <c r="B97">
        <f t="shared" si="4"/>
        <v>33.526786116775682</v>
      </c>
      <c r="C97">
        <f t="shared" si="5"/>
        <v>1396.94942153232</v>
      </c>
      <c r="L97">
        <f t="shared" si="6"/>
        <v>986.08194461104938</v>
      </c>
      <c r="M97">
        <f t="shared" si="7"/>
        <v>-986.08194461104938</v>
      </c>
    </row>
    <row r="98" spans="1:13" x14ac:dyDescent="0.3">
      <c r="A98">
        <v>95</v>
      </c>
      <c r="B98">
        <f t="shared" si="4"/>
        <v>33.354915505506838</v>
      </c>
      <c r="C98">
        <f t="shared" si="5"/>
        <v>1389.788146062785</v>
      </c>
      <c r="L98">
        <f t="shared" si="6"/>
        <v>981.02692663255414</v>
      </c>
      <c r="M98">
        <f t="shared" si="7"/>
        <v>-981.02692663255414</v>
      </c>
    </row>
    <row r="99" spans="1:13" x14ac:dyDescent="0.3">
      <c r="A99">
        <v>96</v>
      </c>
      <c r="B99">
        <f t="shared" si="4"/>
        <v>33.183236046695775</v>
      </c>
      <c r="C99">
        <f t="shared" si="5"/>
        <v>1382.6348352789907</v>
      </c>
      <c r="L99">
        <f t="shared" si="6"/>
        <v>975.97753078516985</v>
      </c>
      <c r="M99">
        <f t="shared" si="7"/>
        <v>-975.97753078516985</v>
      </c>
    </row>
    <row r="100" spans="1:13" x14ac:dyDescent="0.3">
      <c r="A100">
        <v>97</v>
      </c>
      <c r="B100">
        <f t="shared" si="4"/>
        <v>33.011798612671285</v>
      </c>
      <c r="C100">
        <f t="shared" si="5"/>
        <v>1375.4916088613036</v>
      </c>
      <c r="L100">
        <f t="shared" si="6"/>
        <v>970.93525331386127</v>
      </c>
      <c r="M100">
        <f t="shared" si="7"/>
        <v>-970.93525331386127</v>
      </c>
    </row>
    <row r="101" spans="1:13" x14ac:dyDescent="0.3">
      <c r="A101">
        <v>98</v>
      </c>
      <c r="B101">
        <f t="shared" si="4"/>
        <v>32.840654004044993</v>
      </c>
      <c r="C101">
        <f t="shared" si="5"/>
        <v>1368.3605835018748</v>
      </c>
      <c r="L101">
        <f t="shared" si="6"/>
        <v>965.9015883542645</v>
      </c>
      <c r="M101">
        <f t="shared" si="7"/>
        <v>-965.9015883542645</v>
      </c>
    </row>
    <row r="102" spans="1:13" x14ac:dyDescent="0.3">
      <c r="A102">
        <v>99</v>
      </c>
      <c r="B102">
        <f t="shared" si="4"/>
        <v>32.669852934658046</v>
      </c>
      <c r="C102">
        <f t="shared" si="5"/>
        <v>1361.2438722774186</v>
      </c>
      <c r="L102">
        <f t="shared" si="6"/>
        <v>960.8780274899425</v>
      </c>
      <c r="M102">
        <f t="shared" si="7"/>
        <v>-960.8780274899425</v>
      </c>
    </row>
    <row r="103" spans="1:13" x14ac:dyDescent="0.3">
      <c r="A103">
        <v>100</v>
      </c>
      <c r="B103">
        <f t="shared" si="4"/>
        <v>32.499446016553478</v>
      </c>
      <c r="C103">
        <f t="shared" si="5"/>
        <v>1354.1435840230615</v>
      </c>
      <c r="L103">
        <f t="shared" si="6"/>
        <v>955.86605931039639</v>
      </c>
      <c r="M103">
        <f t="shared" si="7"/>
        <v>-955.86605931039639</v>
      </c>
    </row>
    <row r="104" spans="1:13" x14ac:dyDescent="0.3">
      <c r="A104">
        <v>101</v>
      </c>
      <c r="B104">
        <f t="shared" si="4"/>
        <v>32.329483744978809</v>
      </c>
      <c r="C104">
        <f t="shared" si="5"/>
        <v>1347.0618227074503</v>
      </c>
      <c r="L104">
        <f t="shared" si="6"/>
        <v>950.86716896996495</v>
      </c>
      <c r="M104">
        <f t="shared" si="7"/>
        <v>-950.86716896996495</v>
      </c>
    </row>
    <row r="105" spans="1:13" x14ac:dyDescent="0.3">
      <c r="A105">
        <v>102</v>
      </c>
      <c r="B105">
        <f t="shared" si="4"/>
        <v>32.160016483423199</v>
      </c>
      <c r="C105">
        <f t="shared" si="5"/>
        <v>1340.0006868092999</v>
      </c>
      <c r="L105">
        <f t="shared" si="6"/>
        <v>945.88283774774106</v>
      </c>
      <c r="M105">
        <f t="shared" si="7"/>
        <v>-945.88283774774106</v>
      </c>
    </row>
    <row r="106" spans="1:13" x14ac:dyDescent="0.3">
      <c r="A106">
        <v>103</v>
      </c>
      <c r="B106">
        <f t="shared" si="4"/>
        <v>31.991094448693648</v>
      </c>
      <c r="C106">
        <f t="shared" si="5"/>
        <v>1332.9622686955686</v>
      </c>
      <c r="L106">
        <f t="shared" si="6"/>
        <v>940.91454260863657</v>
      </c>
      <c r="M106">
        <f t="shared" si="7"/>
        <v>-940.91454260863657</v>
      </c>
    </row>
    <row r="107" spans="1:13" x14ac:dyDescent="0.3">
      <c r="A107">
        <v>104</v>
      </c>
      <c r="B107">
        <f t="shared" si="4"/>
        <v>31.822767696034685</v>
      </c>
      <c r="C107">
        <f t="shared" si="5"/>
        <v>1325.9486540014452</v>
      </c>
      <c r="L107">
        <f t="shared" si="6"/>
        <v>935.96375576572609</v>
      </c>
      <c r="M107">
        <f t="shared" si="7"/>
        <v>-935.96375576572609</v>
      </c>
    </row>
    <row r="108" spans="1:13" x14ac:dyDescent="0.3">
      <c r="A108">
        <v>105</v>
      </c>
      <c r="B108">
        <f t="shared" si="4"/>
        <v>31.655086104295904</v>
      </c>
      <c r="C108">
        <f t="shared" si="5"/>
        <v>1318.9619210123294</v>
      </c>
      <c r="L108">
        <f t="shared" si="6"/>
        <v>931.03194424399726</v>
      </c>
      <c r="M108">
        <f t="shared" si="7"/>
        <v>-931.03194424399726</v>
      </c>
    </row>
    <row r="109" spans="1:13" x14ac:dyDescent="0.3">
      <c r="A109">
        <v>106</v>
      </c>
      <c r="B109">
        <f t="shared" si="4"/>
        <v>31.488099361151811</v>
      </c>
      <c r="C109">
        <f t="shared" si="5"/>
        <v>1312.0041400479922</v>
      </c>
      <c r="L109">
        <f t="shared" si="6"/>
        <v>926.12056944564154</v>
      </c>
      <c r="M109">
        <f t="shared" si="7"/>
        <v>-926.12056944564154</v>
      </c>
    </row>
    <row r="110" spans="1:13" x14ac:dyDescent="0.3">
      <c r="A110">
        <v>107</v>
      </c>
      <c r="B110">
        <f t="shared" si="4"/>
        <v>31.321856948378262</v>
      </c>
      <c r="C110">
        <f t="shared" si="5"/>
        <v>1305.0773728490944</v>
      </c>
      <c r="L110">
        <f t="shared" si="6"/>
        <v>921.23108671700788</v>
      </c>
      <c r="M110">
        <f t="shared" si="7"/>
        <v>-921.23108671700788</v>
      </c>
    </row>
    <row r="111" spans="1:13" x14ac:dyDescent="0.3">
      <c r="A111">
        <v>108</v>
      </c>
      <c r="B111">
        <f t="shared" si="4"/>
        <v>31.156408127189966</v>
      </c>
      <c r="C111">
        <f t="shared" si="5"/>
        <v>1298.1836719662485</v>
      </c>
      <c r="L111">
        <f t="shared" si="6"/>
        <v>916.36494491735198</v>
      </c>
      <c r="M111">
        <f t="shared" si="7"/>
        <v>-916.36494491735198</v>
      </c>
    </row>
    <row r="112" spans="1:13" x14ac:dyDescent="0.3">
      <c r="A112">
        <v>109</v>
      </c>
      <c r="B112">
        <f t="shared" si="4"/>
        <v>30.991801923643326</v>
      </c>
      <c r="C112">
        <f t="shared" si="5"/>
        <v>1291.3250801518052</v>
      </c>
      <c r="L112">
        <f t="shared" si="6"/>
        <v>911.52358598950946</v>
      </c>
      <c r="M112">
        <f t="shared" si="7"/>
        <v>-911.52358598950946</v>
      </c>
    </row>
    <row r="113" spans="1:13" x14ac:dyDescent="0.3">
      <c r="A113">
        <v>110</v>
      </c>
      <c r="B113">
        <f t="shared" si="4"/>
        <v>30.828087114108939</v>
      </c>
      <c r="C113">
        <f t="shared" si="5"/>
        <v>1284.5036297545391</v>
      </c>
      <c r="L113">
        <f t="shared" si="6"/>
        <v>906.70844453261589</v>
      </c>
      <c r="M113">
        <f t="shared" si="7"/>
        <v>-906.70844453261589</v>
      </c>
    </row>
    <row r="114" spans="1:13" x14ac:dyDescent="0.3">
      <c r="A114">
        <v>111</v>
      </c>
      <c r="B114">
        <f t="shared" si="4"/>
        <v>30.665312210818133</v>
      </c>
      <c r="C114">
        <f t="shared" si="5"/>
        <v>1277.7213421174222</v>
      </c>
      <c r="L114">
        <f t="shared" si="6"/>
        <v>901.92094737700381</v>
      </c>
      <c r="M114">
        <f t="shared" si="7"/>
        <v>-901.92094737700381</v>
      </c>
    </row>
    <row r="115" spans="1:13" x14ac:dyDescent="0.3">
      <c r="A115">
        <v>112</v>
      </c>
      <c r="B115">
        <f t="shared" si="4"/>
        <v>30.503525447487718</v>
      </c>
      <c r="C115">
        <f t="shared" si="5"/>
        <v>1270.9802269786549</v>
      </c>
      <c r="L115">
        <f t="shared" si="6"/>
        <v>897.16251316140347</v>
      </c>
      <c r="M115">
        <f t="shared" si="7"/>
        <v>-897.16251316140347</v>
      </c>
    </row>
    <row r="116" spans="1:13" x14ac:dyDescent="0.3">
      <c r="A116">
        <v>113</v>
      </c>
      <c r="B116">
        <f t="shared" si="4"/>
        <v>30.342774765027311</v>
      </c>
      <c r="C116">
        <f t="shared" si="5"/>
        <v>1264.2822818761379</v>
      </c>
      <c r="L116">
        <f t="shared" si="6"/>
        <v>892.43455191256794</v>
      </c>
      <c r="M116">
        <f t="shared" si="7"/>
        <v>-892.43455191256794</v>
      </c>
    </row>
    <row r="117" spans="1:13" x14ac:dyDescent="0.3">
      <c r="A117">
        <v>114</v>
      </c>
      <c r="B117">
        <f t="shared" si="4"/>
        <v>30.183107797333413</v>
      </c>
      <c r="C117">
        <f t="shared" si="5"/>
        <v>1257.6294915555588</v>
      </c>
      <c r="L117">
        <f t="shared" si="6"/>
        <v>887.73846462745337</v>
      </c>
      <c r="M117">
        <f t="shared" si="7"/>
        <v>-887.73846462745337</v>
      </c>
    </row>
    <row r="118" spans="1:13" x14ac:dyDescent="0.3">
      <c r="A118">
        <v>115</v>
      </c>
      <c r="B118">
        <f t="shared" si="4"/>
        <v>30.024571857174443</v>
      </c>
      <c r="C118">
        <f t="shared" si="5"/>
        <v>1251.0238273822686</v>
      </c>
      <c r="L118">
        <f t="shared" si="6"/>
        <v>883.07564285807189</v>
      </c>
      <c r="M118">
        <f t="shared" si="7"/>
        <v>-883.07564285807189</v>
      </c>
    </row>
    <row r="119" spans="1:13" x14ac:dyDescent="0.3">
      <c r="A119">
        <v>116</v>
      </c>
      <c r="B119">
        <f t="shared" si="4"/>
        <v>29.867213922170961</v>
      </c>
      <c r="C119">
        <f t="shared" si="5"/>
        <v>1244.4672467571236</v>
      </c>
      <c r="L119">
        <f t="shared" si="6"/>
        <v>878.44746829914607</v>
      </c>
      <c r="M119">
        <f t="shared" si="7"/>
        <v>-878.44746829914607</v>
      </c>
    </row>
    <row r="120" spans="1:13" x14ac:dyDescent="0.3">
      <c r="A120">
        <v>117</v>
      </c>
      <c r="B120">
        <f t="shared" si="4"/>
        <v>29.711080620875165</v>
      </c>
      <c r="C120">
        <f t="shared" si="5"/>
        <v>1237.9616925364651</v>
      </c>
      <c r="L120">
        <f t="shared" si="6"/>
        <v>873.85531237868122</v>
      </c>
      <c r="M120">
        <f t="shared" si="7"/>
        <v>-873.85531237868122</v>
      </c>
    </row>
    <row r="121" spans="1:13" x14ac:dyDescent="0.3">
      <c r="A121">
        <v>118</v>
      </c>
      <c r="B121">
        <f t="shared" si="4"/>
        <v>29.556218218953866</v>
      </c>
      <c r="C121">
        <f t="shared" si="5"/>
        <v>1231.5090924564111</v>
      </c>
      <c r="L121">
        <f t="shared" si="6"/>
        <v>869.3005358515843</v>
      </c>
      <c r="M121">
        <f t="shared" si="7"/>
        <v>-869.3005358515843</v>
      </c>
    </row>
    <row r="122" spans="1:13" x14ac:dyDescent="0.3">
      <c r="A122">
        <v>119</v>
      </c>
      <c r="B122">
        <f t="shared" si="4"/>
        <v>29.402672605478962</v>
      </c>
      <c r="C122">
        <f t="shared" si="5"/>
        <v>1225.1113585616233</v>
      </c>
      <c r="L122">
        <f t="shared" si="6"/>
        <v>864.78448839644</v>
      </c>
      <c r="M122">
        <f t="shared" si="7"/>
        <v>-864.78448839644</v>
      </c>
    </row>
    <row r="123" spans="1:13" x14ac:dyDescent="0.3">
      <c r="A123">
        <v>120</v>
      </c>
      <c r="B123">
        <f t="shared" si="4"/>
        <v>29.2504892793295</v>
      </c>
      <c r="C123">
        <f t="shared" si="5"/>
        <v>1218.7703866387294</v>
      </c>
      <c r="L123">
        <f t="shared" si="6"/>
        <v>860.30850821557374</v>
      </c>
      <c r="M123">
        <f t="shared" si="7"/>
        <v>-860.30850821557374</v>
      </c>
    </row>
    <row r="124" spans="1:13" x14ac:dyDescent="0.3">
      <c r="A124">
        <v>121</v>
      </c>
      <c r="B124">
        <f t="shared" si="4"/>
        <v>29.099713335709406</v>
      </c>
      <c r="C124">
        <f t="shared" si="5"/>
        <v>1212.4880556545586</v>
      </c>
      <c r="L124">
        <f t="shared" si="6"/>
        <v>855.873921638512</v>
      </c>
      <c r="M124">
        <f t="shared" si="7"/>
        <v>-855.873921638512</v>
      </c>
    </row>
    <row r="125" spans="1:13" x14ac:dyDescent="0.3">
      <c r="A125">
        <v>122</v>
      </c>
      <c r="B125">
        <f t="shared" si="4"/>
        <v>28.950389452784798</v>
      </c>
      <c r="C125">
        <f t="shared" si="5"/>
        <v>1206.2662271993665</v>
      </c>
      <c r="L125">
        <f t="shared" si="6"/>
        <v>851.48204272896464</v>
      </c>
      <c r="M125">
        <f t="shared" si="7"/>
        <v>-851.48204272896464</v>
      </c>
    </row>
    <row r="126" spans="1:13" x14ac:dyDescent="0.3">
      <c r="A126">
        <v>123</v>
      </c>
      <c r="B126">
        <f t="shared" si="4"/>
        <v>28.802561878444845</v>
      </c>
      <c r="C126">
        <f t="shared" si="5"/>
        <v>1200.1067449352017</v>
      </c>
      <c r="L126">
        <f t="shared" si="6"/>
        <v>847.13417289543645</v>
      </c>
      <c r="M126">
        <f t="shared" si="7"/>
        <v>-847.13417289543645</v>
      </c>
    </row>
    <row r="127" spans="1:13" x14ac:dyDescent="0.3">
      <c r="A127">
        <v>124</v>
      </c>
      <c r="B127">
        <f t="shared" si="4"/>
        <v>28.656274417190215</v>
      </c>
      <c r="C127">
        <f t="shared" si="5"/>
        <v>1194.0114340495923</v>
      </c>
      <c r="L127">
        <f t="shared" si="6"/>
        <v>842.83160050559445</v>
      </c>
      <c r="M127">
        <f t="shared" si="7"/>
        <v>-842.83160050559445</v>
      </c>
    </row>
    <row r="128" spans="1:13" x14ac:dyDescent="0.3">
      <c r="A128">
        <v>125</v>
      </c>
      <c r="B128">
        <f t="shared" si="4"/>
        <v>28.511570417152811</v>
      </c>
      <c r="C128">
        <f t="shared" si="5"/>
        <v>1187.9821007147004</v>
      </c>
      <c r="L128">
        <f t="shared" si="6"/>
        <v>838.57560050449433</v>
      </c>
      <c r="M128">
        <f t="shared" si="7"/>
        <v>-838.57560050449433</v>
      </c>
    </row>
    <row r="129" spans="1:13" x14ac:dyDescent="0.3">
      <c r="A129">
        <v>126</v>
      </c>
      <c r="B129">
        <f t="shared" si="4"/>
        <v>28.368492757250813</v>
      </c>
      <c r="C129">
        <f t="shared" si="5"/>
        <v>1182.0205315521171</v>
      </c>
      <c r="L129">
        <f t="shared" si="6"/>
        <v>834.3674340367885</v>
      </c>
      <c r="M129">
        <f t="shared" si="7"/>
        <v>-834.3674340367885</v>
      </c>
    </row>
    <row r="130" spans="1:13" x14ac:dyDescent="0.3">
      <c r="A130">
        <v>127</v>
      </c>
      <c r="B130">
        <f t="shared" si="4"/>
        <v>28.227083834482727</v>
      </c>
      <c r="C130">
        <f t="shared" si="5"/>
        <v>1176.128493103447</v>
      </c>
      <c r="L130">
        <f t="shared" si="6"/>
        <v>830.2083480730214</v>
      </c>
      <c r="M130">
        <f t="shared" si="7"/>
        <v>-830.2083480730214</v>
      </c>
    </row>
    <row r="131" spans="1:13" x14ac:dyDescent="0.3">
      <c r="A131">
        <v>128</v>
      </c>
      <c r="B131">
        <f t="shared" si="4"/>
        <v>28.087385551364218</v>
      </c>
      <c r="C131">
        <f t="shared" si="5"/>
        <v>1170.3077313068422</v>
      </c>
      <c r="L131">
        <f t="shared" si="6"/>
        <v>826.09957504012391</v>
      </c>
      <c r="M131">
        <f t="shared" si="7"/>
        <v>-826.09957504012391</v>
      </c>
    </row>
    <row r="132" spans="1:13" x14ac:dyDescent="0.3">
      <c r="A132">
        <v>129</v>
      </c>
      <c r="B132">
        <f t="shared" si="4"/>
        <v>27.949439303511511</v>
      </c>
      <c r="C132">
        <f t="shared" si="5"/>
        <v>1164.5599709796463</v>
      </c>
      <c r="L132">
        <f t="shared" si="6"/>
        <v>822.04233245622095</v>
      </c>
      <c r="M132">
        <f t="shared" si="7"/>
        <v>-822.04233245622095</v>
      </c>
    </row>
    <row r="133" spans="1:13" x14ac:dyDescent="0.3">
      <c r="A133">
        <v>130</v>
      </c>
      <c r="B133">
        <f t="shared" ref="B133:B196" si="8">($C$1-$A$1)*COS(2*PI()/365*A133)+$B$1</f>
        <v>27.813285967374966</v>
      </c>
      <c r="C133">
        <f t="shared" ref="C133:C196" si="9">(B133*3600*1000)/(24*3600)</f>
        <v>1158.8869153072903</v>
      </c>
      <c r="L133">
        <f t="shared" ref="L133:L196" si="10">C133-C133/3.4</f>
        <v>818.03782256985198</v>
      </c>
      <c r="M133">
        <f t="shared" ref="M133:M196" si="11">-L133</f>
        <v>-818.03782256985198</v>
      </c>
    </row>
    <row r="134" spans="1:13" x14ac:dyDescent="0.3">
      <c r="A134">
        <v>131</v>
      </c>
      <c r="B134">
        <f t="shared" si="8"/>
        <v>27.678965888126513</v>
      </c>
      <c r="C134">
        <f t="shared" si="9"/>
        <v>1153.2902453386048</v>
      </c>
      <c r="L134">
        <f t="shared" si="10"/>
        <v>814.08723200372106</v>
      </c>
      <c r="M134">
        <f t="shared" si="11"/>
        <v>-814.08723200372106</v>
      </c>
    </row>
    <row r="135" spans="1:13" x14ac:dyDescent="0.3">
      <c r="A135">
        <v>132</v>
      </c>
      <c r="B135">
        <f t="shared" si="8"/>
        <v>27.546518867704499</v>
      </c>
      <c r="C135">
        <f t="shared" si="9"/>
        <v>1147.7716194876875</v>
      </c>
      <c r="L135">
        <f t="shared" si="10"/>
        <v>810.19173140307362</v>
      </c>
      <c r="M135">
        <f t="shared" si="11"/>
        <v>-810.19173140307362</v>
      </c>
    </row>
    <row r="136" spans="1:13" x14ac:dyDescent="0.3">
      <c r="A136">
        <v>133</v>
      </c>
      <c r="B136">
        <f t="shared" si="8"/>
        <v>27.415984153019512</v>
      </c>
      <c r="C136">
        <f t="shared" si="9"/>
        <v>1142.3326730424794</v>
      </c>
      <c r="L136">
        <f t="shared" si="10"/>
        <v>806.352475088809</v>
      </c>
      <c r="M136">
        <f t="shared" si="11"/>
        <v>-806.352475088809</v>
      </c>
    </row>
    <row r="137" spans="1:13" x14ac:dyDescent="0.3">
      <c r="A137">
        <v>134</v>
      </c>
      <c r="B137">
        <f t="shared" si="8"/>
        <v>27.287400424324687</v>
      </c>
      <c r="C137">
        <f t="shared" si="9"/>
        <v>1136.9750176801954</v>
      </c>
      <c r="L137">
        <f t="shared" si="10"/>
        <v>802.57060071543196</v>
      </c>
      <c r="M137">
        <f t="shared" si="11"/>
        <v>-802.57060071543196</v>
      </c>
    </row>
    <row r="138" spans="1:13" x14ac:dyDescent="0.3">
      <c r="A138">
        <v>135</v>
      </c>
      <c r="B138">
        <f t="shared" si="8"/>
        <v>27.160805783753897</v>
      </c>
      <c r="C138">
        <f t="shared" si="9"/>
        <v>1131.7002409897459</v>
      </c>
      <c r="L138">
        <f t="shared" si="10"/>
        <v>798.84722893393825</v>
      </c>
      <c r="M138">
        <f t="shared" si="11"/>
        <v>-798.84722893393825</v>
      </c>
    </row>
    <row r="139" spans="1:13" x14ac:dyDescent="0.3">
      <c r="A139">
        <v>136</v>
      </c>
      <c r="B139">
        <f t="shared" si="8"/>
        <v>27.036237744031279</v>
      </c>
      <c r="C139">
        <f t="shared" si="9"/>
        <v>1126.5099060013033</v>
      </c>
      <c r="L139">
        <f t="shared" si="10"/>
        <v>795.18346305974342</v>
      </c>
      <c r="M139">
        <f t="shared" si="11"/>
        <v>-795.18346305974342</v>
      </c>
    </row>
    <row r="140" spans="1:13" x14ac:dyDescent="0.3">
      <c r="A140">
        <v>137</v>
      </c>
      <c r="B140">
        <f t="shared" si="8"/>
        <v>26.913733217355404</v>
      </c>
      <c r="C140">
        <f t="shared" si="9"/>
        <v>1121.4055507231417</v>
      </c>
      <c r="L140">
        <f t="shared" si="10"/>
        <v>791.58038874574709</v>
      </c>
      <c r="M140">
        <f t="shared" si="11"/>
        <v>-791.58038874574709</v>
      </c>
    </row>
    <row r="141" spans="1:13" x14ac:dyDescent="0.3">
      <c r="A141">
        <v>138</v>
      </c>
      <c r="B141">
        <f t="shared" si="8"/>
        <v>26.793328504461392</v>
      </c>
      <c r="C141">
        <f t="shared" si="9"/>
        <v>1116.3886876858915</v>
      </c>
      <c r="L141">
        <f t="shared" si="10"/>
        <v>788.03907366062924</v>
      </c>
      <c r="M141">
        <f t="shared" si="11"/>
        <v>-788.03907366062924</v>
      </c>
    </row>
    <row r="142" spans="1:13" x14ac:dyDescent="0.3">
      <c r="A142">
        <v>139</v>
      </c>
      <c r="B142">
        <f t="shared" si="8"/>
        <v>26.675059283864215</v>
      </c>
      <c r="C142">
        <f t="shared" si="9"/>
        <v>1111.4608034943424</v>
      </c>
      <c r="L142">
        <f t="shared" si="10"/>
        <v>784.56056717247702</v>
      </c>
      <c r="M142">
        <f t="shared" si="11"/>
        <v>-784.56056717247702</v>
      </c>
    </row>
    <row r="143" spans="1:13" x14ac:dyDescent="0.3">
      <c r="A143">
        <v>140</v>
      </c>
      <c r="B143">
        <f t="shared" si="8"/>
        <v>26.558960601286397</v>
      </c>
      <c r="C143">
        <f t="shared" si="9"/>
        <v>1106.6233583869332</v>
      </c>
      <c r="L143">
        <f t="shared" si="10"/>
        <v>781.14590003783519</v>
      </c>
      <c r="M143">
        <f t="shared" si="11"/>
        <v>-781.14590003783519</v>
      </c>
    </row>
    <row r="144" spans="1:13" x14ac:dyDescent="0.3">
      <c r="A144">
        <v>141</v>
      </c>
      <c r="B144">
        <f t="shared" si="8"/>
        <v>26.445066859273197</v>
      </c>
      <c r="C144">
        <f t="shared" si="9"/>
        <v>1101.8777858030498</v>
      </c>
      <c r="L144">
        <f t="shared" si="10"/>
        <v>777.79608409627053</v>
      </c>
      <c r="M144">
        <f t="shared" si="11"/>
        <v>-777.79608409627053</v>
      </c>
    </row>
    <row r="145" spans="1:13" x14ac:dyDescent="0.3">
      <c r="A145">
        <v>142</v>
      </c>
      <c r="B145">
        <f t="shared" si="8"/>
        <v>26.333411806998409</v>
      </c>
      <c r="C145">
        <f t="shared" si="9"/>
        <v>1097.2254919582672</v>
      </c>
      <c r="L145">
        <f t="shared" si="10"/>
        <v>774.51211197054158</v>
      </c>
      <c r="M145">
        <f t="shared" si="11"/>
        <v>-774.51211197054158</v>
      </c>
    </row>
    <row r="146" spans="1:13" x14ac:dyDescent="0.3">
      <c r="A146">
        <v>143</v>
      </c>
      <c r="B146">
        <f t="shared" si="8"/>
        <v>26.224028530263734</v>
      </c>
      <c r="C146">
        <f t="shared" si="9"/>
        <v>1092.6678554276557</v>
      </c>
      <c r="L146">
        <f t="shared" si="10"/>
        <v>771.29495677246291</v>
      </c>
      <c r="M146">
        <f t="shared" si="11"/>
        <v>-771.29495677246291</v>
      </c>
    </row>
    <row r="147" spans="1:13" x14ac:dyDescent="0.3">
      <c r="A147">
        <v>144</v>
      </c>
      <c r="B147">
        <f t="shared" si="8"/>
        <v>26.116949441694747</v>
      </c>
      <c r="C147">
        <f t="shared" si="9"/>
        <v>1088.206226737281</v>
      </c>
      <c r="L147">
        <f t="shared" si="10"/>
        <v>768.1455718145512</v>
      </c>
      <c r="M147">
        <f t="shared" si="11"/>
        <v>-768.1455718145512</v>
      </c>
    </row>
    <row r="148" spans="1:13" x14ac:dyDescent="0.3">
      <c r="A148">
        <v>145</v>
      </c>
      <c r="B148">
        <f t="shared" si="8"/>
        <v>26.012206271136353</v>
      </c>
      <c r="C148">
        <f t="shared" si="9"/>
        <v>1083.8419279640148</v>
      </c>
      <c r="L148">
        <f t="shared" si="10"/>
        <v>765.06489032753984</v>
      </c>
      <c r="M148">
        <f t="shared" si="11"/>
        <v>-765.06489032753984</v>
      </c>
    </row>
    <row r="149" spans="1:13" x14ac:dyDescent="0.3">
      <c r="A149">
        <v>146</v>
      </c>
      <c r="B149">
        <f t="shared" si="8"/>
        <v>25.909830056250527</v>
      </c>
      <c r="C149">
        <f t="shared" si="9"/>
        <v>1079.576252343772</v>
      </c>
      <c r="L149">
        <f t="shared" si="10"/>
        <v>762.05382518383908</v>
      </c>
      <c r="M149">
        <f t="shared" si="11"/>
        <v>-762.05382518383908</v>
      </c>
    </row>
    <row r="150" spans="1:13" x14ac:dyDescent="0.3">
      <c r="A150">
        <v>147</v>
      </c>
      <c r="B150">
        <f t="shared" si="8"/>
        <v>25.809851133319203</v>
      </c>
      <c r="C150">
        <f t="shared" si="9"/>
        <v>1075.4104638883</v>
      </c>
      <c r="L150">
        <f t="shared" si="10"/>
        <v>759.11326862703527</v>
      </c>
      <c r="M150">
        <f t="shared" si="11"/>
        <v>-759.11326862703527</v>
      </c>
    </row>
    <row r="151" spans="1:13" x14ac:dyDescent="0.3">
      <c r="A151">
        <v>148</v>
      </c>
      <c r="B151">
        <f t="shared" si="8"/>
        <v>25.712299128254966</v>
      </c>
      <c r="C151">
        <f t="shared" si="9"/>
        <v>1071.3457970106235</v>
      </c>
      <c r="L151">
        <f t="shared" si="10"/>
        <v>756.24409200749892</v>
      </c>
      <c r="M151">
        <f t="shared" si="11"/>
        <v>-756.24409200749892</v>
      </c>
    </row>
    <row r="152" spans="1:13" x14ac:dyDescent="0.3">
      <c r="A152">
        <v>149</v>
      </c>
      <c r="B152">
        <f t="shared" si="8"/>
        <v>25.617202947822257</v>
      </c>
      <c r="C152">
        <f t="shared" si="9"/>
        <v>1067.3834561592607</v>
      </c>
      <c r="L152">
        <f t="shared" si="10"/>
        <v>753.44714552418407</v>
      </c>
      <c r="M152">
        <f t="shared" si="11"/>
        <v>-753.44714552418407</v>
      </c>
    </row>
    <row r="153" spans="1:13" x14ac:dyDescent="0.3">
      <c r="A153">
        <v>150</v>
      </c>
      <c r="B153">
        <f t="shared" si="8"/>
        <v>25.524590771071693</v>
      </c>
      <c r="C153">
        <f t="shared" si="9"/>
        <v>1063.5246154613208</v>
      </c>
      <c r="L153">
        <f t="shared" si="10"/>
        <v>750.72325797269696</v>
      </c>
      <c r="M153">
        <f t="shared" si="11"/>
        <v>-750.72325797269696</v>
      </c>
    </row>
    <row r="154" spans="1:13" x14ac:dyDescent="0.3">
      <c r="A154">
        <v>151</v>
      </c>
      <c r="B154">
        <f t="shared" si="8"/>
        <v>25.434490040989964</v>
      </c>
      <c r="C154">
        <f t="shared" si="9"/>
        <v>1059.7704183745818</v>
      </c>
      <c r="L154">
        <f t="shared" si="10"/>
        <v>748.07323649970476</v>
      </c>
      <c r="M154">
        <f t="shared" si="11"/>
        <v>-748.07323649970476</v>
      </c>
    </row>
    <row r="155" spans="1:13" x14ac:dyDescent="0.3">
      <c r="A155">
        <v>152</v>
      </c>
      <c r="B155">
        <f t="shared" si="8"/>
        <v>25.34692745636794</v>
      </c>
      <c r="C155">
        <f t="shared" si="9"/>
        <v>1056.1219773486644</v>
      </c>
      <c r="L155">
        <f t="shared" si="10"/>
        <v>745.49786636376302</v>
      </c>
      <c r="M155">
        <f t="shared" si="11"/>
        <v>-745.49786636376302</v>
      </c>
    </row>
    <row r="156" spans="1:13" x14ac:dyDescent="0.3">
      <c r="A156">
        <v>153</v>
      </c>
      <c r="B156">
        <f t="shared" si="8"/>
        <v>25.261928963889194</v>
      </c>
      <c r="C156">
        <f t="shared" si="9"/>
        <v>1052.5803734953831</v>
      </c>
      <c r="L156">
        <f t="shared" si="10"/>
        <v>742.99791070262336</v>
      </c>
      <c r="M156">
        <f t="shared" si="11"/>
        <v>-742.99791070262336</v>
      </c>
    </row>
    <row r="157" spans="1:13" x14ac:dyDescent="0.3">
      <c r="A157">
        <v>154</v>
      </c>
      <c r="B157">
        <f t="shared" si="8"/>
        <v>25.179519750441465</v>
      </c>
      <c r="C157">
        <f t="shared" si="9"/>
        <v>1049.1466562683945</v>
      </c>
      <c r="L157">
        <f t="shared" si="10"/>
        <v>740.57411030710205</v>
      </c>
      <c r="M157">
        <f t="shared" si="11"/>
        <v>-740.57411030710205</v>
      </c>
    </row>
    <row r="158" spans="1:13" x14ac:dyDescent="0.3">
      <c r="A158">
        <v>155</v>
      </c>
      <c r="B158">
        <f t="shared" si="8"/>
        <v>25.099724235653234</v>
      </c>
      <c r="C158">
        <f t="shared" si="9"/>
        <v>1045.8218431522182</v>
      </c>
      <c r="L158">
        <f t="shared" si="10"/>
        <v>738.22718340156575</v>
      </c>
      <c r="M158">
        <f t="shared" si="11"/>
        <v>-738.22718340156575</v>
      </c>
    </row>
    <row r="159" spans="1:13" x14ac:dyDescent="0.3">
      <c r="A159">
        <v>156</v>
      </c>
      <c r="B159">
        <f t="shared" si="8"/>
        <v>25.022566064657664</v>
      </c>
      <c r="C159">
        <f t="shared" si="9"/>
        <v>1042.6069193607359</v>
      </c>
      <c r="L159">
        <f t="shared" si="10"/>
        <v>735.95782543110772</v>
      </c>
      <c r="M159">
        <f t="shared" si="11"/>
        <v>-735.95782543110772</v>
      </c>
    </row>
    <row r="160" spans="1:13" x14ac:dyDescent="0.3">
      <c r="A160">
        <v>157</v>
      </c>
      <c r="B160">
        <f t="shared" si="8"/>
        <v>24.948068101086026</v>
      </c>
      <c r="C160">
        <f t="shared" si="9"/>
        <v>1039.5028375452509</v>
      </c>
      <c r="L160">
        <f t="shared" si="10"/>
        <v>733.76670885547128</v>
      </c>
      <c r="M160">
        <f t="shared" si="11"/>
        <v>-733.76670885547128</v>
      </c>
    </row>
    <row r="161" spans="1:13" x14ac:dyDescent="0.3">
      <c r="A161">
        <v>158</v>
      </c>
      <c r="B161">
        <f t="shared" si="8"/>
        <v>24.87625242029273</v>
      </c>
      <c r="C161">
        <f t="shared" si="9"/>
        <v>1036.5105175121971</v>
      </c>
      <c r="L161">
        <f t="shared" si="10"/>
        <v>731.65448294978614</v>
      </c>
      <c r="M161">
        <f t="shared" si="11"/>
        <v>-731.65448294978614</v>
      </c>
    </row>
    <row r="162" spans="1:13" x14ac:dyDescent="0.3">
      <c r="A162">
        <v>159</v>
      </c>
      <c r="B162">
        <f t="shared" si="8"/>
        <v>24.807140302813899</v>
      </c>
      <c r="C162">
        <f t="shared" si="9"/>
        <v>1033.6308459505792</v>
      </c>
      <c r="L162">
        <f t="shared" si="10"/>
        <v>729.62177361217357</v>
      </c>
      <c r="M162">
        <f t="shared" si="11"/>
        <v>-729.62177361217357</v>
      </c>
    </row>
    <row r="163" spans="1:13" x14ac:dyDescent="0.3">
      <c r="A163">
        <v>160</v>
      </c>
      <c r="B163">
        <f t="shared" si="8"/>
        <v>24.740752228061503</v>
      </c>
      <c r="C163">
        <f t="shared" si="9"/>
        <v>1030.8646761692294</v>
      </c>
      <c r="L163">
        <f t="shared" si="10"/>
        <v>727.66918317827958</v>
      </c>
      <c r="M163">
        <f t="shared" si="11"/>
        <v>-727.66918317827958</v>
      </c>
    </row>
    <row r="164" spans="1:13" x14ac:dyDescent="0.3">
      <c r="A164">
        <v>161</v>
      </c>
      <c r="B164">
        <f t="shared" si="8"/>
        <v>24.677107868254865</v>
      </c>
      <c r="C164">
        <f t="shared" si="9"/>
        <v>1028.2128278439527</v>
      </c>
      <c r="L164">
        <f t="shared" si="10"/>
        <v>725.79729024279015</v>
      </c>
      <c r="M164">
        <f t="shared" si="11"/>
        <v>-725.79729024279015</v>
      </c>
    </row>
    <row r="165" spans="1:13" x14ac:dyDescent="0.3">
      <c r="A165">
        <v>162</v>
      </c>
      <c r="B165">
        <f t="shared" si="8"/>
        <v>24.616226082591361</v>
      </c>
      <c r="C165">
        <f t="shared" si="9"/>
        <v>1025.67608677464</v>
      </c>
      <c r="L165">
        <f t="shared" si="10"/>
        <v>724.00664948798112</v>
      </c>
      <c r="M165">
        <f t="shared" si="11"/>
        <v>-724.00664948798112</v>
      </c>
    </row>
    <row r="166" spans="1:13" x14ac:dyDescent="0.3">
      <c r="A166">
        <v>163</v>
      </c>
      <c r="B166">
        <f t="shared" si="8"/>
        <v>24.558124911658005</v>
      </c>
      <c r="C166">
        <f t="shared" si="9"/>
        <v>1023.255204652417</v>
      </c>
      <c r="L166">
        <f t="shared" si="10"/>
        <v>722.29779151935315</v>
      </c>
      <c r="M166">
        <f t="shared" si="11"/>
        <v>-722.29779151935315</v>
      </c>
    </row>
    <row r="167" spans="1:13" x14ac:dyDescent="0.3">
      <c r="A167">
        <v>164</v>
      </c>
      <c r="B167">
        <f t="shared" si="8"/>
        <v>24.502821572085686</v>
      </c>
      <c r="C167">
        <f t="shared" si="9"/>
        <v>1020.9508988369038</v>
      </c>
      <c r="L167">
        <f t="shared" si="10"/>
        <v>720.67122270840264</v>
      </c>
      <c r="M167">
        <f t="shared" si="11"/>
        <v>-720.67122270840264</v>
      </c>
    </row>
    <row r="168" spans="1:13" x14ac:dyDescent="0.3">
      <c r="A168">
        <v>165</v>
      </c>
      <c r="B168">
        <f t="shared" si="8"/>
        <v>24.450332451447448</v>
      </c>
      <c r="C168">
        <f t="shared" si="9"/>
        <v>1018.7638521436436</v>
      </c>
      <c r="L168">
        <f t="shared" si="10"/>
        <v>719.12742504257199</v>
      </c>
      <c r="M168">
        <f t="shared" si="11"/>
        <v>-719.12742504257199</v>
      </c>
    </row>
    <row r="169" spans="1:13" x14ac:dyDescent="0.3">
      <c r="A169">
        <v>166</v>
      </c>
      <c r="B169">
        <f t="shared" si="8"/>
        <v>24.400673103402553</v>
      </c>
      <c r="C169">
        <f t="shared" si="9"/>
        <v>1016.6947126417731</v>
      </c>
      <c r="L169">
        <f t="shared" si="10"/>
        <v>717.66685598242805</v>
      </c>
      <c r="M169">
        <f t="shared" si="11"/>
        <v>-717.66685598242805</v>
      </c>
    </row>
    <row r="170" spans="1:13" x14ac:dyDescent="0.3">
      <c r="A170">
        <v>167</v>
      </c>
      <c r="B170">
        <f t="shared" si="8"/>
        <v>24.353858243087565</v>
      </c>
      <c r="C170">
        <f t="shared" si="9"/>
        <v>1014.7440934619818</v>
      </c>
      <c r="L170">
        <f t="shared" si="10"/>
        <v>716.28994832610488</v>
      </c>
      <c r="M170">
        <f t="shared" si="11"/>
        <v>-716.28994832610488</v>
      </c>
    </row>
    <row r="171" spans="1:13" x14ac:dyDescent="0.3">
      <c r="A171">
        <v>168</v>
      </c>
      <c r="B171">
        <f t="shared" si="8"/>
        <v>24.30990174275594</v>
      </c>
      <c r="C171">
        <f t="shared" si="9"/>
        <v>1012.9125726148309</v>
      </c>
      <c r="L171">
        <f t="shared" si="10"/>
        <v>714.99711008105714</v>
      </c>
      <c r="M171">
        <f t="shared" si="11"/>
        <v>-714.99711008105714</v>
      </c>
    </row>
    <row r="172" spans="1:13" x14ac:dyDescent="0.3">
      <c r="A172">
        <v>169</v>
      </c>
      <c r="B172">
        <f t="shared" si="8"/>
        <v>24.268816627667384</v>
      </c>
      <c r="C172">
        <f t="shared" si="9"/>
        <v>1011.2006928194744</v>
      </c>
      <c r="L172">
        <f t="shared" si="10"/>
        <v>713.78872434315838</v>
      </c>
      <c r="M172">
        <f t="shared" si="11"/>
        <v>-713.78872434315838</v>
      </c>
    </row>
    <row r="173" spans="1:13" x14ac:dyDescent="0.3">
      <c r="A173">
        <v>170</v>
      </c>
      <c r="B173">
        <f t="shared" si="8"/>
        <v>24.230615072228183</v>
      </c>
      <c r="C173">
        <f t="shared" si="9"/>
        <v>1009.608961342841</v>
      </c>
      <c r="L173">
        <f t="shared" si="10"/>
        <v>712.66514918318194</v>
      </c>
      <c r="M173">
        <f t="shared" si="11"/>
        <v>-712.66514918318194</v>
      </c>
    </row>
    <row r="174" spans="1:13" x14ac:dyDescent="0.3">
      <c r="A174">
        <v>171</v>
      </c>
      <c r="B174">
        <f t="shared" si="8"/>
        <v>24.19530839638368</v>
      </c>
      <c r="C174">
        <f t="shared" si="9"/>
        <v>1008.1378498493201</v>
      </c>
      <c r="L174">
        <f t="shared" si="10"/>
        <v>711.62671754069652</v>
      </c>
      <c r="M174">
        <f t="shared" si="11"/>
        <v>-711.62671754069652</v>
      </c>
    </row>
    <row r="175" spans="1:13" x14ac:dyDescent="0.3">
      <c r="A175">
        <v>172</v>
      </c>
      <c r="B175">
        <f t="shared" si="8"/>
        <v>24.162907062263905</v>
      </c>
      <c r="C175">
        <f t="shared" si="9"/>
        <v>1006.787794260996</v>
      </c>
      <c r="L175">
        <f t="shared" si="10"/>
        <v>710.67373712540893</v>
      </c>
      <c r="M175">
        <f t="shared" si="11"/>
        <v>-710.67373712540893</v>
      </c>
    </row>
    <row r="176" spans="1:13" x14ac:dyDescent="0.3">
      <c r="A176">
        <v>173</v>
      </c>
      <c r="B176">
        <f t="shared" si="8"/>
        <v>24.133420671083428</v>
      </c>
      <c r="C176">
        <f t="shared" si="9"/>
        <v>1005.5591946284762</v>
      </c>
      <c r="L176">
        <f t="shared" si="10"/>
        <v>709.80649032598319</v>
      </c>
      <c r="M176">
        <f t="shared" si="11"/>
        <v>-709.80649032598319</v>
      </c>
    </row>
    <row r="177" spans="1:13" x14ac:dyDescent="0.3">
      <c r="A177">
        <v>174</v>
      </c>
      <c r="B177">
        <f t="shared" si="8"/>
        <v>24.106857960296338</v>
      </c>
      <c r="C177">
        <f t="shared" si="9"/>
        <v>1004.4524150123473</v>
      </c>
      <c r="L177">
        <f t="shared" si="10"/>
        <v>709.02523412636276</v>
      </c>
      <c r="M177">
        <f t="shared" si="11"/>
        <v>-709.02523412636276</v>
      </c>
    </row>
    <row r="178" spans="1:13" x14ac:dyDescent="0.3">
      <c r="A178">
        <v>175</v>
      </c>
      <c r="B178">
        <f t="shared" si="8"/>
        <v>24.0832268010071</v>
      </c>
      <c r="C178">
        <f t="shared" si="9"/>
        <v>1003.4677833752959</v>
      </c>
      <c r="L178">
        <f t="shared" si="10"/>
        <v>708.33020002962064</v>
      </c>
      <c r="M178">
        <f t="shared" si="11"/>
        <v>-708.33020002962064</v>
      </c>
    </row>
    <row r="179" spans="1:13" x14ac:dyDescent="0.3">
      <c r="A179">
        <v>176</v>
      </c>
      <c r="B179">
        <f t="shared" si="8"/>
        <v>24.062534195638221</v>
      </c>
      <c r="C179">
        <f t="shared" si="9"/>
        <v>1002.6055914849259</v>
      </c>
      <c r="L179">
        <f t="shared" si="10"/>
        <v>707.72159398935946</v>
      </c>
      <c r="M179">
        <f t="shared" si="11"/>
        <v>-707.72159398935946</v>
      </c>
    </row>
    <row r="180" spans="1:13" x14ac:dyDescent="0.3">
      <c r="A180">
        <v>177</v>
      </c>
      <c r="B180">
        <f t="shared" si="8"/>
        <v>24.044786275855248</v>
      </c>
      <c r="C180">
        <f t="shared" si="9"/>
        <v>1001.866094827302</v>
      </c>
      <c r="L180">
        <f t="shared" si="10"/>
        <v>707.19959634868383</v>
      </c>
      <c r="M180">
        <f t="shared" si="11"/>
        <v>-707.19959634868383</v>
      </c>
    </row>
    <row r="181" spans="1:13" x14ac:dyDescent="0.3">
      <c r="A181">
        <v>178</v>
      </c>
      <c r="B181">
        <f t="shared" si="8"/>
        <v>24.029988300749849</v>
      </c>
      <c r="C181">
        <f t="shared" si="9"/>
        <v>1001.2495125312438</v>
      </c>
      <c r="L181">
        <f t="shared" si="10"/>
        <v>706.76436178676033</v>
      </c>
      <c r="M181">
        <f t="shared" si="11"/>
        <v>-706.76436178676033</v>
      </c>
    </row>
    <row r="182" spans="1:13" x14ac:dyDescent="0.3">
      <c r="A182">
        <v>179</v>
      </c>
      <c r="B182">
        <f t="shared" si="8"/>
        <v>24.018144655281414</v>
      </c>
      <c r="C182">
        <f t="shared" si="9"/>
        <v>1000.7560273033922</v>
      </c>
      <c r="L182">
        <f t="shared" si="10"/>
        <v>706.41601927298279</v>
      </c>
      <c r="M182">
        <f t="shared" si="11"/>
        <v>-706.41601927298279</v>
      </c>
    </row>
    <row r="183" spans="1:13" x14ac:dyDescent="0.3">
      <c r="A183">
        <v>180</v>
      </c>
      <c r="B183">
        <f t="shared" si="8"/>
        <v>24.009258848977701</v>
      </c>
      <c r="C183">
        <f t="shared" si="9"/>
        <v>1000.3857853740709</v>
      </c>
      <c r="L183">
        <f t="shared" si="10"/>
        <v>706.15467202875595</v>
      </c>
      <c r="M183">
        <f t="shared" si="11"/>
        <v>-706.15467202875595</v>
      </c>
    </row>
    <row r="184" spans="1:13" x14ac:dyDescent="0.3">
      <c r="A184">
        <v>181</v>
      </c>
      <c r="B184">
        <f t="shared" si="8"/>
        <v>24.003333514894887</v>
      </c>
      <c r="C184">
        <f t="shared" si="9"/>
        <v>1000.1388964539537</v>
      </c>
      <c r="L184">
        <f t="shared" si="10"/>
        <v>705.98039749690849</v>
      </c>
      <c r="M184">
        <f t="shared" si="11"/>
        <v>-705.98039749690849</v>
      </c>
    </row>
    <row r="185" spans="1:13" x14ac:dyDescent="0.3">
      <c r="A185">
        <v>182</v>
      </c>
      <c r="B185">
        <f t="shared" si="8"/>
        <v>24.000370408837345</v>
      </c>
      <c r="C185">
        <f t="shared" si="9"/>
        <v>1000.0154337015562</v>
      </c>
      <c r="L185">
        <f t="shared" si="10"/>
        <v>705.89324731874558</v>
      </c>
      <c r="M185">
        <f t="shared" si="11"/>
        <v>-705.89324731874558</v>
      </c>
    </row>
    <row r="186" spans="1:13" x14ac:dyDescent="0.3">
      <c r="A186">
        <v>183</v>
      </c>
      <c r="B186">
        <f t="shared" si="8"/>
        <v>24.000370408837345</v>
      </c>
      <c r="C186">
        <f t="shared" si="9"/>
        <v>1000.0154337015562</v>
      </c>
      <c r="L186">
        <f t="shared" si="10"/>
        <v>705.89324731874558</v>
      </c>
      <c r="M186">
        <f t="shared" si="11"/>
        <v>-705.89324731874558</v>
      </c>
    </row>
    <row r="187" spans="1:13" x14ac:dyDescent="0.3">
      <c r="A187">
        <v>184</v>
      </c>
      <c r="B187">
        <f t="shared" si="8"/>
        <v>24.003333514894887</v>
      </c>
      <c r="C187">
        <f t="shared" si="9"/>
        <v>1000.1388964539537</v>
      </c>
      <c r="L187">
        <f t="shared" si="10"/>
        <v>705.98039749690849</v>
      </c>
      <c r="M187">
        <f t="shared" si="11"/>
        <v>-705.98039749690849</v>
      </c>
    </row>
    <row r="188" spans="1:13" x14ac:dyDescent="0.3">
      <c r="A188">
        <v>185</v>
      </c>
      <c r="B188">
        <f t="shared" si="8"/>
        <v>24.009258848977701</v>
      </c>
      <c r="C188">
        <f t="shared" si="9"/>
        <v>1000.3857853740709</v>
      </c>
      <c r="L188">
        <f t="shared" si="10"/>
        <v>706.15467202875595</v>
      </c>
      <c r="M188">
        <f t="shared" si="11"/>
        <v>-706.15467202875595</v>
      </c>
    </row>
    <row r="189" spans="1:13" x14ac:dyDescent="0.3">
      <c r="A189">
        <v>186</v>
      </c>
      <c r="B189">
        <f t="shared" si="8"/>
        <v>24.018144655281414</v>
      </c>
      <c r="C189">
        <f t="shared" si="9"/>
        <v>1000.7560273033922</v>
      </c>
      <c r="L189">
        <f t="shared" si="10"/>
        <v>706.41601927298279</v>
      </c>
      <c r="M189">
        <f t="shared" si="11"/>
        <v>-706.41601927298279</v>
      </c>
    </row>
    <row r="190" spans="1:13" x14ac:dyDescent="0.3">
      <c r="A190">
        <v>187</v>
      </c>
      <c r="B190">
        <f t="shared" si="8"/>
        <v>24.029988300749849</v>
      </c>
      <c r="C190">
        <f t="shared" si="9"/>
        <v>1001.2495125312438</v>
      </c>
      <c r="L190">
        <f t="shared" si="10"/>
        <v>706.76436178676033</v>
      </c>
      <c r="M190">
        <f t="shared" si="11"/>
        <v>-706.76436178676033</v>
      </c>
    </row>
    <row r="191" spans="1:13" x14ac:dyDescent="0.3">
      <c r="A191">
        <v>188</v>
      </c>
      <c r="B191">
        <f t="shared" si="8"/>
        <v>24.044786275855248</v>
      </c>
      <c r="C191">
        <f t="shared" si="9"/>
        <v>1001.866094827302</v>
      </c>
      <c r="L191">
        <f t="shared" si="10"/>
        <v>707.19959634868383</v>
      </c>
      <c r="M191">
        <f t="shared" si="11"/>
        <v>-707.19959634868383</v>
      </c>
    </row>
    <row r="192" spans="1:13" x14ac:dyDescent="0.3">
      <c r="A192">
        <v>189</v>
      </c>
      <c r="B192">
        <f t="shared" si="8"/>
        <v>24.062534195638218</v>
      </c>
      <c r="C192">
        <f t="shared" si="9"/>
        <v>1002.6055914849256</v>
      </c>
      <c r="L192">
        <f t="shared" si="10"/>
        <v>707.72159398935923</v>
      </c>
      <c r="M192">
        <f t="shared" si="11"/>
        <v>-707.72159398935923</v>
      </c>
    </row>
    <row r="193" spans="1:13" x14ac:dyDescent="0.3">
      <c r="A193">
        <v>190</v>
      </c>
      <c r="B193">
        <f t="shared" si="8"/>
        <v>24.0832268010071</v>
      </c>
      <c r="C193">
        <f t="shared" si="9"/>
        <v>1003.4677833752959</v>
      </c>
      <c r="L193">
        <f t="shared" si="10"/>
        <v>708.33020002962064</v>
      </c>
      <c r="M193">
        <f t="shared" si="11"/>
        <v>-708.33020002962064</v>
      </c>
    </row>
    <row r="194" spans="1:13" x14ac:dyDescent="0.3">
      <c r="A194">
        <v>191</v>
      </c>
      <c r="B194">
        <f t="shared" si="8"/>
        <v>24.106857960296338</v>
      </c>
      <c r="C194">
        <f t="shared" si="9"/>
        <v>1004.4524150123473</v>
      </c>
      <c r="L194">
        <f t="shared" si="10"/>
        <v>709.02523412636276</v>
      </c>
      <c r="M194">
        <f t="shared" si="11"/>
        <v>-709.02523412636276</v>
      </c>
    </row>
    <row r="195" spans="1:13" x14ac:dyDescent="0.3">
      <c r="A195">
        <v>192</v>
      </c>
      <c r="B195">
        <f t="shared" si="8"/>
        <v>24.133420671083428</v>
      </c>
      <c r="C195">
        <f t="shared" si="9"/>
        <v>1005.5591946284762</v>
      </c>
      <c r="L195">
        <f t="shared" si="10"/>
        <v>709.80649032598319</v>
      </c>
      <c r="M195">
        <f t="shared" si="11"/>
        <v>-709.80649032598319</v>
      </c>
    </row>
    <row r="196" spans="1:13" x14ac:dyDescent="0.3">
      <c r="A196">
        <v>193</v>
      </c>
      <c r="B196">
        <f t="shared" si="8"/>
        <v>24.162907062263901</v>
      </c>
      <c r="C196">
        <f t="shared" si="9"/>
        <v>1006.7877942609957</v>
      </c>
      <c r="L196">
        <f t="shared" si="10"/>
        <v>710.67373712540871</v>
      </c>
      <c r="M196">
        <f t="shared" si="11"/>
        <v>-710.67373712540871</v>
      </c>
    </row>
    <row r="197" spans="1:13" x14ac:dyDescent="0.3">
      <c r="A197">
        <v>194</v>
      </c>
      <c r="B197">
        <f t="shared" ref="B197:B260" si="12">($C$1-$A$1)*COS(2*PI()/365*A197)+$B$1</f>
        <v>24.19530839638368</v>
      </c>
      <c r="C197">
        <f t="shared" ref="C197:C260" si="13">(B197*3600*1000)/(24*3600)</f>
        <v>1008.1378498493201</v>
      </c>
      <c r="L197">
        <f t="shared" ref="L197:L260" si="14">C197-C197/3.4</f>
        <v>711.62671754069652</v>
      </c>
      <c r="M197">
        <f t="shared" ref="M197:M260" si="15">-L197</f>
        <v>-711.62671754069652</v>
      </c>
    </row>
    <row r="198" spans="1:13" x14ac:dyDescent="0.3">
      <c r="A198">
        <v>195</v>
      </c>
      <c r="B198">
        <f t="shared" si="12"/>
        <v>24.230615072228183</v>
      </c>
      <c r="C198">
        <f t="shared" si="13"/>
        <v>1009.608961342841</v>
      </c>
      <c r="L198">
        <f t="shared" si="14"/>
        <v>712.66514918318194</v>
      </c>
      <c r="M198">
        <f t="shared" si="15"/>
        <v>-712.66514918318194</v>
      </c>
    </row>
    <row r="199" spans="1:13" x14ac:dyDescent="0.3">
      <c r="A199">
        <v>196</v>
      </c>
      <c r="B199">
        <f t="shared" si="12"/>
        <v>24.26881662766738</v>
      </c>
      <c r="C199">
        <f t="shared" si="13"/>
        <v>1011.2006928194742</v>
      </c>
      <c r="L199">
        <f t="shared" si="14"/>
        <v>713.78872434315826</v>
      </c>
      <c r="M199">
        <f t="shared" si="15"/>
        <v>-713.78872434315826</v>
      </c>
    </row>
    <row r="200" spans="1:13" x14ac:dyDescent="0.3">
      <c r="A200">
        <v>197</v>
      </c>
      <c r="B200">
        <f t="shared" si="12"/>
        <v>24.309901742755937</v>
      </c>
      <c r="C200">
        <f t="shared" si="13"/>
        <v>1012.9125726148307</v>
      </c>
      <c r="L200">
        <f t="shared" si="14"/>
        <v>714.99711008105692</v>
      </c>
      <c r="M200">
        <f t="shared" si="15"/>
        <v>-714.99711008105692</v>
      </c>
    </row>
    <row r="201" spans="1:13" x14ac:dyDescent="0.3">
      <c r="A201">
        <v>198</v>
      </c>
      <c r="B201">
        <f t="shared" si="12"/>
        <v>24.353858243087565</v>
      </c>
      <c r="C201">
        <f t="shared" si="13"/>
        <v>1014.7440934619818</v>
      </c>
      <c r="L201">
        <f t="shared" si="14"/>
        <v>716.28994832610488</v>
      </c>
      <c r="M201">
        <f t="shared" si="15"/>
        <v>-716.28994832610488</v>
      </c>
    </row>
    <row r="202" spans="1:13" x14ac:dyDescent="0.3">
      <c r="A202">
        <v>199</v>
      </c>
      <c r="B202">
        <f t="shared" si="12"/>
        <v>24.400673103402553</v>
      </c>
      <c r="C202">
        <f t="shared" si="13"/>
        <v>1016.6947126417731</v>
      </c>
      <c r="L202">
        <f t="shared" si="14"/>
        <v>717.66685598242805</v>
      </c>
      <c r="M202">
        <f t="shared" si="15"/>
        <v>-717.66685598242805</v>
      </c>
    </row>
    <row r="203" spans="1:13" x14ac:dyDescent="0.3">
      <c r="A203">
        <v>200</v>
      </c>
      <c r="B203">
        <f t="shared" si="12"/>
        <v>24.450332451447448</v>
      </c>
      <c r="C203">
        <f t="shared" si="13"/>
        <v>1018.7638521436436</v>
      </c>
      <c r="L203">
        <f t="shared" si="14"/>
        <v>719.12742504257199</v>
      </c>
      <c r="M203">
        <f t="shared" si="15"/>
        <v>-719.12742504257199</v>
      </c>
    </row>
    <row r="204" spans="1:13" x14ac:dyDescent="0.3">
      <c r="A204">
        <v>201</v>
      </c>
      <c r="B204">
        <f t="shared" si="12"/>
        <v>24.502821572085683</v>
      </c>
      <c r="C204">
        <f t="shared" si="13"/>
        <v>1020.9508988369035</v>
      </c>
      <c r="L204">
        <f t="shared" si="14"/>
        <v>720.67122270840252</v>
      </c>
      <c r="M204">
        <f t="shared" si="15"/>
        <v>-720.67122270840252</v>
      </c>
    </row>
    <row r="205" spans="1:13" x14ac:dyDescent="0.3">
      <c r="A205">
        <v>202</v>
      </c>
      <c r="B205">
        <f t="shared" si="12"/>
        <v>24.558124911658005</v>
      </c>
      <c r="C205">
        <f t="shared" si="13"/>
        <v>1023.255204652417</v>
      </c>
      <c r="L205">
        <f t="shared" si="14"/>
        <v>722.29779151935315</v>
      </c>
      <c r="M205">
        <f t="shared" si="15"/>
        <v>-722.29779151935315</v>
      </c>
    </row>
    <row r="206" spans="1:13" x14ac:dyDescent="0.3">
      <c r="A206">
        <v>203</v>
      </c>
      <c r="B206">
        <f t="shared" si="12"/>
        <v>24.616226082591357</v>
      </c>
      <c r="C206">
        <f t="shared" si="13"/>
        <v>1025.6760867746398</v>
      </c>
      <c r="L206">
        <f t="shared" si="14"/>
        <v>724.00664948798101</v>
      </c>
      <c r="M206">
        <f t="shared" si="15"/>
        <v>-724.00664948798101</v>
      </c>
    </row>
    <row r="207" spans="1:13" x14ac:dyDescent="0.3">
      <c r="A207">
        <v>204</v>
      </c>
      <c r="B207">
        <f t="shared" si="12"/>
        <v>24.677107868254865</v>
      </c>
      <c r="C207">
        <f t="shared" si="13"/>
        <v>1028.2128278439527</v>
      </c>
      <c r="L207">
        <f t="shared" si="14"/>
        <v>725.79729024279015</v>
      </c>
      <c r="M207">
        <f t="shared" si="15"/>
        <v>-725.79729024279015</v>
      </c>
    </row>
    <row r="208" spans="1:13" x14ac:dyDescent="0.3">
      <c r="A208">
        <v>205</v>
      </c>
      <c r="B208">
        <f t="shared" si="12"/>
        <v>24.740752228061503</v>
      </c>
      <c r="C208">
        <f t="shared" si="13"/>
        <v>1030.8646761692294</v>
      </c>
      <c r="L208">
        <f t="shared" si="14"/>
        <v>727.66918317827958</v>
      </c>
      <c r="M208">
        <f t="shared" si="15"/>
        <v>-727.66918317827958</v>
      </c>
    </row>
    <row r="209" spans="1:13" x14ac:dyDescent="0.3">
      <c r="A209">
        <v>206</v>
      </c>
      <c r="B209">
        <f t="shared" si="12"/>
        <v>24.807140302813895</v>
      </c>
      <c r="C209">
        <f t="shared" si="13"/>
        <v>1033.630845950579</v>
      </c>
      <c r="L209">
        <f t="shared" si="14"/>
        <v>729.62177361217346</v>
      </c>
      <c r="M209">
        <f t="shared" si="15"/>
        <v>-729.62177361217346</v>
      </c>
    </row>
    <row r="210" spans="1:13" x14ac:dyDescent="0.3">
      <c r="A210">
        <v>207</v>
      </c>
      <c r="B210">
        <f t="shared" si="12"/>
        <v>24.876252420292726</v>
      </c>
      <c r="C210">
        <f t="shared" si="13"/>
        <v>1036.5105175121971</v>
      </c>
      <c r="L210">
        <f t="shared" si="14"/>
        <v>731.65448294978614</v>
      </c>
      <c r="M210">
        <f t="shared" si="15"/>
        <v>-731.65448294978614</v>
      </c>
    </row>
    <row r="211" spans="1:13" x14ac:dyDescent="0.3">
      <c r="A211">
        <v>208</v>
      </c>
      <c r="B211">
        <f t="shared" si="12"/>
        <v>24.948068101086022</v>
      </c>
      <c r="C211">
        <f t="shared" si="13"/>
        <v>1039.5028375452509</v>
      </c>
      <c r="L211">
        <f t="shared" si="14"/>
        <v>733.76670885547128</v>
      </c>
      <c r="M211">
        <f t="shared" si="15"/>
        <v>-733.76670885547128</v>
      </c>
    </row>
    <row r="212" spans="1:13" x14ac:dyDescent="0.3">
      <c r="A212">
        <v>209</v>
      </c>
      <c r="B212">
        <f t="shared" si="12"/>
        <v>25.02256606465766</v>
      </c>
      <c r="C212">
        <f t="shared" si="13"/>
        <v>1042.6069193607359</v>
      </c>
      <c r="L212">
        <f t="shared" si="14"/>
        <v>735.95782543110772</v>
      </c>
      <c r="M212">
        <f t="shared" si="15"/>
        <v>-735.95782543110772</v>
      </c>
    </row>
    <row r="213" spans="1:13" x14ac:dyDescent="0.3">
      <c r="A213">
        <v>210</v>
      </c>
      <c r="B213">
        <f t="shared" si="12"/>
        <v>25.099724235653234</v>
      </c>
      <c r="C213">
        <f t="shared" si="13"/>
        <v>1045.8218431522182</v>
      </c>
      <c r="L213">
        <f t="shared" si="14"/>
        <v>738.22718340156575</v>
      </c>
      <c r="M213">
        <f t="shared" si="15"/>
        <v>-738.22718340156575</v>
      </c>
    </row>
    <row r="214" spans="1:13" x14ac:dyDescent="0.3">
      <c r="A214">
        <v>211</v>
      </c>
      <c r="B214">
        <f t="shared" si="12"/>
        <v>25.179519750441465</v>
      </c>
      <c r="C214">
        <f t="shared" si="13"/>
        <v>1049.1466562683945</v>
      </c>
      <c r="L214">
        <f t="shared" si="14"/>
        <v>740.57411030710205</v>
      </c>
      <c r="M214">
        <f t="shared" si="15"/>
        <v>-740.57411030710205</v>
      </c>
    </row>
    <row r="215" spans="1:13" x14ac:dyDescent="0.3">
      <c r="A215">
        <v>212</v>
      </c>
      <c r="B215">
        <f t="shared" si="12"/>
        <v>25.26192896388919</v>
      </c>
      <c r="C215">
        <f t="shared" si="13"/>
        <v>1052.5803734953829</v>
      </c>
      <c r="L215">
        <f t="shared" si="14"/>
        <v>742.99791070262324</v>
      </c>
      <c r="M215">
        <f t="shared" si="15"/>
        <v>-742.99791070262324</v>
      </c>
    </row>
    <row r="216" spans="1:13" x14ac:dyDescent="0.3">
      <c r="A216">
        <v>213</v>
      </c>
      <c r="B216">
        <f t="shared" si="12"/>
        <v>25.346927456367936</v>
      </c>
      <c r="C216">
        <f t="shared" si="13"/>
        <v>1056.1219773486641</v>
      </c>
      <c r="L216">
        <f t="shared" si="14"/>
        <v>745.49786636376291</v>
      </c>
      <c r="M216">
        <f t="shared" si="15"/>
        <v>-745.49786636376291</v>
      </c>
    </row>
    <row r="217" spans="1:13" x14ac:dyDescent="0.3">
      <c r="A217">
        <v>214</v>
      </c>
      <c r="B217">
        <f t="shared" si="12"/>
        <v>25.43449004098996</v>
      </c>
      <c r="C217">
        <f t="shared" si="13"/>
        <v>1059.7704183745818</v>
      </c>
      <c r="L217">
        <f t="shared" si="14"/>
        <v>748.07323649970476</v>
      </c>
      <c r="M217">
        <f t="shared" si="15"/>
        <v>-748.07323649970476</v>
      </c>
    </row>
    <row r="218" spans="1:13" x14ac:dyDescent="0.3">
      <c r="A218">
        <v>215</v>
      </c>
      <c r="B218">
        <f t="shared" si="12"/>
        <v>25.524590771071686</v>
      </c>
      <c r="C218">
        <f t="shared" si="13"/>
        <v>1063.5246154613203</v>
      </c>
      <c r="L218">
        <f t="shared" si="14"/>
        <v>750.72325797269673</v>
      </c>
      <c r="M218">
        <f t="shared" si="15"/>
        <v>-750.72325797269673</v>
      </c>
    </row>
    <row r="219" spans="1:13" x14ac:dyDescent="0.3">
      <c r="A219">
        <v>216</v>
      </c>
      <c r="B219">
        <f t="shared" si="12"/>
        <v>25.617202947822257</v>
      </c>
      <c r="C219">
        <f t="shared" si="13"/>
        <v>1067.3834561592607</v>
      </c>
      <c r="L219">
        <f t="shared" si="14"/>
        <v>753.44714552418407</v>
      </c>
      <c r="M219">
        <f t="shared" si="15"/>
        <v>-753.44714552418407</v>
      </c>
    </row>
    <row r="220" spans="1:13" x14ac:dyDescent="0.3">
      <c r="A220">
        <v>217</v>
      </c>
      <c r="B220">
        <f t="shared" si="12"/>
        <v>25.712299128254962</v>
      </c>
      <c r="C220">
        <f t="shared" si="13"/>
        <v>1071.3457970106235</v>
      </c>
      <c r="L220">
        <f t="shared" si="14"/>
        <v>756.24409200749892</v>
      </c>
      <c r="M220">
        <f t="shared" si="15"/>
        <v>-756.24409200749892</v>
      </c>
    </row>
    <row r="221" spans="1:13" x14ac:dyDescent="0.3">
      <c r="A221">
        <v>218</v>
      </c>
      <c r="B221">
        <f t="shared" si="12"/>
        <v>25.809851133319199</v>
      </c>
      <c r="C221">
        <f t="shared" si="13"/>
        <v>1075.4104638883</v>
      </c>
      <c r="L221">
        <f t="shared" si="14"/>
        <v>759.11326862703527</v>
      </c>
      <c r="M221">
        <f t="shared" si="15"/>
        <v>-759.11326862703527</v>
      </c>
    </row>
    <row r="222" spans="1:13" x14ac:dyDescent="0.3">
      <c r="A222">
        <v>219</v>
      </c>
      <c r="B222">
        <f t="shared" si="12"/>
        <v>25.90983005625052</v>
      </c>
      <c r="C222">
        <f t="shared" si="13"/>
        <v>1079.5762523437716</v>
      </c>
      <c r="L222">
        <f t="shared" si="14"/>
        <v>762.05382518383874</v>
      </c>
      <c r="M222">
        <f t="shared" si="15"/>
        <v>-762.05382518383874</v>
      </c>
    </row>
    <row r="223" spans="1:13" x14ac:dyDescent="0.3">
      <c r="A223">
        <v>220</v>
      </c>
      <c r="B223">
        <f t="shared" si="12"/>
        <v>26.01220627113635</v>
      </c>
      <c r="C223">
        <f t="shared" si="13"/>
        <v>1083.8419279640145</v>
      </c>
      <c r="L223">
        <f t="shared" si="14"/>
        <v>765.06489032753962</v>
      </c>
      <c r="M223">
        <f t="shared" si="15"/>
        <v>-765.06489032753962</v>
      </c>
    </row>
    <row r="224" spans="1:13" x14ac:dyDescent="0.3">
      <c r="A224">
        <v>221</v>
      </c>
      <c r="B224">
        <f t="shared" si="12"/>
        <v>26.116949441694743</v>
      </c>
      <c r="C224">
        <f t="shared" si="13"/>
        <v>1088.206226737281</v>
      </c>
      <c r="L224">
        <f t="shared" si="14"/>
        <v>768.1455718145512</v>
      </c>
      <c r="M224">
        <f t="shared" si="15"/>
        <v>-768.1455718145512</v>
      </c>
    </row>
    <row r="225" spans="1:13" x14ac:dyDescent="0.3">
      <c r="A225">
        <v>222</v>
      </c>
      <c r="B225">
        <f t="shared" si="12"/>
        <v>26.22402853026373</v>
      </c>
      <c r="C225">
        <f t="shared" si="13"/>
        <v>1092.6678554276555</v>
      </c>
      <c r="L225">
        <f t="shared" si="14"/>
        <v>771.29495677246268</v>
      </c>
      <c r="M225">
        <f t="shared" si="15"/>
        <v>-771.29495677246268</v>
      </c>
    </row>
    <row r="226" spans="1:13" x14ac:dyDescent="0.3">
      <c r="A226">
        <v>223</v>
      </c>
      <c r="B226">
        <f t="shared" si="12"/>
        <v>26.333411806998406</v>
      </c>
      <c r="C226">
        <f t="shared" si="13"/>
        <v>1097.225491958267</v>
      </c>
      <c r="L226">
        <f t="shared" si="14"/>
        <v>774.51211197054135</v>
      </c>
      <c r="M226">
        <f t="shared" si="15"/>
        <v>-774.51211197054135</v>
      </c>
    </row>
    <row r="227" spans="1:13" x14ac:dyDescent="0.3">
      <c r="A227">
        <v>224</v>
      </c>
      <c r="B227">
        <f t="shared" si="12"/>
        <v>26.445066859273197</v>
      </c>
      <c r="C227">
        <f t="shared" si="13"/>
        <v>1101.8777858030498</v>
      </c>
      <c r="L227">
        <f t="shared" si="14"/>
        <v>777.79608409627053</v>
      </c>
      <c r="M227">
        <f t="shared" si="15"/>
        <v>-777.79608409627053</v>
      </c>
    </row>
    <row r="228" spans="1:13" x14ac:dyDescent="0.3">
      <c r="A228">
        <v>225</v>
      </c>
      <c r="B228">
        <f t="shared" si="12"/>
        <v>26.558960601286394</v>
      </c>
      <c r="C228">
        <f t="shared" si="13"/>
        <v>1106.623358386933</v>
      </c>
      <c r="L228">
        <f t="shared" si="14"/>
        <v>781.14590003783496</v>
      </c>
      <c r="M228">
        <f t="shared" si="15"/>
        <v>-781.14590003783496</v>
      </c>
    </row>
    <row r="229" spans="1:13" x14ac:dyDescent="0.3">
      <c r="A229">
        <v>226</v>
      </c>
      <c r="B229">
        <f t="shared" si="12"/>
        <v>26.675059283864208</v>
      </c>
      <c r="C229">
        <f t="shared" si="13"/>
        <v>1111.4608034943419</v>
      </c>
      <c r="L229">
        <f t="shared" si="14"/>
        <v>784.56056717247657</v>
      </c>
      <c r="M229">
        <f t="shared" si="15"/>
        <v>-784.56056717247657</v>
      </c>
    </row>
    <row r="230" spans="1:13" x14ac:dyDescent="0.3">
      <c r="A230">
        <v>227</v>
      </c>
      <c r="B230">
        <f t="shared" si="12"/>
        <v>26.793328504461385</v>
      </c>
      <c r="C230">
        <f t="shared" si="13"/>
        <v>1116.388687685891</v>
      </c>
      <c r="L230">
        <f t="shared" si="14"/>
        <v>788.0390736606289</v>
      </c>
      <c r="M230">
        <f t="shared" si="15"/>
        <v>-788.0390736606289</v>
      </c>
    </row>
    <row r="231" spans="1:13" x14ac:dyDescent="0.3">
      <c r="A231">
        <v>228</v>
      </c>
      <c r="B231">
        <f t="shared" si="12"/>
        <v>26.9137332173554</v>
      </c>
      <c r="C231">
        <f t="shared" si="13"/>
        <v>1121.4055507231417</v>
      </c>
      <c r="L231">
        <f t="shared" si="14"/>
        <v>791.58038874574709</v>
      </c>
      <c r="M231">
        <f t="shared" si="15"/>
        <v>-791.58038874574709</v>
      </c>
    </row>
    <row r="232" spans="1:13" x14ac:dyDescent="0.3">
      <c r="A232">
        <v>229</v>
      </c>
      <c r="B232">
        <f t="shared" si="12"/>
        <v>27.036237744031276</v>
      </c>
      <c r="C232">
        <f t="shared" si="13"/>
        <v>1126.5099060013033</v>
      </c>
      <c r="L232">
        <f t="shared" si="14"/>
        <v>795.18346305974342</v>
      </c>
      <c r="M232">
        <f t="shared" si="15"/>
        <v>-795.18346305974342</v>
      </c>
    </row>
    <row r="233" spans="1:13" x14ac:dyDescent="0.3">
      <c r="A233">
        <v>230</v>
      </c>
      <c r="B233">
        <f t="shared" si="12"/>
        <v>27.160805783753894</v>
      </c>
      <c r="C233">
        <f t="shared" si="13"/>
        <v>1131.7002409897457</v>
      </c>
      <c r="L233">
        <f t="shared" si="14"/>
        <v>798.84722893393814</v>
      </c>
      <c r="M233">
        <f t="shared" si="15"/>
        <v>-798.84722893393814</v>
      </c>
    </row>
    <row r="234" spans="1:13" x14ac:dyDescent="0.3">
      <c r="A234">
        <v>231</v>
      </c>
      <c r="B234">
        <f t="shared" si="12"/>
        <v>27.28740042432468</v>
      </c>
      <c r="C234">
        <f t="shared" si="13"/>
        <v>1136.9750176801949</v>
      </c>
      <c r="L234">
        <f t="shared" si="14"/>
        <v>802.57060071543174</v>
      </c>
      <c r="M234">
        <f t="shared" si="15"/>
        <v>-802.57060071543174</v>
      </c>
    </row>
    <row r="235" spans="1:13" x14ac:dyDescent="0.3">
      <c r="A235">
        <v>232</v>
      </c>
      <c r="B235">
        <f t="shared" si="12"/>
        <v>27.415984153019508</v>
      </c>
      <c r="C235">
        <f t="shared" si="13"/>
        <v>1142.3326730424794</v>
      </c>
      <c r="L235">
        <f t="shared" si="14"/>
        <v>806.352475088809</v>
      </c>
      <c r="M235">
        <f t="shared" si="15"/>
        <v>-806.352475088809</v>
      </c>
    </row>
    <row r="236" spans="1:13" x14ac:dyDescent="0.3">
      <c r="A236">
        <v>233</v>
      </c>
      <c r="B236">
        <f t="shared" si="12"/>
        <v>27.546518867704492</v>
      </c>
      <c r="C236">
        <f t="shared" si="13"/>
        <v>1147.7716194876871</v>
      </c>
      <c r="L236">
        <f t="shared" si="14"/>
        <v>810.19173140307316</v>
      </c>
      <c r="M236">
        <f t="shared" si="15"/>
        <v>-810.19173140307316</v>
      </c>
    </row>
    <row r="237" spans="1:13" x14ac:dyDescent="0.3">
      <c r="A237">
        <v>234</v>
      </c>
      <c r="B237">
        <f t="shared" si="12"/>
        <v>27.678965888126513</v>
      </c>
      <c r="C237">
        <f t="shared" si="13"/>
        <v>1153.2902453386048</v>
      </c>
      <c r="L237">
        <f t="shared" si="14"/>
        <v>814.08723200372106</v>
      </c>
      <c r="M237">
        <f t="shared" si="15"/>
        <v>-814.08723200372106</v>
      </c>
    </row>
    <row r="238" spans="1:13" x14ac:dyDescent="0.3">
      <c r="A238">
        <v>235</v>
      </c>
      <c r="B238">
        <f t="shared" si="12"/>
        <v>27.813285967374959</v>
      </c>
      <c r="C238">
        <f t="shared" si="13"/>
        <v>1158.8869153072901</v>
      </c>
      <c r="L238">
        <f t="shared" si="14"/>
        <v>818.03782256985187</v>
      </c>
      <c r="M238">
        <f t="shared" si="15"/>
        <v>-818.03782256985187</v>
      </c>
    </row>
    <row r="239" spans="1:13" x14ac:dyDescent="0.3">
      <c r="A239">
        <v>236</v>
      </c>
      <c r="B239">
        <f t="shared" si="12"/>
        <v>27.949439303511504</v>
      </c>
      <c r="C239">
        <f t="shared" si="13"/>
        <v>1164.5599709796459</v>
      </c>
      <c r="L239">
        <f t="shared" si="14"/>
        <v>822.04233245622061</v>
      </c>
      <c r="M239">
        <f t="shared" si="15"/>
        <v>-822.04233245622061</v>
      </c>
    </row>
    <row r="240" spans="1:13" x14ac:dyDescent="0.3">
      <c r="A240">
        <v>237</v>
      </c>
      <c r="B240">
        <f t="shared" si="12"/>
        <v>28.087385551364218</v>
      </c>
      <c r="C240">
        <f t="shared" si="13"/>
        <v>1170.3077313068422</v>
      </c>
      <c r="L240">
        <f t="shared" si="14"/>
        <v>826.09957504012391</v>
      </c>
      <c r="M240">
        <f t="shared" si="15"/>
        <v>-826.09957504012391</v>
      </c>
    </row>
    <row r="241" spans="1:13" x14ac:dyDescent="0.3">
      <c r="A241">
        <v>238</v>
      </c>
      <c r="B241">
        <f t="shared" si="12"/>
        <v>28.227083834482723</v>
      </c>
      <c r="C241">
        <f t="shared" si="13"/>
        <v>1176.128493103447</v>
      </c>
      <c r="L241">
        <f t="shared" si="14"/>
        <v>830.2083480730214</v>
      </c>
      <c r="M241">
        <f t="shared" si="15"/>
        <v>-830.2083480730214</v>
      </c>
    </row>
    <row r="242" spans="1:13" x14ac:dyDescent="0.3">
      <c r="A242">
        <v>239</v>
      </c>
      <c r="B242">
        <f t="shared" si="12"/>
        <v>28.368492757250813</v>
      </c>
      <c r="C242">
        <f t="shared" si="13"/>
        <v>1182.0205315521171</v>
      </c>
      <c r="L242">
        <f t="shared" si="14"/>
        <v>834.3674340367885</v>
      </c>
      <c r="M242">
        <f t="shared" si="15"/>
        <v>-834.3674340367885</v>
      </c>
    </row>
    <row r="243" spans="1:13" x14ac:dyDescent="0.3">
      <c r="A243">
        <v>240</v>
      </c>
      <c r="B243">
        <f t="shared" si="12"/>
        <v>28.511570417152804</v>
      </c>
      <c r="C243">
        <f t="shared" si="13"/>
        <v>1187.9821007147</v>
      </c>
      <c r="L243">
        <f t="shared" si="14"/>
        <v>838.5756005044941</v>
      </c>
      <c r="M243">
        <f t="shared" si="15"/>
        <v>-838.5756005044941</v>
      </c>
    </row>
    <row r="244" spans="1:13" x14ac:dyDescent="0.3">
      <c r="A244">
        <v>241</v>
      </c>
      <c r="B244">
        <f t="shared" si="12"/>
        <v>28.656274417190208</v>
      </c>
      <c r="C244">
        <f t="shared" si="13"/>
        <v>1194.011434049592</v>
      </c>
      <c r="L244">
        <f t="shared" si="14"/>
        <v>842.83160050559434</v>
      </c>
      <c r="M244">
        <f t="shared" si="15"/>
        <v>-842.83160050559434</v>
      </c>
    </row>
    <row r="245" spans="1:13" x14ac:dyDescent="0.3">
      <c r="A245">
        <v>242</v>
      </c>
      <c r="B245">
        <f t="shared" si="12"/>
        <v>28.802561878444841</v>
      </c>
      <c r="C245">
        <f t="shared" si="13"/>
        <v>1200.1067449352017</v>
      </c>
      <c r="L245">
        <f t="shared" si="14"/>
        <v>847.13417289543645</v>
      </c>
      <c r="M245">
        <f t="shared" si="15"/>
        <v>-847.13417289543645</v>
      </c>
    </row>
    <row r="246" spans="1:13" x14ac:dyDescent="0.3">
      <c r="A246">
        <v>243</v>
      </c>
      <c r="B246">
        <f t="shared" si="12"/>
        <v>28.95038945278479</v>
      </c>
      <c r="C246">
        <f t="shared" si="13"/>
        <v>1206.2662271993663</v>
      </c>
      <c r="L246">
        <f t="shared" si="14"/>
        <v>851.48204272896442</v>
      </c>
      <c r="M246">
        <f t="shared" si="15"/>
        <v>-851.48204272896442</v>
      </c>
    </row>
    <row r="247" spans="1:13" x14ac:dyDescent="0.3">
      <c r="A247">
        <v>244</v>
      </c>
      <c r="B247">
        <f t="shared" si="12"/>
        <v>29.099713335709406</v>
      </c>
      <c r="C247">
        <f t="shared" si="13"/>
        <v>1212.4880556545586</v>
      </c>
      <c r="L247">
        <f t="shared" si="14"/>
        <v>855.873921638512</v>
      </c>
      <c r="M247">
        <f t="shared" si="15"/>
        <v>-855.873921638512</v>
      </c>
    </row>
    <row r="248" spans="1:13" x14ac:dyDescent="0.3">
      <c r="A248">
        <v>245</v>
      </c>
      <c r="B248">
        <f t="shared" si="12"/>
        <v>29.250489279329489</v>
      </c>
      <c r="C248">
        <f t="shared" si="13"/>
        <v>1218.7703866387287</v>
      </c>
      <c r="L248">
        <f t="shared" si="14"/>
        <v>860.30850821557328</v>
      </c>
      <c r="M248">
        <f t="shared" si="15"/>
        <v>-860.30850821557328</v>
      </c>
    </row>
    <row r="249" spans="1:13" x14ac:dyDescent="0.3">
      <c r="A249">
        <v>246</v>
      </c>
      <c r="B249">
        <f t="shared" si="12"/>
        <v>29.402672605478955</v>
      </c>
      <c r="C249">
        <f t="shared" si="13"/>
        <v>1225.1113585616231</v>
      </c>
      <c r="L249">
        <f t="shared" si="14"/>
        <v>864.78448839643988</v>
      </c>
      <c r="M249">
        <f t="shared" si="15"/>
        <v>-864.78448839643988</v>
      </c>
    </row>
    <row r="250" spans="1:13" x14ac:dyDescent="0.3">
      <c r="A250">
        <v>247</v>
      </c>
      <c r="B250">
        <f t="shared" si="12"/>
        <v>29.556218218953866</v>
      </c>
      <c r="C250">
        <f t="shared" si="13"/>
        <v>1231.5090924564111</v>
      </c>
      <c r="L250">
        <f t="shared" si="14"/>
        <v>869.3005358515843</v>
      </c>
      <c r="M250">
        <f t="shared" si="15"/>
        <v>-869.3005358515843</v>
      </c>
    </row>
    <row r="251" spans="1:13" x14ac:dyDescent="0.3">
      <c r="A251">
        <v>248</v>
      </c>
      <c r="B251">
        <f t="shared" si="12"/>
        <v>29.711080620875158</v>
      </c>
      <c r="C251">
        <f t="shared" si="13"/>
        <v>1237.9616925364649</v>
      </c>
      <c r="L251">
        <f t="shared" si="14"/>
        <v>873.85531237868099</v>
      </c>
      <c r="M251">
        <f t="shared" si="15"/>
        <v>-873.85531237868099</v>
      </c>
    </row>
    <row r="252" spans="1:13" x14ac:dyDescent="0.3">
      <c r="A252">
        <v>249</v>
      </c>
      <c r="B252">
        <f t="shared" si="12"/>
        <v>29.867213922170954</v>
      </c>
      <c r="C252">
        <f t="shared" si="13"/>
        <v>1244.4672467571231</v>
      </c>
      <c r="L252">
        <f t="shared" si="14"/>
        <v>878.44746829914573</v>
      </c>
      <c r="M252">
        <f t="shared" si="15"/>
        <v>-878.44746829914573</v>
      </c>
    </row>
    <row r="253" spans="1:13" x14ac:dyDescent="0.3">
      <c r="A253">
        <v>250</v>
      </c>
      <c r="B253">
        <f t="shared" si="12"/>
        <v>30.024571857174433</v>
      </c>
      <c r="C253">
        <f t="shared" si="13"/>
        <v>1251.0238273822681</v>
      </c>
      <c r="L253">
        <f t="shared" si="14"/>
        <v>883.07564285807166</v>
      </c>
      <c r="M253">
        <f t="shared" si="15"/>
        <v>-883.07564285807166</v>
      </c>
    </row>
    <row r="254" spans="1:13" x14ac:dyDescent="0.3">
      <c r="A254">
        <v>251</v>
      </c>
      <c r="B254">
        <f t="shared" si="12"/>
        <v>30.183107797333406</v>
      </c>
      <c r="C254">
        <f t="shared" si="13"/>
        <v>1257.6294915555586</v>
      </c>
      <c r="L254">
        <f t="shared" si="14"/>
        <v>887.73846462745314</v>
      </c>
      <c r="M254">
        <f t="shared" si="15"/>
        <v>-887.73846462745314</v>
      </c>
    </row>
    <row r="255" spans="1:13" x14ac:dyDescent="0.3">
      <c r="A255">
        <v>252</v>
      </c>
      <c r="B255">
        <f t="shared" si="12"/>
        <v>30.342774765027308</v>
      </c>
      <c r="C255">
        <f t="shared" si="13"/>
        <v>1264.2822818761379</v>
      </c>
      <c r="L255">
        <f t="shared" si="14"/>
        <v>892.43455191256794</v>
      </c>
      <c r="M255">
        <f t="shared" si="15"/>
        <v>-892.43455191256794</v>
      </c>
    </row>
    <row r="256" spans="1:13" x14ac:dyDescent="0.3">
      <c r="A256">
        <v>253</v>
      </c>
      <c r="B256">
        <f t="shared" si="12"/>
        <v>30.503525447487711</v>
      </c>
      <c r="C256">
        <f t="shared" si="13"/>
        <v>1270.9802269786546</v>
      </c>
      <c r="L256">
        <f t="shared" si="14"/>
        <v>897.16251316140324</v>
      </c>
      <c r="M256">
        <f t="shared" si="15"/>
        <v>-897.16251316140324</v>
      </c>
    </row>
    <row r="257" spans="1:13" x14ac:dyDescent="0.3">
      <c r="A257">
        <v>254</v>
      </c>
      <c r="B257">
        <f t="shared" si="12"/>
        <v>30.665312210818129</v>
      </c>
      <c r="C257">
        <f t="shared" si="13"/>
        <v>1277.721342117422</v>
      </c>
      <c r="L257">
        <f t="shared" si="14"/>
        <v>901.9209473770037</v>
      </c>
      <c r="M257">
        <f t="shared" si="15"/>
        <v>-901.9209473770037</v>
      </c>
    </row>
    <row r="258" spans="1:13" x14ac:dyDescent="0.3">
      <c r="A258">
        <v>255</v>
      </c>
      <c r="B258">
        <f t="shared" si="12"/>
        <v>30.828087114108932</v>
      </c>
      <c r="C258">
        <f t="shared" si="13"/>
        <v>1284.5036297545387</v>
      </c>
      <c r="L258">
        <f t="shared" si="14"/>
        <v>906.70844453261554</v>
      </c>
      <c r="M258">
        <f t="shared" si="15"/>
        <v>-906.70844453261554</v>
      </c>
    </row>
    <row r="259" spans="1:13" x14ac:dyDescent="0.3">
      <c r="A259">
        <v>256</v>
      </c>
      <c r="B259">
        <f t="shared" si="12"/>
        <v>30.991801923643319</v>
      </c>
      <c r="C259">
        <f t="shared" si="13"/>
        <v>1291.325080151805</v>
      </c>
      <c r="L259">
        <f t="shared" si="14"/>
        <v>911.52358598950946</v>
      </c>
      <c r="M259">
        <f t="shared" si="15"/>
        <v>-911.52358598950946</v>
      </c>
    </row>
    <row r="260" spans="1:13" x14ac:dyDescent="0.3">
      <c r="A260">
        <v>257</v>
      </c>
      <c r="B260">
        <f t="shared" si="12"/>
        <v>31.156408127189962</v>
      </c>
      <c r="C260">
        <f t="shared" si="13"/>
        <v>1298.1836719662483</v>
      </c>
      <c r="L260">
        <f t="shared" si="14"/>
        <v>916.36494491735175</v>
      </c>
      <c r="M260">
        <f t="shared" si="15"/>
        <v>-916.36494491735175</v>
      </c>
    </row>
    <row r="261" spans="1:13" x14ac:dyDescent="0.3">
      <c r="A261">
        <v>258</v>
      </c>
      <c r="B261">
        <f t="shared" ref="B261:B324" si="16">($C$1-$A$1)*COS(2*PI()/365*A261)+$B$1</f>
        <v>31.321856948378251</v>
      </c>
      <c r="C261">
        <f t="shared" ref="C261:C324" si="17">(B261*3600*1000)/(24*3600)</f>
        <v>1305.0773728490938</v>
      </c>
      <c r="L261">
        <f t="shared" ref="L261:L324" si="18">C261-C261/3.4</f>
        <v>921.23108671700743</v>
      </c>
      <c r="M261">
        <f t="shared" ref="M261:M324" si="19">-L261</f>
        <v>-921.23108671700743</v>
      </c>
    </row>
    <row r="262" spans="1:13" x14ac:dyDescent="0.3">
      <c r="A262">
        <v>259</v>
      </c>
      <c r="B262">
        <f t="shared" si="16"/>
        <v>31.488099361151804</v>
      </c>
      <c r="C262">
        <f t="shared" si="17"/>
        <v>1312.0041400479918</v>
      </c>
      <c r="L262">
        <f t="shared" si="18"/>
        <v>926.12056944564119</v>
      </c>
      <c r="M262">
        <f t="shared" si="19"/>
        <v>-926.12056944564119</v>
      </c>
    </row>
    <row r="263" spans="1:13" x14ac:dyDescent="0.3">
      <c r="A263">
        <v>260</v>
      </c>
      <c r="B263">
        <f t="shared" si="16"/>
        <v>31.655086104295894</v>
      </c>
      <c r="C263">
        <f t="shared" si="17"/>
        <v>1318.961921012329</v>
      </c>
      <c r="L263">
        <f t="shared" si="18"/>
        <v>931.03194424399692</v>
      </c>
      <c r="M263">
        <f t="shared" si="19"/>
        <v>-931.03194424399692</v>
      </c>
    </row>
    <row r="264" spans="1:13" x14ac:dyDescent="0.3">
      <c r="A264">
        <v>261</v>
      </c>
      <c r="B264">
        <f t="shared" si="16"/>
        <v>31.822767696034678</v>
      </c>
      <c r="C264">
        <f t="shared" si="17"/>
        <v>1325.9486540014448</v>
      </c>
      <c r="L264">
        <f t="shared" si="18"/>
        <v>935.96375576572564</v>
      </c>
      <c r="M264">
        <f t="shared" si="19"/>
        <v>-935.96375576572564</v>
      </c>
    </row>
    <row r="265" spans="1:13" x14ac:dyDescent="0.3">
      <c r="A265">
        <v>262</v>
      </c>
      <c r="B265">
        <f t="shared" si="16"/>
        <v>31.991094448693648</v>
      </c>
      <c r="C265">
        <f t="shared" si="17"/>
        <v>1332.9622686955686</v>
      </c>
      <c r="L265">
        <f t="shared" si="18"/>
        <v>940.91454260863657</v>
      </c>
      <c r="M265">
        <f t="shared" si="19"/>
        <v>-940.91454260863657</v>
      </c>
    </row>
    <row r="266" spans="1:13" x14ac:dyDescent="0.3">
      <c r="A266">
        <v>263</v>
      </c>
      <c r="B266">
        <f t="shared" si="16"/>
        <v>32.160016483423192</v>
      </c>
      <c r="C266">
        <f t="shared" si="17"/>
        <v>1340.0006868092996</v>
      </c>
      <c r="L266">
        <f t="shared" si="18"/>
        <v>945.88283774774095</v>
      </c>
      <c r="M266">
        <f t="shared" si="19"/>
        <v>-945.88283774774095</v>
      </c>
    </row>
    <row r="267" spans="1:13" x14ac:dyDescent="0.3">
      <c r="A267">
        <v>264</v>
      </c>
      <c r="B267">
        <f t="shared" si="16"/>
        <v>32.329483744978802</v>
      </c>
      <c r="C267">
        <f t="shared" si="17"/>
        <v>1347.0618227074501</v>
      </c>
      <c r="L267">
        <f t="shared" si="18"/>
        <v>950.86716896996472</v>
      </c>
      <c r="M267">
        <f t="shared" si="19"/>
        <v>-950.86716896996472</v>
      </c>
    </row>
    <row r="268" spans="1:13" x14ac:dyDescent="0.3">
      <c r="A268">
        <v>265</v>
      </c>
      <c r="B268">
        <f t="shared" si="16"/>
        <v>32.499446016553463</v>
      </c>
      <c r="C268">
        <f t="shared" si="17"/>
        <v>1354.1435840230608</v>
      </c>
      <c r="L268">
        <f t="shared" si="18"/>
        <v>955.86605931039594</v>
      </c>
      <c r="M268">
        <f t="shared" si="19"/>
        <v>-955.86605931039594</v>
      </c>
    </row>
    <row r="269" spans="1:13" x14ac:dyDescent="0.3">
      <c r="A269">
        <v>266</v>
      </c>
      <c r="B269">
        <f t="shared" si="16"/>
        <v>32.669852934658039</v>
      </c>
      <c r="C269">
        <f t="shared" si="17"/>
        <v>1361.2438722774182</v>
      </c>
      <c r="L269">
        <f t="shared" si="18"/>
        <v>960.87802748994227</v>
      </c>
      <c r="M269">
        <f t="shared" si="19"/>
        <v>-960.87802748994227</v>
      </c>
    </row>
    <row r="270" spans="1:13" x14ac:dyDescent="0.3">
      <c r="A270">
        <v>267</v>
      </c>
      <c r="B270">
        <f t="shared" si="16"/>
        <v>32.840654004044993</v>
      </c>
      <c r="C270">
        <f t="shared" si="17"/>
        <v>1368.3605835018748</v>
      </c>
      <c r="L270">
        <f t="shared" si="18"/>
        <v>965.9015883542645</v>
      </c>
      <c r="M270">
        <f t="shared" si="19"/>
        <v>-965.9015883542645</v>
      </c>
    </row>
    <row r="271" spans="1:13" x14ac:dyDescent="0.3">
      <c r="A271">
        <v>268</v>
      </c>
      <c r="B271">
        <f t="shared" si="16"/>
        <v>33.011798612671278</v>
      </c>
      <c r="C271">
        <f t="shared" si="17"/>
        <v>1375.4916088613031</v>
      </c>
      <c r="L271">
        <f t="shared" si="18"/>
        <v>970.93525331386104</v>
      </c>
      <c r="M271">
        <f t="shared" si="19"/>
        <v>-970.93525331386104</v>
      </c>
    </row>
    <row r="272" spans="1:13" x14ac:dyDescent="0.3">
      <c r="A272">
        <v>269</v>
      </c>
      <c r="B272">
        <f t="shared" si="16"/>
        <v>33.183236046695768</v>
      </c>
      <c r="C272">
        <f t="shared" si="17"/>
        <v>1382.6348352789903</v>
      </c>
      <c r="L272">
        <f t="shared" si="18"/>
        <v>975.97753078516962</v>
      </c>
      <c r="M272">
        <f t="shared" si="19"/>
        <v>-975.97753078516962</v>
      </c>
    </row>
    <row r="273" spans="1:13" x14ac:dyDescent="0.3">
      <c r="A273">
        <v>270</v>
      </c>
      <c r="B273">
        <f t="shared" si="16"/>
        <v>33.354915505506831</v>
      </c>
      <c r="C273">
        <f t="shared" si="17"/>
        <v>1389.7881460627848</v>
      </c>
      <c r="L273">
        <f t="shared" si="18"/>
        <v>981.02692663255402</v>
      </c>
      <c r="M273">
        <f t="shared" si="19"/>
        <v>-981.02692663255402</v>
      </c>
    </row>
    <row r="274" spans="1:13" x14ac:dyDescent="0.3">
      <c r="A274">
        <v>271</v>
      </c>
      <c r="B274">
        <f t="shared" si="16"/>
        <v>33.526786116775675</v>
      </c>
      <c r="C274">
        <f t="shared" si="17"/>
        <v>1396.9494215323198</v>
      </c>
      <c r="L274">
        <f t="shared" si="18"/>
        <v>986.08194461104927</v>
      </c>
      <c r="M274">
        <f t="shared" si="19"/>
        <v>-986.08194461104927</v>
      </c>
    </row>
    <row r="275" spans="1:13" x14ac:dyDescent="0.3">
      <c r="A275">
        <v>272</v>
      </c>
      <c r="B275">
        <f t="shared" si="16"/>
        <v>33.698796951530916</v>
      </c>
      <c r="C275">
        <f t="shared" si="17"/>
        <v>1404.1165396471215</v>
      </c>
      <c r="L275">
        <f t="shared" si="18"/>
        <v>991.14108680973277</v>
      </c>
      <c r="M275">
        <f t="shared" si="19"/>
        <v>-991.14108680973277</v>
      </c>
    </row>
    <row r="276" spans="1:13" x14ac:dyDescent="0.3">
      <c r="A276">
        <v>273</v>
      </c>
      <c r="B276">
        <f t="shared" si="16"/>
        <v>33.870897039249904</v>
      </c>
      <c r="C276">
        <f t="shared" si="17"/>
        <v>1411.2873766354126</v>
      </c>
      <c r="L276">
        <f t="shared" si="18"/>
        <v>996.20285409558528</v>
      </c>
      <c r="M276">
        <f t="shared" si="19"/>
        <v>-996.20285409558528</v>
      </c>
    </row>
    <row r="277" spans="1:13" x14ac:dyDescent="0.3">
      <c r="A277">
        <v>274</v>
      </c>
      <c r="B277">
        <f t="shared" si="16"/>
        <v>34.043035382962437</v>
      </c>
      <c r="C277">
        <f t="shared" si="17"/>
        <v>1418.4598076234347</v>
      </c>
      <c r="L277">
        <f t="shared" si="18"/>
        <v>1001.2657465577186</v>
      </c>
      <c r="M277">
        <f t="shared" si="19"/>
        <v>-1001.2657465577186</v>
      </c>
    </row>
    <row r="278" spans="1:13" x14ac:dyDescent="0.3">
      <c r="A278">
        <v>275</v>
      </c>
      <c r="B278">
        <f t="shared" si="16"/>
        <v>34.215160974362213</v>
      </c>
      <c r="C278">
        <f t="shared" si="17"/>
        <v>1425.631707265092</v>
      </c>
      <c r="L278">
        <f t="shared" si="18"/>
        <v>1006.3282639518296</v>
      </c>
      <c r="M278">
        <f t="shared" si="19"/>
        <v>-1006.3282639518296</v>
      </c>
    </row>
    <row r="279" spans="1:13" x14ac:dyDescent="0.3">
      <c r="A279">
        <v>276</v>
      </c>
      <c r="B279">
        <f t="shared" si="16"/>
        <v>34.387222808921742</v>
      </c>
      <c r="C279">
        <f t="shared" si="17"/>
        <v>1432.8009503717392</v>
      </c>
      <c r="L279">
        <f t="shared" si="18"/>
        <v>1011.3889061447571</v>
      </c>
      <c r="M279">
        <f t="shared" si="19"/>
        <v>-1011.3889061447571</v>
      </c>
    </row>
    <row r="280" spans="1:13" x14ac:dyDescent="0.3">
      <c r="A280">
        <v>277</v>
      </c>
      <c r="B280">
        <f t="shared" si="16"/>
        <v>34.55916990100603</v>
      </c>
      <c r="C280">
        <f t="shared" si="17"/>
        <v>1439.9654125419179</v>
      </c>
      <c r="L280">
        <f t="shared" si="18"/>
        <v>1016.4461735590008</v>
      </c>
      <c r="M280">
        <f t="shared" si="19"/>
        <v>-1016.4461735590008</v>
      </c>
    </row>
    <row r="281" spans="1:13" x14ac:dyDescent="0.3">
      <c r="A281">
        <v>278</v>
      </c>
      <c r="B281">
        <f t="shared" si="16"/>
        <v>34.73095129898077</v>
      </c>
      <c r="C281">
        <f t="shared" si="17"/>
        <v>1447.1229707908653</v>
      </c>
      <c r="L281">
        <f t="shared" si="18"/>
        <v>1021.4985676170813</v>
      </c>
      <c r="M281">
        <f t="shared" si="19"/>
        <v>-1021.4985676170813</v>
      </c>
    </row>
    <row r="282" spans="1:13" x14ac:dyDescent="0.3">
      <c r="A282">
        <v>279</v>
      </c>
      <c r="B282">
        <f t="shared" si="16"/>
        <v>34.902516100310407</v>
      </c>
      <c r="C282">
        <f t="shared" si="17"/>
        <v>1454.2715041796002</v>
      </c>
      <c r="L282">
        <f t="shared" si="18"/>
        <v>1026.5445911856002</v>
      </c>
      <c r="M282">
        <f t="shared" si="19"/>
        <v>-1026.5445911856002</v>
      </c>
    </row>
    <row r="283" spans="1:13" x14ac:dyDescent="0.3">
      <c r="A283">
        <v>280</v>
      </c>
      <c r="B283">
        <f t="shared" si="16"/>
        <v>35.073813466641624</v>
      </c>
      <c r="C283">
        <f t="shared" si="17"/>
        <v>1461.4088944434009</v>
      </c>
      <c r="L283">
        <f t="shared" si="18"/>
        <v>1031.5827490188713</v>
      </c>
      <c r="M283">
        <f t="shared" si="19"/>
        <v>-1031.5827490188713</v>
      </c>
    </row>
    <row r="284" spans="1:13" x14ac:dyDescent="0.3">
      <c r="A284">
        <v>281</v>
      </c>
      <c r="B284">
        <f t="shared" si="16"/>
        <v>35.244792638867885</v>
      </c>
      <c r="C284">
        <f t="shared" si="17"/>
        <v>1468.5330266194951</v>
      </c>
      <c r="L284">
        <f t="shared" si="18"/>
        <v>1036.6115482019966</v>
      </c>
      <c r="M284">
        <f t="shared" si="19"/>
        <v>-1036.6115482019966</v>
      </c>
    </row>
    <row r="285" spans="1:13" x14ac:dyDescent="0.3">
      <c r="A285">
        <v>282</v>
      </c>
      <c r="B285">
        <f t="shared" si="16"/>
        <v>35.415402952170432</v>
      </c>
      <c r="C285">
        <f t="shared" si="17"/>
        <v>1475.641789673768</v>
      </c>
      <c r="L285">
        <f t="shared" si="18"/>
        <v>1041.6294985932479</v>
      </c>
      <c r="M285">
        <f t="shared" si="19"/>
        <v>-1041.6294985932479</v>
      </c>
    </row>
    <row r="286" spans="1:13" x14ac:dyDescent="0.3">
      <c r="A286">
        <v>283</v>
      </c>
      <c r="B286">
        <f t="shared" si="16"/>
        <v>35.585593851031341</v>
      </c>
      <c r="C286">
        <f t="shared" si="17"/>
        <v>1482.7330771263057</v>
      </c>
      <c r="L286">
        <f t="shared" si="18"/>
        <v>1046.6351132656275</v>
      </c>
      <c r="M286">
        <f t="shared" si="19"/>
        <v>-1046.6351132656275</v>
      </c>
    </row>
    <row r="287" spans="1:13" x14ac:dyDescent="0.3">
      <c r="A287">
        <v>284</v>
      </c>
      <c r="B287">
        <f t="shared" si="16"/>
        <v>35.755314904214281</v>
      </c>
      <c r="C287">
        <f t="shared" si="17"/>
        <v>1489.804787675595</v>
      </c>
      <c r="L287">
        <f t="shared" si="18"/>
        <v>1051.6269089474788</v>
      </c>
      <c r="M287">
        <f t="shared" si="19"/>
        <v>-1051.6269089474788</v>
      </c>
    </row>
    <row r="288" spans="1:13" x14ac:dyDescent="0.3">
      <c r="A288">
        <v>285</v>
      </c>
      <c r="B288">
        <f t="shared" si="16"/>
        <v>35.92451581970829</v>
      </c>
      <c r="C288">
        <f t="shared" si="17"/>
        <v>1496.8548258211788</v>
      </c>
      <c r="L288">
        <f t="shared" si="18"/>
        <v>1056.6034064620085</v>
      </c>
      <c r="M288">
        <f t="shared" si="19"/>
        <v>-1056.6034064620085</v>
      </c>
    </row>
    <row r="289" spans="1:13" x14ac:dyDescent="0.3">
      <c r="A289">
        <v>286</v>
      </c>
      <c r="B289">
        <f t="shared" si="16"/>
        <v>36.093146459630482</v>
      </c>
      <c r="C289">
        <f t="shared" si="17"/>
        <v>1503.8811024846034</v>
      </c>
      <c r="L289">
        <f t="shared" si="18"/>
        <v>1061.5631311656025</v>
      </c>
      <c r="M289">
        <f t="shared" si="19"/>
        <v>-1061.5631311656025</v>
      </c>
    </row>
    <row r="290" spans="1:13" x14ac:dyDescent="0.3">
      <c r="A290">
        <v>287</v>
      </c>
      <c r="B290">
        <f t="shared" si="16"/>
        <v>36.261156855082881</v>
      </c>
      <c r="C290">
        <f t="shared" si="17"/>
        <v>1510.8815356284533</v>
      </c>
      <c r="L290">
        <f t="shared" si="18"/>
        <v>1066.5046133847904</v>
      </c>
      <c r="M290">
        <f t="shared" si="19"/>
        <v>-1066.5046133847904</v>
      </c>
    </row>
    <row r="291" spans="1:13" x14ac:dyDescent="0.3">
      <c r="A291">
        <v>288</v>
      </c>
      <c r="B291">
        <f t="shared" si="16"/>
        <v>36.42849722095935</v>
      </c>
      <c r="C291">
        <f t="shared" si="17"/>
        <v>1517.8540508733063</v>
      </c>
      <c r="L291">
        <f t="shared" si="18"/>
        <v>1071.4263888517455</v>
      </c>
      <c r="M291">
        <f t="shared" si="19"/>
        <v>-1071.4263888517455</v>
      </c>
    </row>
    <row r="292" spans="1:13" x14ac:dyDescent="0.3">
      <c r="A292">
        <v>289</v>
      </c>
      <c r="B292">
        <f t="shared" si="16"/>
        <v>36.595117970697991</v>
      </c>
      <c r="C292">
        <f t="shared" si="17"/>
        <v>1524.7965821124162</v>
      </c>
      <c r="L292">
        <f t="shared" si="18"/>
        <v>1076.3269991381762</v>
      </c>
      <c r="M292">
        <f t="shared" si="19"/>
        <v>-1076.3269991381762</v>
      </c>
    </row>
    <row r="293" spans="1:13" x14ac:dyDescent="0.3">
      <c r="A293">
        <v>290</v>
      </c>
      <c r="B293">
        <f t="shared" si="16"/>
        <v>36.760969730974679</v>
      </c>
      <c r="C293">
        <f t="shared" si="17"/>
        <v>1531.7070721239447</v>
      </c>
      <c r="L293">
        <f t="shared" si="18"/>
        <v>1081.2049920874904</v>
      </c>
      <c r="M293">
        <f t="shared" si="19"/>
        <v>-1081.2049920874904</v>
      </c>
    </row>
    <row r="294" spans="1:13" x14ac:dyDescent="0.3">
      <c r="A294">
        <v>291</v>
      </c>
      <c r="B294">
        <f t="shared" si="16"/>
        <v>36.926003356333482</v>
      </c>
      <c r="C294">
        <f t="shared" si="17"/>
        <v>1538.5834731805617</v>
      </c>
      <c r="L294">
        <f t="shared" si="18"/>
        <v>1086.0589222451024</v>
      </c>
      <c r="M294">
        <f t="shared" si="19"/>
        <v>-1086.0589222451024</v>
      </c>
    </row>
    <row r="295" spans="1:13" x14ac:dyDescent="0.3">
      <c r="A295">
        <v>292</v>
      </c>
      <c r="B295">
        <f t="shared" si="16"/>
        <v>37.090169943749473</v>
      </c>
      <c r="C295">
        <f t="shared" si="17"/>
        <v>1545.423747656228</v>
      </c>
      <c r="L295">
        <f t="shared" si="18"/>
        <v>1090.8873512867492</v>
      </c>
      <c r="M295">
        <f t="shared" si="19"/>
        <v>-1090.8873512867492</v>
      </c>
    </row>
    <row r="296" spans="1:13" x14ac:dyDescent="0.3">
      <c r="A296">
        <v>293</v>
      </c>
      <c r="B296">
        <f t="shared" si="16"/>
        <v>37.253420847119799</v>
      </c>
      <c r="C296">
        <f t="shared" si="17"/>
        <v>1552.2258686299917</v>
      </c>
      <c r="L296">
        <f t="shared" si="18"/>
        <v>1095.6888484446999</v>
      </c>
      <c r="M296">
        <f t="shared" si="19"/>
        <v>-1095.6888484446999</v>
      </c>
    </row>
    <row r="297" spans="1:13" x14ac:dyDescent="0.3">
      <c r="A297">
        <v>294</v>
      </c>
      <c r="B297">
        <f t="shared" si="16"/>
        <v>37.415707691678548</v>
      </c>
      <c r="C297">
        <f t="shared" si="17"/>
        <v>1558.9878204866061</v>
      </c>
      <c r="L297">
        <f t="shared" si="18"/>
        <v>1100.4619909317219</v>
      </c>
      <c r="M297">
        <f t="shared" si="19"/>
        <v>-1100.4619909317219</v>
      </c>
    </row>
    <row r="298" spans="1:13" x14ac:dyDescent="0.3">
      <c r="A298">
        <v>295</v>
      </c>
      <c r="B298">
        <f t="shared" si="16"/>
        <v>37.576982388331245</v>
      </c>
      <c r="C298">
        <f t="shared" si="17"/>
        <v>1565.7075995138018</v>
      </c>
      <c r="L298">
        <f t="shared" si="18"/>
        <v>1105.2053643626837</v>
      </c>
      <c r="M298">
        <f t="shared" si="19"/>
        <v>-1105.2053643626837</v>
      </c>
    </row>
    <row r="299" spans="1:13" x14ac:dyDescent="0.3">
      <c r="A299">
        <v>296</v>
      </c>
      <c r="B299">
        <f t="shared" si="16"/>
        <v>37.737197147904681</v>
      </c>
      <c r="C299">
        <f t="shared" si="17"/>
        <v>1572.3832144960281</v>
      </c>
      <c r="L299">
        <f t="shared" si="18"/>
        <v>1109.9175631736668</v>
      </c>
      <c r="M299">
        <f t="shared" si="19"/>
        <v>-1109.9175631736668</v>
      </c>
    </row>
    <row r="300" spans="1:13" x14ac:dyDescent="0.3">
      <c r="A300">
        <v>297</v>
      </c>
      <c r="B300">
        <f t="shared" si="16"/>
        <v>37.896304495307874</v>
      </c>
      <c r="C300">
        <f t="shared" si="17"/>
        <v>1579.0126873044949</v>
      </c>
      <c r="L300">
        <f t="shared" si="18"/>
        <v>1114.5971910384669</v>
      </c>
      <c r="M300">
        <f t="shared" si="19"/>
        <v>-1114.5971910384669</v>
      </c>
    </row>
    <row r="301" spans="1:13" x14ac:dyDescent="0.3">
      <c r="A301">
        <v>298</v>
      </c>
      <c r="B301">
        <f t="shared" si="16"/>
        <v>38.054257283599966</v>
      </c>
      <c r="C301">
        <f t="shared" si="17"/>
        <v>1585.5940534833321</v>
      </c>
      <c r="L301">
        <f t="shared" si="18"/>
        <v>1119.2428612823521</v>
      </c>
      <c r="M301">
        <f t="shared" si="19"/>
        <v>-1119.2428612823521</v>
      </c>
    </row>
    <row r="302" spans="1:13" x14ac:dyDescent="0.3">
      <c r="A302">
        <v>299</v>
      </c>
      <c r="B302">
        <f t="shared" si="16"/>
        <v>38.211008707960893</v>
      </c>
      <c r="C302">
        <f t="shared" si="17"/>
        <v>1592.1253628317038</v>
      </c>
      <c r="L302">
        <f t="shared" si="18"/>
        <v>1123.8531972929673</v>
      </c>
      <c r="M302">
        <f t="shared" si="19"/>
        <v>-1123.8531972929673</v>
      </c>
    </row>
    <row r="303" spans="1:13" x14ac:dyDescent="0.3">
      <c r="A303">
        <v>300</v>
      </c>
      <c r="B303">
        <f t="shared" si="16"/>
        <v>38.366512319560627</v>
      </c>
      <c r="C303">
        <f t="shared" si="17"/>
        <v>1598.6046799816929</v>
      </c>
      <c r="L303">
        <f t="shared" si="18"/>
        <v>1128.4268329282538</v>
      </c>
      <c r="M303">
        <f t="shared" si="19"/>
        <v>-1128.4268329282538</v>
      </c>
    </row>
    <row r="304" spans="1:13" x14ac:dyDescent="0.3">
      <c r="A304">
        <v>301</v>
      </c>
      <c r="B304">
        <f t="shared" si="16"/>
        <v>38.52072203932304</v>
      </c>
      <c r="C304">
        <f t="shared" si="17"/>
        <v>1605.0300849717935</v>
      </c>
      <c r="L304">
        <f t="shared" si="18"/>
        <v>1132.9624129212659</v>
      </c>
      <c r="M304">
        <f t="shared" si="19"/>
        <v>-1132.9624129212659</v>
      </c>
    </row>
    <row r="305" spans="1:13" x14ac:dyDescent="0.3">
      <c r="A305">
        <v>302</v>
      </c>
      <c r="B305">
        <f t="shared" si="16"/>
        <v>38.673592171580019</v>
      </c>
      <c r="C305">
        <f t="shared" si="17"/>
        <v>1611.3996738158341</v>
      </c>
      <c r="L305">
        <f t="shared" si="18"/>
        <v>1137.4585932817654</v>
      </c>
      <c r="M305">
        <f t="shared" si="19"/>
        <v>-1137.4585932817654</v>
      </c>
    </row>
    <row r="306" spans="1:13" x14ac:dyDescent="0.3">
      <c r="A306">
        <v>303</v>
      </c>
      <c r="B306">
        <f t="shared" si="16"/>
        <v>38.825077417612178</v>
      </c>
      <c r="C306">
        <f t="shared" si="17"/>
        <v>1617.711559067174</v>
      </c>
      <c r="L306">
        <f t="shared" si="18"/>
        <v>1141.9140416944758</v>
      </c>
      <c r="M306">
        <f t="shared" si="19"/>
        <v>-1141.9140416944758</v>
      </c>
    </row>
    <row r="307" spans="1:13" x14ac:dyDescent="0.3">
      <c r="A307">
        <v>304</v>
      </c>
      <c r="B307">
        <f t="shared" si="16"/>
        <v>38.975132889071801</v>
      </c>
      <c r="C307">
        <f t="shared" si="17"/>
        <v>1623.9638703779917</v>
      </c>
      <c r="L307">
        <f t="shared" si="18"/>
        <v>1146.3274379138766</v>
      </c>
      <c r="M307">
        <f t="shared" si="19"/>
        <v>-1146.3274379138766</v>
      </c>
    </row>
    <row r="308" spans="1:13" x14ac:dyDescent="0.3">
      <c r="A308">
        <v>305</v>
      </c>
      <c r="B308">
        <f t="shared" si="16"/>
        <v>39.12371412128423</v>
      </c>
      <c r="C308">
        <f t="shared" si="17"/>
        <v>1630.1547550535095</v>
      </c>
      <c r="L308">
        <f t="shared" si="18"/>
        <v>1150.6974741554184</v>
      </c>
      <c r="M308">
        <f t="shared" si="19"/>
        <v>-1150.6974741554184</v>
      </c>
    </row>
    <row r="309" spans="1:13" x14ac:dyDescent="0.3">
      <c r="A309">
        <v>306</v>
      </c>
      <c r="B309">
        <f t="shared" si="16"/>
        <v>39.270777086423713</v>
      </c>
      <c r="C309">
        <f t="shared" si="17"/>
        <v>1636.2823786009878</v>
      </c>
      <c r="L309">
        <f t="shared" si="18"/>
        <v>1155.0228554830503</v>
      </c>
      <c r="M309">
        <f t="shared" si="19"/>
        <v>-1155.0228554830503</v>
      </c>
    </row>
    <row r="310" spans="1:13" x14ac:dyDescent="0.3">
      <c r="A310">
        <v>307</v>
      </c>
      <c r="B310">
        <f t="shared" si="16"/>
        <v>39.416278206559809</v>
      </c>
      <c r="C310">
        <f t="shared" si="17"/>
        <v>1642.3449252733253</v>
      </c>
      <c r="L310">
        <f t="shared" si="18"/>
        <v>1159.3023001929355</v>
      </c>
      <c r="M310">
        <f t="shared" si="19"/>
        <v>-1159.3023001929355</v>
      </c>
    </row>
    <row r="311" spans="1:13" x14ac:dyDescent="0.3">
      <c r="A311">
        <v>308</v>
      </c>
      <c r="B311">
        <f t="shared" si="16"/>
        <v>39.560174366570436</v>
      </c>
      <c r="C311">
        <f t="shared" si="17"/>
        <v>1648.3405986071016</v>
      </c>
      <c r="L311">
        <f t="shared" si="18"/>
        <v>1163.5345401932482</v>
      </c>
      <c r="M311">
        <f t="shared" si="19"/>
        <v>-1163.5345401932482</v>
      </c>
    </row>
    <row r="312" spans="1:13" x14ac:dyDescent="0.3">
      <c r="A312">
        <v>309</v>
      </c>
      <c r="B312">
        <f t="shared" si="16"/>
        <v>39.702422926917869</v>
      </c>
      <c r="C312">
        <f t="shared" si="17"/>
        <v>1654.2676219549112</v>
      </c>
      <c r="L312">
        <f t="shared" si="18"/>
        <v>1167.7183213799374</v>
      </c>
      <c r="M312">
        <f t="shared" si="19"/>
        <v>-1167.7183213799374</v>
      </c>
    </row>
    <row r="313" spans="1:13" x14ac:dyDescent="0.3">
      <c r="A313">
        <v>310</v>
      </c>
      <c r="B313">
        <f t="shared" si="16"/>
        <v>39.842981736283676</v>
      </c>
      <c r="C313">
        <f t="shared" si="17"/>
        <v>1660.1242390118198</v>
      </c>
      <c r="L313">
        <f t="shared" si="18"/>
        <v>1171.8524040083435</v>
      </c>
      <c r="M313">
        <f t="shared" si="19"/>
        <v>-1171.8524040083435</v>
      </c>
    </row>
    <row r="314" spans="1:13" x14ac:dyDescent="0.3">
      <c r="A314">
        <v>311</v>
      </c>
      <c r="B314">
        <f t="shared" si="16"/>
        <v>39.981809144059156</v>
      </c>
      <c r="C314">
        <f t="shared" si="17"/>
        <v>1665.9087143357981</v>
      </c>
      <c r="L314">
        <f t="shared" si="18"/>
        <v>1175.9355630605633</v>
      </c>
      <c r="M314">
        <f t="shared" si="19"/>
        <v>-1175.9355630605633</v>
      </c>
    </row>
    <row r="315" spans="1:13" x14ac:dyDescent="0.3">
      <c r="A315">
        <v>312</v>
      </c>
      <c r="B315">
        <f t="shared" si="16"/>
        <v>40.11886401268724</v>
      </c>
      <c r="C315">
        <f t="shared" si="17"/>
        <v>1671.6193338619682</v>
      </c>
      <c r="L315">
        <f t="shared" si="18"/>
        <v>1179.9665886084481</v>
      </c>
      <c r="M315">
        <f t="shared" si="19"/>
        <v>-1179.9665886084481</v>
      </c>
    </row>
    <row r="316" spans="1:13" x14ac:dyDescent="0.3">
      <c r="A316">
        <v>313</v>
      </c>
      <c r="B316">
        <f t="shared" si="16"/>
        <v>40.254105729852455</v>
      </c>
      <c r="C316">
        <f t="shared" si="17"/>
        <v>1677.2544054105188</v>
      </c>
      <c r="L316">
        <f t="shared" si="18"/>
        <v>1183.9442861721309</v>
      </c>
      <c r="M316">
        <f t="shared" si="19"/>
        <v>-1183.9442861721309</v>
      </c>
    </row>
    <row r="317" spans="1:13" x14ac:dyDescent="0.3">
      <c r="A317">
        <v>314</v>
      </c>
      <c r="B317">
        <f t="shared" si="16"/>
        <v>40.387494220515265</v>
      </c>
      <c r="C317">
        <f t="shared" si="17"/>
        <v>1682.8122591881361</v>
      </c>
      <c r="L317">
        <f t="shared" si="18"/>
        <v>1187.8674770739783</v>
      </c>
      <c r="M317">
        <f t="shared" si="19"/>
        <v>-1187.8674770739783</v>
      </c>
    </row>
    <row r="318" spans="1:13" x14ac:dyDescent="0.3">
      <c r="A318">
        <v>315</v>
      </c>
      <c r="B318">
        <f t="shared" si="16"/>
        <v>40.518989958787117</v>
      </c>
      <c r="C318">
        <f t="shared" si="17"/>
        <v>1688.2912482827965</v>
      </c>
      <c r="L318">
        <f t="shared" si="18"/>
        <v>1191.7349987878563</v>
      </c>
      <c r="M318">
        <f t="shared" si="19"/>
        <v>-1191.7349987878563</v>
      </c>
    </row>
    <row r="319" spans="1:13" x14ac:dyDescent="0.3">
      <c r="A319">
        <v>316</v>
      </c>
      <c r="B319">
        <f t="shared" si="16"/>
        <v>40.648553979642855</v>
      </c>
      <c r="C319">
        <f t="shared" si="17"/>
        <v>1693.6897491517857</v>
      </c>
      <c r="L319">
        <f t="shared" si="18"/>
        <v>1195.5457052836134</v>
      </c>
      <c r="M319">
        <f t="shared" si="19"/>
        <v>-1195.5457052836134</v>
      </c>
    </row>
    <row r="320" spans="1:13" x14ac:dyDescent="0.3">
      <c r="A320">
        <v>317</v>
      </c>
      <c r="B320">
        <f t="shared" si="16"/>
        <v>40.776147890466888</v>
      </c>
      <c r="C320">
        <f t="shared" si="17"/>
        <v>1699.0061621027871</v>
      </c>
      <c r="L320">
        <f t="shared" si="18"/>
        <v>1199.2984673666733</v>
      </c>
      <c r="M320">
        <f t="shared" si="19"/>
        <v>-1199.2984673666733</v>
      </c>
    </row>
    <row r="321" spans="1:13" x14ac:dyDescent="0.3">
      <c r="A321">
        <v>318</v>
      </c>
      <c r="B321">
        <f t="shared" si="16"/>
        <v>40.90173388242971</v>
      </c>
      <c r="C321">
        <f t="shared" si="17"/>
        <v>1704.2389117679047</v>
      </c>
      <c r="L321">
        <f t="shared" si="18"/>
        <v>1202.9921730126387</v>
      </c>
      <c r="M321">
        <f t="shared" si="19"/>
        <v>-1202.9921730126387</v>
      </c>
    </row>
    <row r="322" spans="1:13" x14ac:dyDescent="0.3">
      <c r="A322">
        <v>319</v>
      </c>
      <c r="B322">
        <f t="shared" si="16"/>
        <v>41.025274741691568</v>
      </c>
      <c r="C322">
        <f t="shared" si="17"/>
        <v>1709.386447570482</v>
      </c>
      <c r="L322">
        <f t="shared" si="18"/>
        <v>1206.6257276968108</v>
      </c>
      <c r="M322">
        <f t="shared" si="19"/>
        <v>-1206.6257276968108</v>
      </c>
    </row>
    <row r="323" spans="1:13" x14ac:dyDescent="0.3">
      <c r="A323">
        <v>320</v>
      </c>
      <c r="B323">
        <f t="shared" si="16"/>
        <v>41.146733860429606</v>
      </c>
      <c r="C323">
        <f t="shared" si="17"/>
        <v>1714.4472441845667</v>
      </c>
      <c r="L323">
        <f t="shared" si="18"/>
        <v>1210.1980547185176</v>
      </c>
      <c r="M323">
        <f t="shared" si="19"/>
        <v>-1210.1980547185176</v>
      </c>
    </row>
    <row r="324" spans="1:13" x14ac:dyDescent="0.3">
      <c r="A324">
        <v>321</v>
      </c>
      <c r="B324">
        <f t="shared" si="16"/>
        <v>41.266075247685649</v>
      </c>
      <c r="C324">
        <f t="shared" si="17"/>
        <v>1719.4198019869023</v>
      </c>
      <c r="L324">
        <f t="shared" si="18"/>
        <v>1213.7080955201664</v>
      </c>
      <c r="M324">
        <f t="shared" si="19"/>
        <v>-1213.7080955201664</v>
      </c>
    </row>
    <row r="325" spans="1:13" x14ac:dyDescent="0.3">
      <c r="A325">
        <v>322</v>
      </c>
      <c r="B325">
        <f t="shared" ref="B325:B368" si="20">($C$1-$A$1)*COS(2*PI()/365*A325)+$B$1</f>
        <v>41.383263540031066</v>
      </c>
      <c r="C325">
        <f t="shared" ref="C325:C368" si="21">(B325*3600*1000)/(24*3600)</f>
        <v>1724.3026475012944</v>
      </c>
      <c r="L325">
        <f t="shared" ref="L325:L368" si="22">C325-C325/3.4</f>
        <v>1217.1548100009136</v>
      </c>
      <c r="M325">
        <f t="shared" ref="M325:M368" si="23">-L325</f>
        <v>-1217.1548100009136</v>
      </c>
    </row>
    <row r="326" spans="1:13" x14ac:dyDescent="0.3">
      <c r="A326">
        <v>323</v>
      </c>
      <c r="B326">
        <f t="shared" si="20"/>
        <v>41.498264012045681</v>
      </c>
      <c r="C326">
        <f t="shared" si="21"/>
        <v>1729.094333835237</v>
      </c>
      <c r="L326">
        <f t="shared" si="22"/>
        <v>1220.5371768248731</v>
      </c>
      <c r="M326">
        <f t="shared" si="23"/>
        <v>-1220.5371768248731</v>
      </c>
    </row>
    <row r="327" spans="1:13" x14ac:dyDescent="0.3">
      <c r="A327">
        <v>324</v>
      </c>
      <c r="B327">
        <f t="shared" si="20"/>
        <v>41.611042586607745</v>
      </c>
      <c r="C327">
        <f t="shared" si="21"/>
        <v>1733.793441108656</v>
      </c>
      <c r="L327">
        <f t="shared" si="22"/>
        <v>1223.8541937237571</v>
      </c>
      <c r="M327">
        <f t="shared" si="23"/>
        <v>-1223.8541937237571</v>
      </c>
    </row>
    <row r="328" spans="1:13" x14ac:dyDescent="0.3">
      <c r="A328">
        <v>325</v>
      </c>
      <c r="B328">
        <f t="shared" si="20"/>
        <v>41.721565844991645</v>
      </c>
      <c r="C328">
        <f t="shared" si="21"/>
        <v>1738.398576874652</v>
      </c>
      <c r="L328">
        <f t="shared" si="22"/>
        <v>1227.104877793872</v>
      </c>
      <c r="M328">
        <f t="shared" si="23"/>
        <v>-1227.104877793872</v>
      </c>
    </row>
    <row r="329" spans="1:13" x14ac:dyDescent="0.3">
      <c r="A329">
        <v>326</v>
      </c>
      <c r="B329">
        <f t="shared" si="20"/>
        <v>41.829801036770625</v>
      </c>
      <c r="C329">
        <f t="shared" si="21"/>
        <v>1742.9083765321093</v>
      </c>
      <c r="L329">
        <f t="shared" si="22"/>
        <v>1230.2882657873713</v>
      </c>
      <c r="M329">
        <f t="shared" si="23"/>
        <v>-1230.2882657873713</v>
      </c>
    </row>
    <row r="330" spans="1:13" x14ac:dyDescent="0.3">
      <c r="A330">
        <v>327</v>
      </c>
      <c r="B330">
        <f t="shared" si="20"/>
        <v>41.93571608952147</v>
      </c>
      <c r="C330">
        <f t="shared" si="21"/>
        <v>1747.3215037300613</v>
      </c>
      <c r="L330">
        <f t="shared" si="22"/>
        <v>1233.4034143976903</v>
      </c>
      <c r="M330">
        <f t="shared" si="23"/>
        <v>-1233.4034143976903</v>
      </c>
    </row>
    <row r="331" spans="1:13" x14ac:dyDescent="0.3">
      <c r="A331">
        <v>328</v>
      </c>
      <c r="B331">
        <f t="shared" si="20"/>
        <v>42.039279618328209</v>
      </c>
      <c r="C331">
        <f t="shared" si="21"/>
        <v>1751.6366507636756</v>
      </c>
      <c r="L331">
        <f t="shared" si="22"/>
        <v>1236.4494005390652</v>
      </c>
      <c r="M331">
        <f t="shared" si="23"/>
        <v>-1236.4494005390652</v>
      </c>
    </row>
    <row r="332" spans="1:13" x14ac:dyDescent="0.3">
      <c r="A332">
        <v>329</v>
      </c>
      <c r="B332">
        <f t="shared" si="20"/>
        <v>42.140460935082174</v>
      </c>
      <c r="C332">
        <f t="shared" si="21"/>
        <v>1755.8525389617571</v>
      </c>
      <c r="L332">
        <f t="shared" si="22"/>
        <v>1239.4253216200639</v>
      </c>
      <c r="M332">
        <f t="shared" si="23"/>
        <v>-1239.4253216200639</v>
      </c>
    </row>
    <row r="333" spans="1:13" x14ac:dyDescent="0.3">
      <c r="A333">
        <v>330</v>
      </c>
      <c r="B333">
        <f t="shared" si="20"/>
        <v>42.23923005757554</v>
      </c>
      <c r="C333">
        <f t="shared" si="21"/>
        <v>1759.9679190656477</v>
      </c>
      <c r="L333">
        <f t="shared" si="22"/>
        <v>1242.3302958110453</v>
      </c>
      <c r="M333">
        <f t="shared" si="23"/>
        <v>-1242.3302958110453</v>
      </c>
    </row>
    <row r="334" spans="1:13" x14ac:dyDescent="0.3">
      <c r="A334">
        <v>331</v>
      </c>
      <c r="B334">
        <f t="shared" si="20"/>
        <v>42.335557718385694</v>
      </c>
      <c r="C334">
        <f t="shared" si="21"/>
        <v>1763.9815715994041</v>
      </c>
      <c r="L334">
        <f t="shared" si="22"/>
        <v>1245.1634623054617</v>
      </c>
      <c r="M334">
        <f t="shared" si="23"/>
        <v>-1245.1634623054617</v>
      </c>
    </row>
    <row r="335" spans="1:13" x14ac:dyDescent="0.3">
      <c r="A335">
        <v>332</v>
      </c>
      <c r="B335">
        <f t="shared" si="20"/>
        <v>42.429415373547826</v>
      </c>
      <c r="C335">
        <f t="shared" si="21"/>
        <v>1767.8923072311593</v>
      </c>
      <c r="L335">
        <f t="shared" si="22"/>
        <v>1247.9239815749361</v>
      </c>
      <c r="M335">
        <f t="shared" si="23"/>
        <v>-1247.9239815749361</v>
      </c>
    </row>
    <row r="336" spans="1:13" x14ac:dyDescent="0.3">
      <c r="A336">
        <v>333</v>
      </c>
      <c r="B336">
        <f t="shared" si="20"/>
        <v>42.520775211013088</v>
      </c>
      <c r="C336">
        <f t="shared" si="21"/>
        <v>1771.6989671255456</v>
      </c>
      <c r="L336">
        <f t="shared" si="22"/>
        <v>1250.611035618032</v>
      </c>
      <c r="M336">
        <f t="shared" si="23"/>
        <v>-1250.611035618032</v>
      </c>
    </row>
    <row r="337" spans="1:13" x14ac:dyDescent="0.3">
      <c r="A337">
        <v>334</v>
      </c>
      <c r="B337">
        <f t="shared" si="20"/>
        <v>42.609610158889943</v>
      </c>
      <c r="C337">
        <f t="shared" si="21"/>
        <v>1775.4004232870809</v>
      </c>
      <c r="L337">
        <f t="shared" si="22"/>
        <v>1253.2238282026453</v>
      </c>
      <c r="M337">
        <f t="shared" si="23"/>
        <v>-1253.2238282026453</v>
      </c>
    </row>
    <row r="338" spans="1:13" x14ac:dyDescent="0.3">
      <c r="A338">
        <v>335</v>
      </c>
      <c r="B338">
        <f t="shared" si="20"/>
        <v>42.695893893466106</v>
      </c>
      <c r="C338">
        <f t="shared" si="21"/>
        <v>1778.995578894421</v>
      </c>
      <c r="L338">
        <f t="shared" si="22"/>
        <v>1255.7615851019441</v>
      </c>
      <c r="M338">
        <f t="shared" si="23"/>
        <v>-1255.7615851019441</v>
      </c>
    </row>
    <row r="339" spans="1:13" x14ac:dyDescent="0.3">
      <c r="A339">
        <v>336</v>
      </c>
      <c r="B339">
        <f t="shared" si="20"/>
        <v>42.779600847008879</v>
      </c>
      <c r="C339">
        <f t="shared" si="21"/>
        <v>1782.4833686253701</v>
      </c>
      <c r="L339">
        <f t="shared" si="22"/>
        <v>1258.2235543237907</v>
      </c>
      <c r="M339">
        <f t="shared" si="23"/>
        <v>-1258.2235543237907</v>
      </c>
    </row>
    <row r="340" spans="1:13" x14ac:dyDescent="0.3">
      <c r="A340">
        <v>337</v>
      </c>
      <c r="B340">
        <f t="shared" si="20"/>
        <v>42.860706215341381</v>
      </c>
      <c r="C340">
        <f t="shared" si="21"/>
        <v>1785.8627589725575</v>
      </c>
      <c r="L340">
        <f t="shared" si="22"/>
        <v>1260.6090063335701</v>
      </c>
      <c r="M340">
        <f t="shared" si="23"/>
        <v>-1260.6090063335701</v>
      </c>
    </row>
    <row r="341" spans="1:13" x14ac:dyDescent="0.3">
      <c r="A341">
        <v>338</v>
      </c>
      <c r="B341">
        <f t="shared" si="20"/>
        <v>42.939185965192564</v>
      </c>
      <c r="C341">
        <f t="shared" si="21"/>
        <v>1789.1327485496902</v>
      </c>
      <c r="L341">
        <f t="shared" si="22"/>
        <v>1262.9172342703696</v>
      </c>
      <c r="M341">
        <f t="shared" si="23"/>
        <v>-1262.9172342703696</v>
      </c>
    </row>
    <row r="342" spans="1:13" x14ac:dyDescent="0.3">
      <c r="A342">
        <v>339</v>
      </c>
      <c r="B342">
        <f t="shared" si="20"/>
        <v>43.01501684131884</v>
      </c>
      <c r="C342">
        <f t="shared" si="21"/>
        <v>1792.292368388285</v>
      </c>
      <c r="L342">
        <f t="shared" si="22"/>
        <v>1265.1475541564364</v>
      </c>
      <c r="M342">
        <f t="shared" si="23"/>
        <v>-1265.1475541564364</v>
      </c>
    </row>
    <row r="343" spans="1:13" x14ac:dyDescent="0.3">
      <c r="A343">
        <v>340</v>
      </c>
      <c r="B343">
        <f t="shared" si="20"/>
        <v>43.088176373395029</v>
      </c>
      <c r="C343">
        <f t="shared" si="21"/>
        <v>1795.3406822247928</v>
      </c>
      <c r="L343">
        <f t="shared" si="22"/>
        <v>1267.2993050998537</v>
      </c>
      <c r="M343">
        <f t="shared" si="23"/>
        <v>-1267.2993050998537</v>
      </c>
    </row>
    <row r="344" spans="1:13" x14ac:dyDescent="0.3">
      <c r="A344">
        <v>341</v>
      </c>
      <c r="B344">
        <f t="shared" si="20"/>
        <v>43.158642882672865</v>
      </c>
      <c r="C344">
        <f t="shared" si="21"/>
        <v>1798.276786778036</v>
      </c>
      <c r="L344">
        <f t="shared" si="22"/>
        <v>1269.3718494903783</v>
      </c>
      <c r="M344">
        <f t="shared" si="23"/>
        <v>-1269.3718494903783</v>
      </c>
    </row>
    <row r="345" spans="1:13" x14ac:dyDescent="0.3">
      <c r="A345">
        <v>342</v>
      </c>
      <c r="B345">
        <f t="shared" si="20"/>
        <v>43.226395488404876</v>
      </c>
      <c r="C345">
        <f t="shared" si="21"/>
        <v>1801.0998120168699</v>
      </c>
      <c r="L345">
        <f t="shared" si="22"/>
        <v>1271.3645731883787</v>
      </c>
      <c r="M345">
        <f t="shared" si="23"/>
        <v>-1271.3645731883787</v>
      </c>
    </row>
    <row r="346" spans="1:13" x14ac:dyDescent="0.3">
      <c r="A346">
        <v>343</v>
      </c>
      <c r="B346">
        <f t="shared" si="20"/>
        <v>43.291414114031738</v>
      </c>
      <c r="C346">
        <f t="shared" si="21"/>
        <v>1803.8089214179893</v>
      </c>
      <c r="L346">
        <f t="shared" si="22"/>
        <v>1273.2768857068158</v>
      </c>
      <c r="M346">
        <f t="shared" si="23"/>
        <v>-1273.2768857068158</v>
      </c>
    </row>
    <row r="347" spans="1:13" x14ac:dyDescent="0.3">
      <c r="A347">
        <v>344</v>
      </c>
      <c r="B347">
        <f t="shared" si="20"/>
        <v>43.35367949313148</v>
      </c>
      <c r="C347">
        <f t="shared" si="21"/>
        <v>1806.4033122138117</v>
      </c>
      <c r="L347">
        <f t="shared" si="22"/>
        <v>1275.10822038622</v>
      </c>
      <c r="M347">
        <f t="shared" si="23"/>
        <v>-1275.10822038622</v>
      </c>
    </row>
    <row r="348" spans="1:13" x14ac:dyDescent="0.3">
      <c r="A348">
        <v>345</v>
      </c>
      <c r="B348">
        <f t="shared" si="20"/>
        <v>43.41317317512847</v>
      </c>
      <c r="C348">
        <f t="shared" si="21"/>
        <v>1808.8822156303527</v>
      </c>
      <c r="L348">
        <f t="shared" si="22"/>
        <v>1276.8580345626019</v>
      </c>
      <c r="M348">
        <f t="shared" si="23"/>
        <v>-1276.8580345626019</v>
      </c>
    </row>
    <row r="349" spans="1:13" x14ac:dyDescent="0.3">
      <c r="A349">
        <v>346</v>
      </c>
      <c r="B349">
        <f t="shared" si="20"/>
        <v>43.469877530760755</v>
      </c>
      <c r="C349">
        <f t="shared" si="21"/>
        <v>1811.2448971150316</v>
      </c>
      <c r="L349">
        <f t="shared" si="22"/>
        <v>1278.5258097282576</v>
      </c>
      <c r="M349">
        <f t="shared" si="23"/>
        <v>-1278.5258097282576</v>
      </c>
    </row>
    <row r="350" spans="1:13" x14ac:dyDescent="0.3">
      <c r="A350">
        <v>347</v>
      </c>
      <c r="B350">
        <f t="shared" si="20"/>
        <v>43.523775757303973</v>
      </c>
      <c r="C350">
        <f t="shared" si="21"/>
        <v>1813.4906565543322</v>
      </c>
      <c r="L350">
        <f t="shared" si="22"/>
        <v>1280.111051685411</v>
      </c>
      <c r="M350">
        <f t="shared" si="23"/>
        <v>-1280.111051685411</v>
      </c>
    </row>
    <row r="351" spans="1:13" x14ac:dyDescent="0.3">
      <c r="A351">
        <v>348</v>
      </c>
      <c r="B351">
        <f t="shared" si="20"/>
        <v>43.574851883550387</v>
      </c>
      <c r="C351">
        <f t="shared" si="21"/>
        <v>1815.6188284812661</v>
      </c>
      <c r="L351">
        <f t="shared" si="22"/>
        <v>1281.6132906926584</v>
      </c>
      <c r="M351">
        <f t="shared" si="23"/>
        <v>-1281.6132906926584</v>
      </c>
    </row>
    <row r="352" spans="1:13" x14ac:dyDescent="0.3">
      <c r="A352">
        <v>349</v>
      </c>
      <c r="B352">
        <f t="shared" si="20"/>
        <v>43.623090774541481</v>
      </c>
      <c r="C352">
        <f t="shared" si="21"/>
        <v>1817.6287822725617</v>
      </c>
      <c r="L352">
        <f t="shared" si="22"/>
        <v>1283.0320816041612</v>
      </c>
      <c r="M352">
        <f t="shared" si="23"/>
        <v>-1283.0320816041612</v>
      </c>
    </row>
    <row r="353" spans="1:13" x14ac:dyDescent="0.3">
      <c r="A353">
        <v>350</v>
      </c>
      <c r="B353">
        <f t="shared" si="20"/>
        <v>43.668478136052777</v>
      </c>
      <c r="C353">
        <f t="shared" si="21"/>
        <v>1819.5199223355326</v>
      </c>
      <c r="L353">
        <f t="shared" si="22"/>
        <v>1284.3670040015522</v>
      </c>
      <c r="M353">
        <f t="shared" si="23"/>
        <v>-1284.3670040015522</v>
      </c>
    </row>
    <row r="354" spans="1:13" x14ac:dyDescent="0.3">
      <c r="A354">
        <v>351</v>
      </c>
      <c r="B354">
        <f t="shared" si="20"/>
        <v>43.711000518829501</v>
      </c>
      <c r="C354">
        <f t="shared" si="21"/>
        <v>1821.2916882845625</v>
      </c>
      <c r="L354">
        <f t="shared" si="22"/>
        <v>1285.6176623185147</v>
      </c>
      <c r="M354">
        <f t="shared" si="23"/>
        <v>-1285.6176623185147</v>
      </c>
    </row>
    <row r="355" spans="1:13" x14ac:dyDescent="0.3">
      <c r="A355">
        <v>352</v>
      </c>
      <c r="B355">
        <f t="shared" si="20"/>
        <v>43.750645322571948</v>
      </c>
      <c r="C355">
        <f t="shared" si="21"/>
        <v>1822.9435551071642</v>
      </c>
      <c r="L355">
        <f t="shared" si="22"/>
        <v>1286.7836859579984</v>
      </c>
      <c r="M355">
        <f t="shared" si="23"/>
        <v>-1286.7836859579984</v>
      </c>
    </row>
    <row r="356" spans="1:13" x14ac:dyDescent="0.3">
      <c r="A356">
        <v>353</v>
      </c>
      <c r="B356">
        <f t="shared" si="20"/>
        <v>43.78740079966915</v>
      </c>
      <c r="C356">
        <f t="shared" si="21"/>
        <v>1824.4750333195479</v>
      </c>
      <c r="L356">
        <f t="shared" si="22"/>
        <v>1287.8647294020338</v>
      </c>
      <c r="M356">
        <f t="shared" si="23"/>
        <v>-1287.8647294020338</v>
      </c>
    </row>
    <row r="357" spans="1:13" x14ac:dyDescent="0.3">
      <c r="A357">
        <v>354</v>
      </c>
      <c r="B357">
        <f t="shared" si="20"/>
        <v>43.821256058680007</v>
      </c>
      <c r="C357">
        <f t="shared" si="21"/>
        <v>1825.8856691116671</v>
      </c>
      <c r="L357">
        <f t="shared" si="22"/>
        <v>1288.8604723141179</v>
      </c>
      <c r="M357">
        <f t="shared" si="23"/>
        <v>-1288.8604723141179</v>
      </c>
    </row>
    <row r="358" spans="1:13" x14ac:dyDescent="0.3">
      <c r="A358">
        <v>355</v>
      </c>
      <c r="B358">
        <f t="shared" si="20"/>
        <v>43.852201067560607</v>
      </c>
      <c r="C358">
        <f t="shared" si="21"/>
        <v>1827.1750444816919</v>
      </c>
      <c r="L358">
        <f t="shared" si="22"/>
        <v>1289.7706196341355</v>
      </c>
      <c r="M358">
        <f t="shared" si="23"/>
        <v>-1289.7706196341355</v>
      </c>
    </row>
    <row r="359" spans="1:13" x14ac:dyDescent="0.3">
      <c r="A359">
        <v>356</v>
      </c>
      <c r="B359">
        <f t="shared" si="20"/>
        <v>43.880226656636978</v>
      </c>
      <c r="C359">
        <f t="shared" si="21"/>
        <v>1828.3427773598739</v>
      </c>
      <c r="L359">
        <f t="shared" si="22"/>
        <v>1290.5949016657933</v>
      </c>
      <c r="M359">
        <f t="shared" si="23"/>
        <v>-1290.5949016657933</v>
      </c>
    </row>
    <row r="360" spans="1:13" x14ac:dyDescent="0.3">
      <c r="A360">
        <v>357</v>
      </c>
      <c r="B360">
        <f t="shared" si="20"/>
        <v>43.905324521322228</v>
      </c>
      <c r="C360">
        <f t="shared" si="21"/>
        <v>1829.3885217217598</v>
      </c>
      <c r="L360">
        <f t="shared" si="22"/>
        <v>1291.3330741565364</v>
      </c>
      <c r="M360">
        <f t="shared" si="23"/>
        <v>-1291.3330741565364</v>
      </c>
    </row>
    <row r="361" spans="1:13" x14ac:dyDescent="0.3">
      <c r="A361">
        <v>358</v>
      </c>
      <c r="B361">
        <f t="shared" si="20"/>
        <v>43.927487224577405</v>
      </c>
      <c r="C361">
        <f t="shared" si="21"/>
        <v>1830.3119676907254</v>
      </c>
      <c r="L361">
        <f t="shared" si="22"/>
        <v>1291.9849183699239</v>
      </c>
      <c r="M361">
        <f t="shared" si="23"/>
        <v>-1291.9849183699239</v>
      </c>
    </row>
    <row r="362" spans="1:13" x14ac:dyDescent="0.3">
      <c r="A362">
        <v>359</v>
      </c>
      <c r="B362">
        <f t="shared" si="20"/>
        <v>43.946708199115207</v>
      </c>
      <c r="C362">
        <f t="shared" si="21"/>
        <v>1831.1128416298002</v>
      </c>
      <c r="L362">
        <f t="shared" si="22"/>
        <v>1292.5502411504472</v>
      </c>
      <c r="M362">
        <f t="shared" si="23"/>
        <v>-1292.5502411504472</v>
      </c>
    </row>
    <row r="363" spans="1:13" x14ac:dyDescent="0.3">
      <c r="A363">
        <v>360</v>
      </c>
      <c r="B363">
        <f t="shared" si="20"/>
        <v>43.962981749346078</v>
      </c>
      <c r="C363">
        <f t="shared" si="21"/>
        <v>1831.7909062227534</v>
      </c>
      <c r="L363">
        <f t="shared" si="22"/>
        <v>1293.0288749807671</v>
      </c>
      <c r="M363">
        <f t="shared" si="23"/>
        <v>-1293.0288749807671</v>
      </c>
    </row>
    <row r="364" spans="1:13" x14ac:dyDescent="0.3">
      <c r="A364">
        <v>361</v>
      </c>
      <c r="B364">
        <f t="shared" si="20"/>
        <v>43.976303053065855</v>
      </c>
      <c r="C364">
        <f t="shared" si="21"/>
        <v>1832.3459605444109</v>
      </c>
      <c r="L364">
        <f t="shared" si="22"/>
        <v>1293.4206780313489</v>
      </c>
      <c r="M364">
        <f t="shared" si="23"/>
        <v>-1293.4206780313489</v>
      </c>
    </row>
    <row r="365" spans="1:13" x14ac:dyDescent="0.3">
      <c r="A365">
        <v>362</v>
      </c>
      <c r="B365">
        <f t="shared" si="20"/>
        <v>43.986668162884754</v>
      </c>
      <c r="C365">
        <f t="shared" si="21"/>
        <v>1832.7778401201981</v>
      </c>
      <c r="L365">
        <f t="shared" si="22"/>
        <v>1293.7255342024928</v>
      </c>
      <c r="M365">
        <f t="shared" si="23"/>
        <v>-1293.7255342024928</v>
      </c>
    </row>
    <row r="366" spans="1:13" x14ac:dyDescent="0.3">
      <c r="A366">
        <v>363</v>
      </c>
      <c r="B366">
        <f t="shared" si="20"/>
        <v>43.994074007397046</v>
      </c>
      <c r="C366">
        <f t="shared" si="21"/>
        <v>1833.086416974877</v>
      </c>
      <c r="L366">
        <f t="shared" si="22"/>
        <v>1293.9433531587367</v>
      </c>
      <c r="M366">
        <f t="shared" si="23"/>
        <v>-1293.9433531587367</v>
      </c>
    </row>
    <row r="367" spans="1:13" x14ac:dyDescent="0.3">
      <c r="A367">
        <v>364</v>
      </c>
      <c r="B367">
        <f t="shared" si="20"/>
        <v>43.998518392091164</v>
      </c>
      <c r="C367">
        <f t="shared" si="21"/>
        <v>1833.2715996704651</v>
      </c>
      <c r="L367">
        <f t="shared" si="22"/>
        <v>1294.0740703556226</v>
      </c>
      <c r="M367">
        <f t="shared" si="23"/>
        <v>-1294.0740703556226</v>
      </c>
    </row>
    <row r="368" spans="1:13" x14ac:dyDescent="0.3">
      <c r="A368">
        <v>365</v>
      </c>
      <c r="B368">
        <f t="shared" si="20"/>
        <v>44</v>
      </c>
      <c r="C368">
        <f t="shared" si="21"/>
        <v>1833.3333333333333</v>
      </c>
      <c r="L368">
        <f t="shared" si="22"/>
        <v>1294.1176470588234</v>
      </c>
      <c r="M368">
        <f t="shared" si="23"/>
        <v>-1294.1176470588234</v>
      </c>
    </row>
    <row r="370" spans="13:13" x14ac:dyDescent="0.3">
      <c r="M370">
        <f>MIN(M4:M368)</f>
        <v>-1294.1176470588234</v>
      </c>
    </row>
    <row r="371" spans="13:13" x14ac:dyDescent="0.3">
      <c r="M371">
        <f>MAX(M4:M368)</f>
        <v>-705.89324731874558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P20" sqref="P20"/>
    </sheetView>
  </sheetViews>
  <sheetFormatPr defaultRowHeight="14.4" x14ac:dyDescent="0.3"/>
  <cols>
    <col min="2" max="2" width="8.6640625" customWidth="1"/>
    <col min="9" max="9" width="7" customWidth="1"/>
  </cols>
  <sheetData>
    <row r="1" spans="1:16" x14ac:dyDescent="0.3">
      <c r="A1" t="s">
        <v>69</v>
      </c>
      <c r="B1">
        <v>2650</v>
      </c>
      <c r="C1" t="s">
        <v>71</v>
      </c>
      <c r="H1" s="5" t="s">
        <v>69</v>
      </c>
      <c r="I1" s="5">
        <v>2500</v>
      </c>
      <c r="J1" s="5"/>
      <c r="M1" t="s">
        <v>5</v>
      </c>
    </row>
    <row r="2" spans="1:16" x14ac:dyDescent="0.3">
      <c r="A2" t="s">
        <v>70</v>
      </c>
      <c r="B2">
        <v>950</v>
      </c>
      <c r="C2" t="s">
        <v>72</v>
      </c>
      <c r="H2" s="5" t="s">
        <v>70</v>
      </c>
      <c r="I2" s="5">
        <v>950</v>
      </c>
      <c r="J2" s="5"/>
      <c r="M2">
        <v>1000</v>
      </c>
      <c r="N2">
        <v>6800</v>
      </c>
      <c r="O2" t="s">
        <v>77</v>
      </c>
      <c r="P2" t="s">
        <v>114</v>
      </c>
    </row>
    <row r="3" spans="1:16" x14ac:dyDescent="0.3">
      <c r="A3" t="s">
        <v>73</v>
      </c>
      <c r="B3">
        <v>5</v>
      </c>
      <c r="C3" t="s">
        <v>74</v>
      </c>
      <c r="H3" s="6" t="s">
        <v>76</v>
      </c>
      <c r="I3" s="7">
        <f>I7/(I4*I6*I1*I2 * (1-I5))</f>
        <v>6803.5896192093132</v>
      </c>
      <c r="J3" s="5" t="s">
        <v>134</v>
      </c>
      <c r="M3">
        <v>1415</v>
      </c>
      <c r="N3">
        <v>9600</v>
      </c>
      <c r="O3" t="s">
        <v>77</v>
      </c>
      <c r="P3" t="s">
        <v>114</v>
      </c>
    </row>
    <row r="4" spans="1:16" x14ac:dyDescent="0.3">
      <c r="A4" t="s">
        <v>75</v>
      </c>
      <c r="B4">
        <v>12400</v>
      </c>
      <c r="C4" t="s">
        <v>1</v>
      </c>
      <c r="H4" s="5" t="s">
        <v>105</v>
      </c>
      <c r="I4" s="5">
        <v>70</v>
      </c>
      <c r="J4" s="5"/>
    </row>
    <row r="5" spans="1:16" x14ac:dyDescent="0.3">
      <c r="A5" t="s">
        <v>97</v>
      </c>
      <c r="B5">
        <f>B4*3600*1000</f>
        <v>44640000000</v>
      </c>
      <c r="C5" t="s">
        <v>3</v>
      </c>
      <c r="H5" s="5" t="s">
        <v>99</v>
      </c>
      <c r="I5" s="5">
        <v>0.1</v>
      </c>
      <c r="J5" s="5"/>
    </row>
    <row r="6" spans="1:16" ht="15" thickBot="1" x14ac:dyDescent="0.35">
      <c r="A6" t="s">
        <v>95</v>
      </c>
      <c r="B6">
        <f>B5/(365*24*3600)</f>
        <v>1415.5251141552512</v>
      </c>
      <c r="C6" t="s">
        <v>5</v>
      </c>
      <c r="H6" s="5" t="s">
        <v>96</v>
      </c>
      <c r="I6" s="5">
        <f>(40-9)/1000</f>
        <v>3.1E-2</v>
      </c>
      <c r="J6" s="5"/>
      <c r="M6" t="s">
        <v>117</v>
      </c>
    </row>
    <row r="7" spans="1:16" ht="15" thickBot="1" x14ac:dyDescent="0.35">
      <c r="A7" t="s">
        <v>4</v>
      </c>
      <c r="B7">
        <v>3.4</v>
      </c>
      <c r="H7" s="5" t="s">
        <v>106</v>
      </c>
      <c r="I7" s="9">
        <f>M2*3600*24*365.25</f>
        <v>31557600000</v>
      </c>
      <c r="J7" s="5" t="s">
        <v>107</v>
      </c>
      <c r="K7" t="s">
        <v>118</v>
      </c>
    </row>
    <row r="8" spans="1:16" x14ac:dyDescent="0.3">
      <c r="A8" t="s">
        <v>96</v>
      </c>
      <c r="B8">
        <f>B6*(1-1/B7)</f>
        <v>999.19419822723603</v>
      </c>
      <c r="H8" s="5"/>
      <c r="I8" s="5">
        <f>I7*30</f>
        <v>946728000000</v>
      </c>
      <c r="J8" s="5" t="s">
        <v>108</v>
      </c>
    </row>
    <row r="9" spans="1:16" x14ac:dyDescent="0.3">
      <c r="A9" t="s">
        <v>97</v>
      </c>
      <c r="B9">
        <f>B8*24*365.25*3600</f>
        <v>31532170829.975826</v>
      </c>
    </row>
    <row r="10" spans="1:16" x14ac:dyDescent="0.3">
      <c r="A10" t="s">
        <v>99</v>
      </c>
      <c r="B10">
        <v>0.1</v>
      </c>
      <c r="H10" s="8" t="s">
        <v>73</v>
      </c>
      <c r="I10" s="8">
        <v>5</v>
      </c>
      <c r="J10" s="5"/>
      <c r="N10" s="5" t="s">
        <v>75</v>
      </c>
      <c r="O10" s="12">
        <v>31500000000</v>
      </c>
    </row>
    <row r="11" spans="1:16" x14ac:dyDescent="0.3">
      <c r="A11" s="3" t="s">
        <v>76</v>
      </c>
      <c r="B11" s="3">
        <f>B9/((B1*B2*B3*(1-B10)))</f>
        <v>2783.3759973497363</v>
      </c>
      <c r="C11" s="3" t="s">
        <v>77</v>
      </c>
      <c r="H11" s="8" t="s">
        <v>76</v>
      </c>
      <c r="I11" s="10">
        <f>I7/(I10*I1*I2*(1-I5))</f>
        <v>2952.757894736842</v>
      </c>
      <c r="J11" s="5"/>
      <c r="N11" s="5" t="s">
        <v>119</v>
      </c>
      <c r="O11" s="12">
        <f>70*0.031</f>
        <v>2.17</v>
      </c>
    </row>
    <row r="12" spans="1:16" x14ac:dyDescent="0.3">
      <c r="A12" s="3" t="s">
        <v>100</v>
      </c>
      <c r="B12" s="3">
        <f>(B9*30)/((B1*B2*B3*(1-B10)))</f>
        <v>83501.279920492088</v>
      </c>
      <c r="C12" s="3" t="s">
        <v>77</v>
      </c>
      <c r="N12" s="5" t="s">
        <v>120</v>
      </c>
      <c r="O12" s="12">
        <f>950*2500</f>
        <v>2375000</v>
      </c>
    </row>
    <row r="13" spans="1:16" x14ac:dyDescent="0.3">
      <c r="H13" s="5" t="s">
        <v>109</v>
      </c>
      <c r="I13" s="5" t="s">
        <v>110</v>
      </c>
      <c r="J13" s="5"/>
      <c r="N13" s="5" t="s">
        <v>76</v>
      </c>
      <c r="O13" s="13">
        <f>O10/(O11*O12)</f>
        <v>6112.0543293718165</v>
      </c>
    </row>
    <row r="14" spans="1:16" x14ac:dyDescent="0.3">
      <c r="A14" s="4" t="s">
        <v>78</v>
      </c>
      <c r="H14" s="5" t="s">
        <v>79</v>
      </c>
      <c r="I14" s="5">
        <v>40</v>
      </c>
      <c r="J14" s="5"/>
      <c r="N14" s="5" t="s">
        <v>95</v>
      </c>
      <c r="O14" s="12">
        <v>40</v>
      </c>
    </row>
    <row r="15" spans="1:16" x14ac:dyDescent="0.3">
      <c r="A15" t="s">
        <v>79</v>
      </c>
      <c r="B15">
        <v>40</v>
      </c>
      <c r="C15" t="s">
        <v>24</v>
      </c>
      <c r="H15" s="6" t="s">
        <v>111</v>
      </c>
      <c r="I15" s="6">
        <f>SQRT(I3/(I14*PI()))</f>
        <v>7.3580735205142798</v>
      </c>
      <c r="J15" s="5"/>
      <c r="N15" s="5" t="s">
        <v>121</v>
      </c>
      <c r="O15" s="5"/>
    </row>
    <row r="16" spans="1:16" x14ac:dyDescent="0.3">
      <c r="A16" t="s">
        <v>80</v>
      </c>
      <c r="B16">
        <f>SQRT(B11/(B15*PI()))</f>
        <v>4.7063151640192178</v>
      </c>
      <c r="C16" t="s">
        <v>24</v>
      </c>
      <c r="D16" t="s">
        <v>82</v>
      </c>
      <c r="E16" t="s">
        <v>81</v>
      </c>
      <c r="H16" s="8" t="s">
        <v>115</v>
      </c>
      <c r="I16" s="8">
        <f>SQRT(I11/(I14*PI()))</f>
        <v>4.8474014414992848</v>
      </c>
      <c r="J16" s="5"/>
      <c r="K16">
        <v>6.4736000000000002E-2</v>
      </c>
      <c r="L16">
        <f>K16*I18</f>
        <v>4.7787433768421064</v>
      </c>
      <c r="N16" s="5" t="s">
        <v>111</v>
      </c>
      <c r="O16" s="5">
        <f>SQRT(O13/(PI()*O14))</f>
        <v>6.9741080396196331</v>
      </c>
    </row>
    <row r="17" spans="1:15" x14ac:dyDescent="0.3">
      <c r="A17" t="s">
        <v>102</v>
      </c>
      <c r="B17">
        <f>SQRT(B12/(B15*PI()))</f>
        <v>25.777549780619513</v>
      </c>
      <c r="C17" t="s">
        <v>24</v>
      </c>
      <c r="D17" t="s">
        <v>103</v>
      </c>
      <c r="E17" t="s">
        <v>104</v>
      </c>
      <c r="H17" s="6" t="s">
        <v>86</v>
      </c>
      <c r="I17" s="6">
        <f>I15^2*PI()</f>
        <v>170.08974048023282</v>
      </c>
      <c r="J17" s="5"/>
      <c r="K17" s="5"/>
      <c r="L17" s="5">
        <f>B8-L16</f>
        <v>994.41545485039387</v>
      </c>
      <c r="N17" s="5" t="s">
        <v>68</v>
      </c>
      <c r="O17" s="5">
        <f>O16^2*PI()</f>
        <v>152.80135823429541</v>
      </c>
    </row>
    <row r="18" spans="1:15" x14ac:dyDescent="0.3">
      <c r="A18" s="3" t="s">
        <v>86</v>
      </c>
      <c r="B18" s="3">
        <f>PI()*B16^2</f>
        <v>69.584399933743413</v>
      </c>
      <c r="H18" s="8" t="s">
        <v>116</v>
      </c>
      <c r="I18" s="8">
        <f>I16^2*PI()</f>
        <v>73.818947368421064</v>
      </c>
      <c r="J18" s="5"/>
      <c r="K18" s="5" t="s">
        <v>94</v>
      </c>
      <c r="L18">
        <f>L17/(B15)</f>
        <v>24.860386371259846</v>
      </c>
      <c r="M18" t="s">
        <v>27</v>
      </c>
    </row>
    <row r="19" spans="1:15" x14ac:dyDescent="0.3">
      <c r="A19" s="3" t="s">
        <v>101</v>
      </c>
      <c r="B19" s="3">
        <f>PI()*B17^2</f>
        <v>2087.5319980123022</v>
      </c>
      <c r="K19" t="s">
        <v>135</v>
      </c>
      <c r="L19">
        <f>2*PI()*I16</f>
        <v>30.457121515229453</v>
      </c>
    </row>
    <row r="20" spans="1:15" x14ac:dyDescent="0.3">
      <c r="A20" s="3"/>
      <c r="B20" s="3"/>
      <c r="H20" s="11" t="s">
        <v>83</v>
      </c>
      <c r="I20" s="11">
        <f>1000/(K23+K24)</f>
        <v>5821.5350223546939</v>
      </c>
      <c r="J20" s="5" t="s">
        <v>41</v>
      </c>
      <c r="K20" t="s">
        <v>94</v>
      </c>
      <c r="L20">
        <f>L18/L19</f>
        <v>0.81624215075048789</v>
      </c>
      <c r="M20" t="s">
        <v>136</v>
      </c>
    </row>
    <row r="21" spans="1:15" x14ac:dyDescent="0.3">
      <c r="A21" s="4" t="s">
        <v>83</v>
      </c>
      <c r="H21" s="6" t="s">
        <v>112</v>
      </c>
      <c r="I21" s="6">
        <f>I17</f>
        <v>170.08974048023282</v>
      </c>
      <c r="J21" s="5" t="s">
        <v>41</v>
      </c>
    </row>
    <row r="22" spans="1:15" x14ac:dyDescent="0.3">
      <c r="A22" t="s">
        <v>87</v>
      </c>
      <c r="H22" s="5"/>
      <c r="I22" s="5">
        <f>I20/I21</f>
        <v>34.226256127607243</v>
      </c>
      <c r="J22" s="5"/>
    </row>
    <row r="23" spans="1:15" x14ac:dyDescent="0.3">
      <c r="A23" t="s">
        <v>84</v>
      </c>
      <c r="B23">
        <v>0.06</v>
      </c>
      <c r="H23" s="5"/>
      <c r="I23" s="5"/>
      <c r="J23" s="5"/>
      <c r="K23" s="11">
        <f>0.091923</f>
        <v>9.1923000000000005E-2</v>
      </c>
      <c r="L23" s="5">
        <f>I18*K23</f>
        <v>6.7856590989473702</v>
      </c>
    </row>
    <row r="24" spans="1:15" x14ac:dyDescent="0.3">
      <c r="A24" t="s">
        <v>85</v>
      </c>
      <c r="B24">
        <v>0.01</v>
      </c>
      <c r="H24" s="5"/>
      <c r="I24" s="5"/>
      <c r="J24" s="5"/>
      <c r="K24" s="11">
        <f>K23-0.01207</f>
        <v>7.9853000000000007E-2</v>
      </c>
      <c r="L24" s="5">
        <f>I18*K24</f>
        <v>5.8946644042105278</v>
      </c>
    </row>
    <row r="25" spans="1:15" x14ac:dyDescent="0.3">
      <c r="A25" s="3" t="s">
        <v>86</v>
      </c>
      <c r="B25" s="3">
        <f>B8/(B23+B24)</f>
        <v>14274.20283181766</v>
      </c>
      <c r="F25">
        <f>75*(1-1/3.4)</f>
        <v>52.941176470588232</v>
      </c>
      <c r="H25" s="5"/>
      <c r="I25" s="5"/>
      <c r="J25" s="5"/>
      <c r="K25" s="5">
        <f>K24-K23</f>
        <v>-1.2069999999999997E-2</v>
      </c>
      <c r="L25" s="5">
        <f>1000-(L23+L24)</f>
        <v>987.31967649684213</v>
      </c>
    </row>
    <row r="26" spans="1:15" x14ac:dyDescent="0.3">
      <c r="K26" s="8" t="s">
        <v>113</v>
      </c>
      <c r="L26" s="8">
        <f>2*PI()*I16</f>
        <v>30.457121515229453</v>
      </c>
    </row>
    <row r="27" spans="1:15" x14ac:dyDescent="0.3">
      <c r="K27" s="5" t="s">
        <v>94</v>
      </c>
      <c r="L27" s="5">
        <f>L25/I14</f>
        <v>24.682991912421052</v>
      </c>
    </row>
    <row r="28" spans="1:15" x14ac:dyDescent="0.3">
      <c r="A28" s="4" t="s">
        <v>88</v>
      </c>
      <c r="L28">
        <f>L27/L26</f>
        <v>0.81041775074111433</v>
      </c>
    </row>
    <row r="29" spans="1:15" x14ac:dyDescent="0.3">
      <c r="A29" t="s">
        <v>89</v>
      </c>
      <c r="B29">
        <f>B18</f>
        <v>69.584399933743413</v>
      </c>
    </row>
    <row r="30" spans="1:15" x14ac:dyDescent="0.3">
      <c r="A30" t="s">
        <v>75</v>
      </c>
      <c r="B30">
        <f>B8</f>
        <v>999.19419822723603</v>
      </c>
      <c r="C30" t="s">
        <v>5</v>
      </c>
      <c r="E30" t="s">
        <v>86</v>
      </c>
      <c r="F30">
        <v>70</v>
      </c>
      <c r="G30" t="s">
        <v>41</v>
      </c>
      <c r="K30" t="s">
        <v>137</v>
      </c>
    </row>
    <row r="31" spans="1:15" x14ac:dyDescent="0.3">
      <c r="A31" t="s">
        <v>90</v>
      </c>
      <c r="B31">
        <f>0.06*B29</f>
        <v>4.1750639960246048</v>
      </c>
      <c r="C31" t="s">
        <v>5</v>
      </c>
      <c r="E31" t="s">
        <v>122</v>
      </c>
      <c r="F31">
        <f>0.064736*F30</f>
        <v>4.5315200000000004</v>
      </c>
      <c r="G31" t="s">
        <v>5</v>
      </c>
    </row>
    <row r="32" spans="1:15" x14ac:dyDescent="0.3">
      <c r="A32" t="s">
        <v>85</v>
      </c>
      <c r="B32">
        <f>B24*B29</f>
        <v>0.69584399933743413</v>
      </c>
      <c r="C32" t="s">
        <v>5</v>
      </c>
      <c r="E32" t="s">
        <v>124</v>
      </c>
      <c r="F32">
        <v>1000</v>
      </c>
      <c r="G32" t="s">
        <v>5</v>
      </c>
    </row>
    <row r="33" spans="1:10" x14ac:dyDescent="0.3">
      <c r="A33" s="3" t="s">
        <v>91</v>
      </c>
      <c r="B33" s="3">
        <f>B30-B31-B32</f>
        <v>994.32329023187401</v>
      </c>
      <c r="C33" s="3" t="s">
        <v>5</v>
      </c>
      <c r="E33" t="s">
        <v>73</v>
      </c>
      <c r="F33">
        <v>5</v>
      </c>
      <c r="G33" t="s">
        <v>123</v>
      </c>
    </row>
    <row r="34" spans="1:10" x14ac:dyDescent="0.3">
      <c r="A34" t="s">
        <v>92</v>
      </c>
      <c r="B34">
        <f>B33/B15</f>
        <v>24.858082255796852</v>
      </c>
      <c r="C34" t="s">
        <v>27</v>
      </c>
    </row>
    <row r="35" spans="1:10" x14ac:dyDescent="0.3">
      <c r="A35" t="s">
        <v>93</v>
      </c>
      <c r="B35">
        <f>2*PI()*B16</f>
        <v>29.570650289522035</v>
      </c>
      <c r="C35" t="s">
        <v>24</v>
      </c>
      <c r="E35" t="s">
        <v>125</v>
      </c>
      <c r="F35" t="s">
        <v>126</v>
      </c>
      <c r="I35" t="s">
        <v>132</v>
      </c>
      <c r="J35" t="s">
        <v>133</v>
      </c>
    </row>
    <row r="36" spans="1:10" x14ac:dyDescent="0.3">
      <c r="A36" t="s">
        <v>94</v>
      </c>
      <c r="B36">
        <f>B34/B35</f>
        <v>0.84063360164267276</v>
      </c>
      <c r="C36" t="s">
        <v>22</v>
      </c>
      <c r="E36" t="s">
        <v>127</v>
      </c>
      <c r="I36">
        <f>F32-F31</f>
        <v>995.46848</v>
      </c>
    </row>
    <row r="37" spans="1:10" x14ac:dyDescent="0.3">
      <c r="F37">
        <f>F31/F32*100</f>
        <v>0.45315200000000005</v>
      </c>
      <c r="G37" t="s">
        <v>128</v>
      </c>
      <c r="I37">
        <f>I36/(B35*B15)</f>
        <v>0.84160178272502428</v>
      </c>
    </row>
    <row r="39" spans="1:10" x14ac:dyDescent="0.3">
      <c r="E39" t="s">
        <v>129</v>
      </c>
      <c r="I39" s="5" t="s">
        <v>129</v>
      </c>
    </row>
    <row r="40" spans="1:10" x14ac:dyDescent="0.3">
      <c r="A40">
        <f>0.066495*1100</f>
        <v>73.144499999999994</v>
      </c>
      <c r="E40" t="s">
        <v>90</v>
      </c>
      <c r="F40">
        <f>0.092*70</f>
        <v>6.4399999999999995</v>
      </c>
      <c r="I40">
        <f>F32-F40-F41</f>
        <v>987.95999999999992</v>
      </c>
    </row>
    <row r="41" spans="1:10" x14ac:dyDescent="0.3">
      <c r="E41" t="s">
        <v>85</v>
      </c>
      <c r="F41">
        <f>0.08*70</f>
        <v>5.6000000000000005</v>
      </c>
      <c r="I41">
        <f>I40/(B35*B15)</f>
        <v>0.83525386686378544</v>
      </c>
    </row>
    <row r="42" spans="1:10" x14ac:dyDescent="0.3">
      <c r="E42" t="s">
        <v>130</v>
      </c>
      <c r="F42">
        <f>(F41+F40)/F32*100</f>
        <v>1.204</v>
      </c>
      <c r="G42" t="s">
        <v>131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RECEVEUR Mylène</dc:creator>
  <cp:lastModifiedBy>RECEVEUR Mylène</cp:lastModifiedBy>
  <dcterms:created xsi:type="dcterms:W3CDTF">2019-12-17T09:32:45Z</dcterms:created>
  <dcterms:modified xsi:type="dcterms:W3CDTF">2020-07-13T18:05:08Z</dcterms:modified>
</cp:coreProperties>
</file>