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Modeling\"/>
    </mc:Choice>
  </mc:AlternateContent>
  <xr:revisionPtr revIDLastSave="0" documentId="13_ncr:1_{7E81B259-CB00-48E5-8D5D-22D9874B1F53}" xr6:coauthVersionLast="45" xr6:coauthVersionMax="45" xr10:uidLastSave="{00000000-0000-0000-0000-000000000000}"/>
  <bookViews>
    <workbookView xWindow="-108" yWindow="-108" windowWidth="23256" windowHeight="12720" xr2:uid="{A683F98C-5A3B-4292-BE88-D4A7E975D862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/>
  <c r="B7" i="3"/>
  <c r="B13" i="3" s="1"/>
  <c r="AI23" i="1"/>
  <c r="AN23" i="1" s="1"/>
  <c r="AT23" i="1" s="1"/>
  <c r="AL23" i="1"/>
  <c r="AM23" i="1"/>
  <c r="F9" i="2"/>
  <c r="F8" i="2"/>
  <c r="B21" i="2"/>
  <c r="B20" i="2"/>
  <c r="B10" i="2"/>
  <c r="B11" i="2" s="1"/>
  <c r="B18" i="2"/>
  <c r="B17" i="2"/>
  <c r="F6" i="2"/>
  <c r="F5" i="2"/>
  <c r="B9" i="3" l="1"/>
  <c r="AJ23" i="1"/>
  <c r="AS23" i="1"/>
</calcChain>
</file>

<file path=xl/sharedStrings.xml><?xml version="1.0" encoding="utf-8"?>
<sst xmlns="http://schemas.openxmlformats.org/spreadsheetml/2006/main" count="195" uniqueCount="138">
  <si>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</si>
  <si>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</si>
  <si>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</si>
  <si>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</si>
  <si>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</si>
  <si>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</si>
  <si>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</si>
  <si>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</si>
  <si>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Thermal conductivity</t>
  </si>
  <si>
    <t>Thermal capacity</t>
  </si>
  <si>
    <t>Thermal Expansion</t>
  </si>
  <si>
    <t>Density</t>
  </si>
  <si>
    <t>M2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</si>
  <si>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</si>
  <si>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</si>
  <si>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</si>
  <si>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</si>
  <si>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</si>
  <si>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</si>
  <si>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</si>
  <si>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</si>
  <si>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</si>
  <si>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</si>
  <si>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</si>
  <si>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</si>
  <si>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</si>
  <si>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</si>
  <si>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</si>
  <si>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</si>
  <si>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</si>
  <si>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</si>
  <si>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</si>
  <si>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</si>
  <si>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</si>
  <si>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</si>
  <si>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</si>
  <si>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T=7,8</t>
  </si>
  <si>
    <t>T=32,8</t>
  </si>
  <si>
    <t>IC</t>
  </si>
  <si>
    <t xml:space="preserve">Thermal </t>
  </si>
  <si>
    <t>Gradient 230 15 -0.03125</t>
  </si>
  <si>
    <t>Fluid properties</t>
  </si>
  <si>
    <t>density</t>
  </si>
  <si>
    <t>Viscosity</t>
  </si>
  <si>
    <t xml:space="preserve">Specific heat capacity </t>
  </si>
  <si>
    <t>Heat conductivity</t>
  </si>
  <si>
    <t>Medium properties</t>
  </si>
  <si>
    <t>Dimension</t>
  </si>
  <si>
    <t>Solid properties</t>
  </si>
  <si>
    <t>Total</t>
  </si>
  <si>
    <t>18250 (50 yrs)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</si>
  <si>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</si>
  <si>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</si>
  <si>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</si>
  <si>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</si>
  <si>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</si>
  <si>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T=11</t>
  </si>
  <si>
    <t>T=31,87</t>
  </si>
  <si>
    <t>Gradient 460 23 -0.02609</t>
  </si>
  <si>
    <t>Set up of initial temperature profile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</si>
  <si>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</si>
  <si>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</si>
  <si>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</si>
  <si>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</si>
  <si>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</si>
  <si>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</si>
  <si>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</si>
  <si>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</si>
  <si>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</si>
  <si>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</si>
  <si>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</si>
  <si>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</si>
  <si>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</si>
  <si>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</si>
  <si>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</si>
  <si>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</si>
  <si>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</si>
  <si>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</si>
  <si>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</si>
  <si>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</si>
  <si>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</si>
  <si>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</si>
  <si>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</si>
  <si>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A3</t>
  </si>
  <si>
    <t>A4</t>
  </si>
  <si>
    <t>Include production (cyclical) - IC = A1</t>
  </si>
  <si>
    <t>Include constant production along borehole - IC = A1</t>
  </si>
  <si>
    <t>Increase size borehole from 40 to 80m - IC=A1</t>
  </si>
  <si>
    <t>No production, no flux</t>
  </si>
  <si>
    <t>Set up initial conditions</t>
  </si>
  <si>
    <t>Try set up condition with 12 °C at 702 m et G=0,03</t>
  </si>
  <si>
    <t>Extraction 0,001 m3/s (10L/s)</t>
  </si>
  <si>
    <t>Try with flow at bottom</t>
  </si>
  <si>
    <t>INJ= 7°C</t>
  </si>
  <si>
    <t>Area</t>
  </si>
  <si>
    <t>D</t>
  </si>
  <si>
    <t>Pe</t>
  </si>
  <si>
    <t>alpha</t>
  </si>
  <si>
    <t>Darcy v</t>
  </si>
  <si>
    <t>Zone</t>
  </si>
  <si>
    <t>Seam</t>
  </si>
  <si>
    <t>(m/s)</t>
  </si>
  <si>
    <t>Advective v</t>
  </si>
  <si>
    <t>(diffusivity)</t>
  </si>
  <si>
    <t>De</t>
  </si>
  <si>
    <t>in fluid</t>
  </si>
  <si>
    <t>Mesh</t>
  </si>
  <si>
    <t>size</t>
  </si>
  <si>
    <t>if k=</t>
  </si>
  <si>
    <t>m2</t>
  </si>
  <si>
    <t>µ=</t>
  </si>
  <si>
    <t>P=</t>
  </si>
  <si>
    <t>Q=-kA(p1-p2)/µL (m3/s) with k the permeability (m2)</t>
  </si>
  <si>
    <t>q=-k * Dp / µL</t>
  </si>
  <si>
    <t xml:space="preserve">Pa.s </t>
  </si>
  <si>
    <t>dynamic viscosity</t>
  </si>
  <si>
    <t>µ (Pa.s)</t>
  </si>
  <si>
    <t>Pa/m</t>
  </si>
  <si>
    <t>K=rho * k * g / µ</t>
  </si>
  <si>
    <t xml:space="preserve">rho = </t>
  </si>
  <si>
    <t xml:space="preserve">K = </t>
  </si>
  <si>
    <t>g=</t>
  </si>
  <si>
    <t>A5</t>
  </si>
  <si>
    <t>B1</t>
  </si>
  <si>
    <t>GRADIENT 670 15 -0.02</t>
  </si>
  <si>
    <t>T=7</t>
  </si>
  <si>
    <t>T=17</t>
  </si>
  <si>
    <t>Set up of initial temperature profile - CASE 2</t>
  </si>
  <si>
    <t>10950 (30 yrs)</t>
  </si>
  <si>
    <t>Set up initial temperature profile (with surface temperature &gt; temperature at surface due to gradient)</t>
  </si>
  <si>
    <t>Used modified temperature profile from B1</t>
  </si>
  <si>
    <t>B2</t>
  </si>
  <si>
    <t>B3</t>
  </si>
  <si>
    <t>!! Should be 17,6°C !!</t>
  </si>
  <si>
    <t>RELOAD (curved gradient)</t>
  </si>
  <si>
    <t>T=16.1822155</t>
  </si>
  <si>
    <t>Include constant production along borehole - IC = A2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</si>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</sst>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11" fontId="4" fillId="0" borderId="0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" fontId="4" fillId="0" borderId="14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1" fontId="4" fillId="0" borderId="13" xfId="0" applyNumberFormat="1" applyFont="1" applyBorder="1"/>
    <xf numFmtId="11" fontId="4" fillId="0" borderId="14" xfId="0" applyNumberFormat="1" applyFont="1" applyBorder="1"/>
    <xf numFmtId="0" fontId="4" fillId="0" borderId="14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A516-6DD3-4BDB-9D9A-C6B5F39C3B58}">
  <dimension ref="A1:AV30"/>
  <sheetViews>
    <sheetView tabSelected="1" topLeftCell="AD1" workbookViewId="0">
      <selection activeCell="T5" sqref="T5"/>
    </sheetView>
  </sheetViews>
  <sheetFormatPr baseColWidth="10" defaultRowHeight="13.8" x14ac:dyDescent="0.3"/>
  <cols>
    <col min="1" max="1" width="11.5546875" style="8"/>
    <col min="2" max="2" width="5.88671875" style="8" bestFit="1" customWidth="1"/>
    <col min="3" max="3" width="7.5546875" style="8" bestFit="1" customWidth="1"/>
    <col min="4" max="4" width="9.21875" style="8" bestFit="1" customWidth="1"/>
    <col min="5" max="5" width="7.44140625" style="8" bestFit="1" customWidth="1"/>
    <col min="6" max="6" width="9" style="8" bestFit="1" customWidth="1"/>
    <col min="7" max="7" width="7.88671875" style="8" bestFit="1" customWidth="1"/>
    <col min="8" max="8" width="15.77734375" style="8" customWidth="1"/>
    <col min="9" max="9" width="13.109375" style="8" bestFit="1" customWidth="1"/>
    <col min="10" max="10" width="13.5546875" style="8" bestFit="1" customWidth="1"/>
    <col min="11" max="11" width="17.44140625" style="8" bestFit="1" customWidth="1"/>
    <col min="12" max="12" width="14.109375" style="8" bestFit="1" customWidth="1"/>
    <col min="13" max="13" width="15.5546875" style="8" bestFit="1" customWidth="1"/>
    <col min="14" max="14" width="6.77734375" style="8" bestFit="1" customWidth="1"/>
    <col min="15" max="15" width="6.6640625" style="8" bestFit="1" customWidth="1"/>
    <col min="16" max="16" width="7.88671875" style="8" bestFit="1" customWidth="1"/>
    <col min="17" max="18" width="11.5546875" style="8"/>
    <col min="19" max="19" width="8.5546875" style="8" bestFit="1" customWidth="1"/>
    <col min="20" max="20" width="14.21875" style="8" bestFit="1" customWidth="1"/>
    <col min="21" max="21" width="6.33203125" style="8" bestFit="1" customWidth="1"/>
    <col min="22" max="22" width="9.33203125" style="8" bestFit="1" customWidth="1"/>
    <col min="23" max="24" width="9.33203125" style="8" customWidth="1"/>
    <col min="25" max="25" width="6.33203125" style="8" bestFit="1" customWidth="1"/>
    <col min="26" max="26" width="9.33203125" style="8" bestFit="1" customWidth="1"/>
    <col min="27" max="28" width="9.33203125" style="8" customWidth="1"/>
    <col min="29" max="29" width="21.77734375" style="8" bestFit="1" customWidth="1"/>
    <col min="30" max="32" width="21.77734375" style="8" customWidth="1"/>
    <col min="33" max="33" width="11.6640625" style="8" customWidth="1"/>
    <col min="34" max="34" width="8.21875" style="8" bestFit="1" customWidth="1"/>
    <col min="35" max="35" width="8.44140625" style="8" bestFit="1" customWidth="1"/>
    <col min="36" max="36" width="9.88671875" style="8" bestFit="1" customWidth="1"/>
    <col min="37" max="37" width="9.88671875" style="8" customWidth="1"/>
    <col min="38" max="40" width="7.88671875" style="8" bestFit="1" customWidth="1"/>
    <col min="41" max="41" width="8.21875" style="8" bestFit="1" customWidth="1"/>
    <col min="42" max="43" width="4.77734375" style="8" customWidth="1"/>
    <col min="44" max="44" width="4.33203125" style="8" customWidth="1"/>
    <col min="45" max="45" width="8.21875" style="8" bestFit="1" customWidth="1"/>
    <col min="46" max="47" width="8.33203125" style="8" customWidth="1"/>
    <col min="48" max="16384" width="11.5546875" style="8"/>
  </cols>
  <sheetData>
    <row r="1" spans="1:48" ht="14.4" thickBot="1" x14ac:dyDescent="0.35">
      <c r="P1" s="8" t="s">
        <v>116</v>
      </c>
      <c r="U1" s="31" t="s">
        <v>76</v>
      </c>
      <c r="V1" s="12"/>
      <c r="W1" s="12"/>
      <c r="X1" s="12"/>
      <c r="Y1" s="12"/>
      <c r="Z1" s="12"/>
      <c r="AA1" s="12"/>
      <c r="AB1" s="32"/>
    </row>
    <row r="2" spans="1:48" ht="14.4" customHeight="1" thickBot="1" x14ac:dyDescent="0.35">
      <c r="A2" s="21"/>
      <c r="B2" s="13"/>
      <c r="C2" s="15"/>
      <c r="D2" s="19" t="s">
        <v>46</v>
      </c>
      <c r="E2" s="14"/>
      <c r="F2" s="14"/>
      <c r="G2" s="14"/>
      <c r="H2" s="14"/>
      <c r="I2" s="14"/>
      <c r="J2" s="20"/>
      <c r="K2" s="19" t="s">
        <v>48</v>
      </c>
      <c r="L2" s="14"/>
      <c r="M2" s="14"/>
      <c r="N2" s="20"/>
      <c r="O2" s="19" t="s">
        <v>41</v>
      </c>
      <c r="P2" s="14"/>
      <c r="Q2" s="14"/>
      <c r="R2" s="20"/>
      <c r="S2" s="19" t="s">
        <v>53</v>
      </c>
      <c r="T2" s="20"/>
      <c r="U2" s="31" t="s">
        <v>73</v>
      </c>
      <c r="V2" s="12"/>
      <c r="W2" s="12"/>
      <c r="X2" s="12"/>
      <c r="Y2" s="12" t="s">
        <v>81</v>
      </c>
      <c r="Z2" s="12"/>
      <c r="AA2" s="12"/>
      <c r="AB2" s="32"/>
      <c r="AC2" s="12" t="s">
        <v>38</v>
      </c>
      <c r="AD2" s="12"/>
      <c r="AE2" s="31" t="s">
        <v>60</v>
      </c>
      <c r="AF2" s="32"/>
      <c r="AG2" s="29"/>
      <c r="AH2" s="34"/>
      <c r="AI2" s="24" t="s">
        <v>98</v>
      </c>
      <c r="AJ2" s="24" t="s">
        <v>102</v>
      </c>
      <c r="AK2" s="24" t="s">
        <v>97</v>
      </c>
      <c r="AL2" s="24" t="s">
        <v>95</v>
      </c>
      <c r="AM2" s="24"/>
      <c r="AN2" s="24"/>
      <c r="AO2" s="24" t="s">
        <v>106</v>
      </c>
      <c r="AP2" s="24"/>
      <c r="AQ2" s="24"/>
      <c r="AR2" s="24"/>
      <c r="AS2" s="14" t="s">
        <v>16</v>
      </c>
      <c r="AT2" s="14"/>
      <c r="AU2" s="35"/>
    </row>
    <row r="3" spans="1:48" ht="14.4" thickBot="1" x14ac:dyDescent="0.35">
      <c r="A3" s="22" t="s">
        <v>0</v>
      </c>
      <c r="B3" s="16" t="s">
        <v>2</v>
      </c>
      <c r="C3" s="18" t="s">
        <v>3</v>
      </c>
      <c r="D3" s="16" t="s">
        <v>47</v>
      </c>
      <c r="E3" s="17" t="s">
        <v>4</v>
      </c>
      <c r="F3" s="17" t="s">
        <v>5</v>
      </c>
      <c r="G3" s="17" t="s">
        <v>6</v>
      </c>
      <c r="H3" s="17" t="s">
        <v>51</v>
      </c>
      <c r="I3" s="17" t="s">
        <v>52</v>
      </c>
      <c r="J3" s="18" t="s">
        <v>7</v>
      </c>
      <c r="K3" s="16" t="s">
        <v>8</v>
      </c>
      <c r="L3" s="17" t="s">
        <v>9</v>
      </c>
      <c r="M3" s="17" t="s">
        <v>10</v>
      </c>
      <c r="N3" s="18" t="s">
        <v>11</v>
      </c>
      <c r="O3" s="16" t="s">
        <v>42</v>
      </c>
      <c r="P3" s="17" t="s">
        <v>43</v>
      </c>
      <c r="Q3" s="17" t="s">
        <v>44</v>
      </c>
      <c r="R3" s="18" t="s">
        <v>45</v>
      </c>
      <c r="S3" s="25" t="s">
        <v>13</v>
      </c>
      <c r="T3" s="26" t="s">
        <v>49</v>
      </c>
      <c r="U3" s="16" t="s">
        <v>77</v>
      </c>
      <c r="V3" s="17" t="s">
        <v>78</v>
      </c>
      <c r="W3" s="17" t="s">
        <v>79</v>
      </c>
      <c r="X3" s="17" t="s">
        <v>80</v>
      </c>
      <c r="Y3" s="16" t="s">
        <v>77</v>
      </c>
      <c r="Z3" s="17" t="s">
        <v>78</v>
      </c>
      <c r="AA3" s="17" t="s">
        <v>79</v>
      </c>
      <c r="AB3" s="17" t="s">
        <v>80</v>
      </c>
      <c r="AC3" s="10" t="s">
        <v>39</v>
      </c>
      <c r="AD3" s="11" t="s">
        <v>61</v>
      </c>
      <c r="AE3" s="16" t="s">
        <v>81</v>
      </c>
      <c r="AF3" s="18" t="s">
        <v>73</v>
      </c>
      <c r="AG3" s="23" t="s">
        <v>99</v>
      </c>
      <c r="AH3" s="25" t="s">
        <v>94</v>
      </c>
      <c r="AI3" s="30" t="s">
        <v>101</v>
      </c>
      <c r="AJ3" s="30"/>
      <c r="AK3" s="30" t="s">
        <v>103</v>
      </c>
      <c r="AL3" s="27" t="s">
        <v>105</v>
      </c>
      <c r="AM3" s="27" t="s">
        <v>104</v>
      </c>
      <c r="AN3" s="27" t="s">
        <v>95</v>
      </c>
      <c r="AO3" s="27" t="s">
        <v>107</v>
      </c>
      <c r="AP3" s="27"/>
      <c r="AQ3" s="27"/>
      <c r="AR3" s="27"/>
      <c r="AS3" s="27" t="s">
        <v>15</v>
      </c>
      <c r="AT3" s="27" t="s">
        <v>14</v>
      </c>
      <c r="AU3" s="26" t="s">
        <v>96</v>
      </c>
    </row>
    <row r="4" spans="1:48" s="46" customFormat="1" x14ac:dyDescent="0.3">
      <c r="A4" s="39" t="s">
        <v>34</v>
      </c>
      <c r="B4" s="40">
        <v>0</v>
      </c>
      <c r="C4" s="41" t="s">
        <v>35</v>
      </c>
      <c r="D4" s="40">
        <v>1</v>
      </c>
      <c r="E4" s="42">
        <v>0.1</v>
      </c>
      <c r="F4" s="42">
        <v>1</v>
      </c>
      <c r="G4" s="42"/>
      <c r="H4" s="42"/>
      <c r="I4" s="42"/>
      <c r="J4" s="41"/>
      <c r="K4" s="40">
        <v>3</v>
      </c>
      <c r="L4" s="42">
        <v>900</v>
      </c>
      <c r="M4" s="43">
        <v>1.0000000000000001E-5</v>
      </c>
      <c r="N4" s="41">
        <v>2650</v>
      </c>
      <c r="O4" s="40">
        <v>1000</v>
      </c>
      <c r="P4" s="42">
        <v>0</v>
      </c>
      <c r="Q4" s="42">
        <v>0</v>
      </c>
      <c r="R4" s="42">
        <v>0</v>
      </c>
      <c r="S4" s="44">
        <v>86400</v>
      </c>
      <c r="T4" s="45" t="s">
        <v>50</v>
      </c>
      <c r="U4" s="42"/>
      <c r="V4" s="42"/>
      <c r="W4" s="42"/>
      <c r="X4" s="42"/>
      <c r="Y4" s="40" t="s">
        <v>36</v>
      </c>
      <c r="Z4" s="42" t="s">
        <v>37</v>
      </c>
      <c r="AA4" s="42"/>
      <c r="AB4" s="42"/>
      <c r="AC4" s="40" t="s">
        <v>40</v>
      </c>
      <c r="AD4" s="42"/>
      <c r="AE4" s="40"/>
      <c r="AF4" s="41"/>
      <c r="AG4" s="39"/>
      <c r="AH4" s="40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1"/>
      <c r="AV4" s="46" t="s">
        <v>59</v>
      </c>
    </row>
    <row r="5" spans="1:48" s="46" customFormat="1" x14ac:dyDescent="0.3">
      <c r="A5" s="39" t="s">
        <v>82</v>
      </c>
      <c r="B5" s="40"/>
      <c r="C5" s="41"/>
      <c r="D5" s="40"/>
      <c r="E5" s="42"/>
      <c r="F5" s="42"/>
      <c r="G5" s="42"/>
      <c r="H5" s="42"/>
      <c r="I5" s="42"/>
      <c r="J5" s="41"/>
      <c r="K5" s="40"/>
      <c r="L5" s="42"/>
      <c r="M5" s="42"/>
      <c r="N5" s="41"/>
      <c r="O5" s="40"/>
      <c r="P5" s="42"/>
      <c r="Q5" s="42"/>
      <c r="R5" s="42"/>
      <c r="S5" s="40">
        <v>86400</v>
      </c>
      <c r="T5" s="41" t="s">
        <v>50</v>
      </c>
      <c r="U5" s="42"/>
      <c r="V5" s="42"/>
      <c r="W5" s="42"/>
      <c r="X5" s="42"/>
      <c r="Y5" s="40" t="s">
        <v>56</v>
      </c>
      <c r="Z5" s="42" t="s">
        <v>57</v>
      </c>
      <c r="AA5" s="42"/>
      <c r="AB5" s="42"/>
      <c r="AC5" s="40" t="s">
        <v>58</v>
      </c>
      <c r="AD5" s="42"/>
      <c r="AE5" s="40"/>
      <c r="AF5" s="41"/>
      <c r="AG5" s="39"/>
      <c r="AH5" s="40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1"/>
      <c r="AV5" s="46" t="s">
        <v>127</v>
      </c>
    </row>
    <row r="6" spans="1:48" s="46" customFormat="1" x14ac:dyDescent="0.3">
      <c r="A6" s="39" t="s">
        <v>83</v>
      </c>
      <c r="B6" s="40"/>
      <c r="C6" s="41"/>
      <c r="D6" s="40"/>
      <c r="E6" s="42"/>
      <c r="F6" s="42"/>
      <c r="G6" s="42"/>
      <c r="H6" s="42"/>
      <c r="I6" s="42"/>
      <c r="J6" s="41"/>
      <c r="K6" s="40"/>
      <c r="L6" s="42"/>
      <c r="M6" s="42"/>
      <c r="N6" s="41"/>
      <c r="O6" s="40"/>
      <c r="P6" s="42"/>
      <c r="Q6" s="42"/>
      <c r="R6" s="42"/>
      <c r="S6" s="40">
        <v>86400</v>
      </c>
      <c r="T6" s="41" t="s">
        <v>128</v>
      </c>
      <c r="U6" s="42"/>
      <c r="V6" s="42"/>
      <c r="W6" s="42"/>
      <c r="X6" s="42"/>
      <c r="Y6" s="40"/>
      <c r="Z6" s="42"/>
      <c r="AA6" s="42"/>
      <c r="AB6" s="42"/>
      <c r="AC6" s="40"/>
      <c r="AD6" s="42"/>
      <c r="AE6" s="40" t="s">
        <v>62</v>
      </c>
      <c r="AF6" s="41"/>
      <c r="AG6" s="39"/>
      <c r="AH6" s="40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1"/>
      <c r="AV6" s="46" t="s">
        <v>85</v>
      </c>
    </row>
    <row r="7" spans="1:48" s="46" customFormat="1" x14ac:dyDescent="0.3">
      <c r="A7" s="39" t="s">
        <v>84</v>
      </c>
      <c r="B7" s="40"/>
      <c r="C7" s="41"/>
      <c r="D7" s="40"/>
      <c r="E7" s="42"/>
      <c r="F7" s="42"/>
      <c r="G7" s="42"/>
      <c r="H7" s="42"/>
      <c r="I7" s="42"/>
      <c r="J7" s="41"/>
      <c r="K7" s="40"/>
      <c r="L7" s="42"/>
      <c r="M7" s="42"/>
      <c r="N7" s="41"/>
      <c r="O7" s="40"/>
      <c r="P7" s="42"/>
      <c r="Q7" s="42"/>
      <c r="R7" s="42"/>
      <c r="S7" s="40">
        <v>86400</v>
      </c>
      <c r="T7" s="41" t="s">
        <v>128</v>
      </c>
      <c r="U7" s="42"/>
      <c r="V7" s="42"/>
      <c r="W7" s="42"/>
      <c r="X7" s="42"/>
      <c r="Y7" s="40"/>
      <c r="Z7" s="42"/>
      <c r="AA7" s="42"/>
      <c r="AB7" s="42"/>
      <c r="AC7" s="40"/>
      <c r="AD7" s="42"/>
      <c r="AE7" s="40" t="s">
        <v>63</v>
      </c>
      <c r="AF7" s="41"/>
      <c r="AG7" s="39"/>
      <c r="AH7" s="40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1"/>
      <c r="AV7" s="46" t="s">
        <v>86</v>
      </c>
    </row>
    <row r="8" spans="1:48" x14ac:dyDescent="0.3">
      <c r="A8" s="23" t="s">
        <v>122</v>
      </c>
      <c r="B8" s="25"/>
      <c r="C8" s="26"/>
      <c r="D8" s="25"/>
      <c r="E8" s="27"/>
      <c r="F8" s="27"/>
      <c r="G8" s="27"/>
      <c r="H8" s="27"/>
      <c r="I8" s="27"/>
      <c r="J8" s="26"/>
      <c r="K8" s="25"/>
      <c r="L8" s="27"/>
      <c r="M8" s="27"/>
      <c r="N8" s="26"/>
      <c r="O8" s="25"/>
      <c r="P8" s="27"/>
      <c r="Q8" s="27"/>
      <c r="R8" s="27"/>
      <c r="S8" s="25"/>
      <c r="T8" s="26"/>
      <c r="U8" s="27"/>
      <c r="V8" s="27"/>
      <c r="W8" s="27"/>
      <c r="X8" s="27"/>
      <c r="Y8" s="25"/>
      <c r="Z8" s="27"/>
      <c r="AA8" s="27"/>
      <c r="AB8" s="27"/>
      <c r="AC8" s="25"/>
      <c r="AD8" s="27"/>
      <c r="AE8" s="25" t="s">
        <v>63</v>
      </c>
      <c r="AF8" s="26"/>
      <c r="AG8" s="23"/>
      <c r="AH8" s="25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6"/>
      <c r="AV8" s="8" t="s">
        <v>87</v>
      </c>
    </row>
    <row r="9" spans="1:48" x14ac:dyDescent="0.3">
      <c r="A9" s="23" t="s">
        <v>137</v>
      </c>
      <c r="B9" s="25"/>
      <c r="C9" s="26"/>
      <c r="D9" s="25"/>
      <c r="E9" s="27"/>
      <c r="F9" s="27"/>
      <c r="G9" s="27"/>
      <c r="H9" s="27"/>
      <c r="I9" s="27"/>
      <c r="J9" s="26"/>
      <c r="K9" s="25"/>
      <c r="L9" s="27"/>
      <c r="M9" s="27"/>
      <c r="N9" s="26"/>
      <c r="O9" s="25"/>
      <c r="P9" s="27"/>
      <c r="Q9" s="27"/>
      <c r="R9" s="27"/>
      <c r="S9" s="25"/>
      <c r="T9" s="26"/>
      <c r="U9" s="27"/>
      <c r="V9" s="27"/>
      <c r="W9" s="27"/>
      <c r="X9" s="27"/>
      <c r="Y9" s="25" t="s">
        <v>56</v>
      </c>
      <c r="Z9" s="27" t="s">
        <v>57</v>
      </c>
      <c r="AA9" s="27"/>
      <c r="AB9" s="27"/>
      <c r="AC9" s="25" t="s">
        <v>58</v>
      </c>
      <c r="AD9" s="27"/>
      <c r="AE9" s="25" t="s">
        <v>63</v>
      </c>
      <c r="AF9" s="26"/>
      <c r="AG9" s="23"/>
      <c r="AH9" s="25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8" t="s">
        <v>136</v>
      </c>
    </row>
    <row r="10" spans="1:48" s="46" customFormat="1" x14ac:dyDescent="0.3">
      <c r="A10" s="39" t="s">
        <v>123</v>
      </c>
      <c r="B10" s="40">
        <v>0</v>
      </c>
      <c r="C10" s="41" t="s">
        <v>35</v>
      </c>
      <c r="D10" s="40"/>
      <c r="E10" s="42"/>
      <c r="F10" s="42"/>
      <c r="G10" s="42"/>
      <c r="H10" s="42"/>
      <c r="I10" s="42"/>
      <c r="J10" s="41"/>
      <c r="K10" s="40"/>
      <c r="L10" s="42"/>
      <c r="M10" s="42"/>
      <c r="N10" s="41"/>
      <c r="O10" s="40"/>
      <c r="P10" s="42"/>
      <c r="Q10" s="42"/>
      <c r="R10" s="42"/>
      <c r="S10" s="40">
        <v>86400</v>
      </c>
      <c r="T10" s="41">
        <v>10950</v>
      </c>
      <c r="U10" s="42"/>
      <c r="V10" s="42"/>
      <c r="W10" s="42"/>
      <c r="X10" s="42"/>
      <c r="Y10" s="40" t="s">
        <v>125</v>
      </c>
      <c r="Z10" s="42" t="s">
        <v>126</v>
      </c>
      <c r="AA10" s="42" t="s">
        <v>133</v>
      </c>
      <c r="AB10" s="42"/>
      <c r="AC10" s="40" t="s">
        <v>124</v>
      </c>
      <c r="AD10" s="42"/>
      <c r="AE10" s="40"/>
      <c r="AF10" s="41"/>
      <c r="AG10" s="39"/>
      <c r="AH10" s="40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1"/>
      <c r="AV10" s="46" t="s">
        <v>129</v>
      </c>
    </row>
    <row r="11" spans="1:48" s="46" customFormat="1" x14ac:dyDescent="0.3">
      <c r="A11" s="39" t="s">
        <v>131</v>
      </c>
      <c r="B11" s="40"/>
      <c r="C11" s="41"/>
      <c r="D11" s="40"/>
      <c r="E11" s="42"/>
      <c r="F11" s="42"/>
      <c r="G11" s="42"/>
      <c r="H11" s="42"/>
      <c r="I11" s="42"/>
      <c r="J11" s="41"/>
      <c r="K11" s="40"/>
      <c r="L11" s="42"/>
      <c r="M11" s="42"/>
      <c r="N11" s="41"/>
      <c r="O11" s="40"/>
      <c r="P11" s="42"/>
      <c r="Q11" s="42"/>
      <c r="R11" s="42"/>
      <c r="S11" s="40"/>
      <c r="T11" s="41"/>
      <c r="U11" s="42"/>
      <c r="V11" s="42"/>
      <c r="W11" s="42"/>
      <c r="X11" s="42"/>
      <c r="Y11" s="40" t="s">
        <v>125</v>
      </c>
      <c r="Z11" s="42" t="s">
        <v>135</v>
      </c>
      <c r="AA11" s="42"/>
      <c r="AB11" s="42"/>
      <c r="AC11" s="40" t="s">
        <v>134</v>
      </c>
      <c r="AD11" s="42"/>
      <c r="AE11" s="40" t="s">
        <v>62</v>
      </c>
      <c r="AF11" s="41"/>
      <c r="AG11" s="39"/>
      <c r="AH11" s="40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1"/>
      <c r="AV11" s="46" t="s">
        <v>130</v>
      </c>
    </row>
    <row r="12" spans="1:48" x14ac:dyDescent="0.3">
      <c r="A12" s="23" t="s">
        <v>132</v>
      </c>
      <c r="B12" s="25"/>
      <c r="C12" s="26"/>
      <c r="D12" s="25"/>
      <c r="E12" s="27"/>
      <c r="F12" s="27"/>
      <c r="G12" s="27"/>
      <c r="H12" s="27"/>
      <c r="I12" s="27"/>
      <c r="J12" s="26"/>
      <c r="K12" s="25"/>
      <c r="L12" s="27"/>
      <c r="M12" s="27"/>
      <c r="N12" s="26"/>
      <c r="O12" s="25"/>
      <c r="P12" s="27"/>
      <c r="Q12" s="27"/>
      <c r="R12" s="27"/>
      <c r="S12" s="25"/>
      <c r="T12" s="26"/>
      <c r="U12" s="27"/>
      <c r="V12" s="27"/>
      <c r="W12" s="27"/>
      <c r="X12" s="27"/>
      <c r="Y12" s="40" t="s">
        <v>125</v>
      </c>
      <c r="Z12" s="42" t="s">
        <v>126</v>
      </c>
      <c r="AA12" s="27"/>
      <c r="AB12" s="27"/>
      <c r="AC12" s="40" t="s">
        <v>134</v>
      </c>
      <c r="AD12" s="27"/>
      <c r="AE12" s="40" t="s">
        <v>63</v>
      </c>
      <c r="AF12" s="26"/>
      <c r="AG12" s="23"/>
      <c r="AH12" s="25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8" t="s">
        <v>130</v>
      </c>
    </row>
    <row r="13" spans="1:48" x14ac:dyDescent="0.3">
      <c r="A13" s="23"/>
      <c r="B13" s="25"/>
      <c r="C13" s="26"/>
      <c r="D13" s="25"/>
      <c r="E13" s="27"/>
      <c r="F13" s="27"/>
      <c r="G13" s="27"/>
      <c r="H13" s="27"/>
      <c r="I13" s="27"/>
      <c r="J13" s="26"/>
      <c r="K13" s="25"/>
      <c r="L13" s="27"/>
      <c r="M13" s="27"/>
      <c r="N13" s="26"/>
      <c r="O13" s="25"/>
      <c r="P13" s="27"/>
      <c r="Q13" s="27"/>
      <c r="R13" s="27"/>
      <c r="S13" s="25"/>
      <c r="T13" s="26"/>
      <c r="U13" s="27"/>
      <c r="V13" s="27"/>
      <c r="W13" s="27"/>
      <c r="X13" s="27"/>
      <c r="Y13" s="25"/>
      <c r="Z13" s="27"/>
      <c r="AA13" s="27"/>
      <c r="AB13" s="27"/>
      <c r="AC13" s="25"/>
      <c r="AD13" s="27"/>
      <c r="AE13" s="25"/>
      <c r="AF13" s="26"/>
      <c r="AG13" s="23"/>
      <c r="AH13" s="25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</row>
    <row r="14" spans="1:48" x14ac:dyDescent="0.3">
      <c r="A14" s="23"/>
      <c r="B14" s="25"/>
      <c r="C14" s="26"/>
      <c r="D14" s="25"/>
      <c r="E14" s="27"/>
      <c r="F14" s="27"/>
      <c r="G14" s="27"/>
      <c r="H14" s="27"/>
      <c r="I14" s="27"/>
      <c r="J14" s="26"/>
      <c r="K14" s="25"/>
      <c r="L14" s="27"/>
      <c r="M14" s="27"/>
      <c r="N14" s="26"/>
      <c r="O14" s="25"/>
      <c r="P14" s="27"/>
      <c r="Q14" s="27"/>
      <c r="R14" s="27"/>
      <c r="S14" s="25"/>
      <c r="T14" s="26"/>
      <c r="U14" s="27"/>
      <c r="V14" s="27"/>
      <c r="W14" s="27"/>
      <c r="X14" s="27"/>
      <c r="Y14" s="25"/>
      <c r="Z14" s="27"/>
      <c r="AA14" s="27"/>
      <c r="AB14" s="27"/>
      <c r="AC14" s="25"/>
      <c r="AD14" s="27"/>
      <c r="AE14" s="25"/>
      <c r="AF14" s="26"/>
      <c r="AG14" s="23"/>
      <c r="AH14" s="25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</row>
    <row r="15" spans="1:48" x14ac:dyDescent="0.3">
      <c r="A15" s="23"/>
      <c r="B15" s="25"/>
      <c r="C15" s="26"/>
      <c r="D15" s="25"/>
      <c r="E15" s="27"/>
      <c r="F15" s="27"/>
      <c r="G15" s="27"/>
      <c r="H15" s="27"/>
      <c r="I15" s="27"/>
      <c r="J15" s="26"/>
      <c r="K15" s="25"/>
      <c r="L15" s="27"/>
      <c r="M15" s="27"/>
      <c r="N15" s="26"/>
      <c r="O15" s="25"/>
      <c r="P15" s="27"/>
      <c r="Q15" s="27"/>
      <c r="R15" s="27"/>
      <c r="S15" s="25"/>
      <c r="T15" s="26"/>
      <c r="U15" s="27"/>
      <c r="V15" s="27"/>
      <c r="W15" s="27"/>
      <c r="X15" s="27"/>
      <c r="Y15" s="25"/>
      <c r="Z15" s="27"/>
      <c r="AA15" s="27"/>
      <c r="AB15" s="27"/>
      <c r="AC15" s="25"/>
      <c r="AD15" s="27"/>
      <c r="AE15" s="25"/>
      <c r="AF15" s="26"/>
      <c r="AG15" s="23"/>
      <c r="AH15" s="25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</row>
    <row r="16" spans="1:48" x14ac:dyDescent="0.3">
      <c r="A16" s="23"/>
      <c r="B16" s="25"/>
      <c r="C16" s="26"/>
      <c r="D16" s="25"/>
      <c r="E16" s="27"/>
      <c r="F16" s="27"/>
      <c r="G16" s="27"/>
      <c r="H16" s="27"/>
      <c r="I16" s="27"/>
      <c r="J16" s="26"/>
      <c r="K16" s="25"/>
      <c r="L16" s="27"/>
      <c r="M16" s="27"/>
      <c r="N16" s="26"/>
      <c r="O16" s="25"/>
      <c r="P16" s="27"/>
      <c r="Q16" s="27"/>
      <c r="R16" s="27"/>
      <c r="S16" s="25"/>
      <c r="T16" s="26"/>
      <c r="U16" s="27"/>
      <c r="V16" s="27"/>
      <c r="W16" s="27"/>
      <c r="X16" s="27"/>
      <c r="Y16" s="25"/>
      <c r="Z16" s="27"/>
      <c r="AA16" s="27"/>
      <c r="AB16" s="27"/>
      <c r="AC16" s="25"/>
      <c r="AD16" s="27"/>
      <c r="AE16" s="25"/>
      <c r="AF16" s="26"/>
      <c r="AG16" s="23"/>
      <c r="AH16" s="25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6"/>
    </row>
    <row r="17" spans="1:48" x14ac:dyDescent="0.3">
      <c r="A17" s="23" t="s">
        <v>1</v>
      </c>
      <c r="B17" s="25">
        <v>0</v>
      </c>
      <c r="C17" s="26" t="s">
        <v>64</v>
      </c>
      <c r="D17" s="25">
        <v>2</v>
      </c>
      <c r="E17" s="27">
        <v>0.1</v>
      </c>
      <c r="F17" s="27">
        <v>1</v>
      </c>
      <c r="G17" s="28">
        <v>1.0000000000000001E-5</v>
      </c>
      <c r="H17" s="28">
        <v>9.9999999999999995E-8</v>
      </c>
      <c r="I17" s="27" t="s">
        <v>70</v>
      </c>
      <c r="J17" s="33" t="s">
        <v>69</v>
      </c>
      <c r="K17" s="25">
        <v>3.14</v>
      </c>
      <c r="L17" s="27">
        <v>950</v>
      </c>
      <c r="M17" s="27">
        <v>0</v>
      </c>
      <c r="N17" s="26">
        <v>2650</v>
      </c>
      <c r="O17" s="25">
        <v>1000</v>
      </c>
      <c r="P17" s="28">
        <v>1E-3</v>
      </c>
      <c r="Q17" s="27">
        <v>4680</v>
      </c>
      <c r="R17" s="27">
        <v>0.6</v>
      </c>
      <c r="S17" s="25">
        <v>86400</v>
      </c>
      <c r="T17" s="26"/>
      <c r="U17" s="27" t="s">
        <v>74</v>
      </c>
      <c r="V17" s="27" t="s">
        <v>75</v>
      </c>
      <c r="W17" s="27" t="s">
        <v>74</v>
      </c>
      <c r="X17" s="27" t="s">
        <v>74</v>
      </c>
      <c r="Y17" s="25" t="s">
        <v>36</v>
      </c>
      <c r="Z17" s="27" t="s">
        <v>37</v>
      </c>
      <c r="AA17" s="27" t="s">
        <v>75</v>
      </c>
      <c r="AB17" s="27" t="s">
        <v>75</v>
      </c>
      <c r="AC17" s="25" t="s">
        <v>40</v>
      </c>
      <c r="AD17" s="27" t="s">
        <v>74</v>
      </c>
      <c r="AE17" s="25" t="s">
        <v>88</v>
      </c>
      <c r="AF17" s="26" t="s">
        <v>88</v>
      </c>
      <c r="AG17" s="23"/>
      <c r="AH17" s="25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6"/>
      <c r="AV17" s="8" t="s">
        <v>89</v>
      </c>
    </row>
    <row r="18" spans="1:48" x14ac:dyDescent="0.3">
      <c r="A18" s="23"/>
      <c r="B18" s="25">
        <v>1</v>
      </c>
      <c r="C18" s="26" t="s">
        <v>65</v>
      </c>
      <c r="D18" s="25">
        <v>2</v>
      </c>
      <c r="E18" s="27">
        <v>0.1</v>
      </c>
      <c r="F18" s="27">
        <v>1</v>
      </c>
      <c r="G18" s="28">
        <v>1.0000000000000001E-5</v>
      </c>
      <c r="H18" s="28">
        <v>5.0000000000000004E-6</v>
      </c>
      <c r="I18" s="27" t="s">
        <v>70</v>
      </c>
      <c r="J18" s="33" t="s">
        <v>69</v>
      </c>
      <c r="K18" s="25">
        <v>3.14</v>
      </c>
      <c r="L18" s="27">
        <v>950</v>
      </c>
      <c r="M18" s="27">
        <v>0</v>
      </c>
      <c r="N18" s="26">
        <v>2650</v>
      </c>
      <c r="O18" s="25"/>
      <c r="P18" s="27"/>
      <c r="Q18" s="27"/>
      <c r="R18" s="27"/>
      <c r="S18" s="25"/>
      <c r="T18" s="26"/>
      <c r="U18" s="27"/>
      <c r="V18" s="27"/>
      <c r="W18" s="27"/>
      <c r="X18" s="27"/>
      <c r="Y18" s="25"/>
      <c r="Z18" s="27"/>
      <c r="AA18" s="27"/>
      <c r="AB18" s="27"/>
      <c r="AC18" s="25"/>
      <c r="AD18" s="27"/>
      <c r="AE18" s="25"/>
      <c r="AF18" s="26"/>
      <c r="AG18" s="23"/>
      <c r="AH18" s="25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8" t="s">
        <v>90</v>
      </c>
    </row>
    <row r="19" spans="1:48" x14ac:dyDescent="0.3">
      <c r="A19" s="23"/>
      <c r="B19" s="25">
        <v>2</v>
      </c>
      <c r="C19" s="26" t="s">
        <v>66</v>
      </c>
      <c r="D19" s="25">
        <v>2</v>
      </c>
      <c r="E19" s="27">
        <v>0.1</v>
      </c>
      <c r="F19" s="27">
        <v>1</v>
      </c>
      <c r="G19" s="28">
        <v>1.0000000000000001E-5</v>
      </c>
      <c r="H19" s="28">
        <v>9.9999999999999995E-8</v>
      </c>
      <c r="I19" s="27" t="s">
        <v>70</v>
      </c>
      <c r="J19" s="33" t="s">
        <v>69</v>
      </c>
      <c r="K19" s="25">
        <v>3.14</v>
      </c>
      <c r="L19" s="27">
        <v>950</v>
      </c>
      <c r="M19" s="27">
        <v>0</v>
      </c>
      <c r="N19" s="26">
        <v>2650</v>
      </c>
      <c r="O19" s="25"/>
      <c r="P19" s="27"/>
      <c r="Q19" s="27"/>
      <c r="R19" s="27"/>
      <c r="S19" s="25"/>
      <c r="T19" s="26"/>
      <c r="U19" s="27"/>
      <c r="V19" s="27"/>
      <c r="W19" s="27"/>
      <c r="X19" s="27"/>
      <c r="Y19" s="25"/>
      <c r="Z19" s="27"/>
      <c r="AA19" s="27"/>
      <c r="AB19" s="27"/>
      <c r="AC19" s="25"/>
      <c r="AD19" s="27"/>
      <c r="AE19" s="25"/>
      <c r="AF19" s="26"/>
      <c r="AG19" s="23"/>
      <c r="AH19" s="25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8" t="s">
        <v>92</v>
      </c>
    </row>
    <row r="20" spans="1:48" x14ac:dyDescent="0.3">
      <c r="A20" s="23"/>
      <c r="B20" s="25">
        <v>3</v>
      </c>
      <c r="C20" s="26" t="s">
        <v>68</v>
      </c>
      <c r="D20" s="25">
        <v>2</v>
      </c>
      <c r="E20" s="27">
        <v>0.25</v>
      </c>
      <c r="F20" s="27">
        <v>1</v>
      </c>
      <c r="G20" s="28">
        <v>2.0000000000000001E-4</v>
      </c>
      <c r="H20" s="28">
        <v>0.01</v>
      </c>
      <c r="I20" s="27" t="s">
        <v>70</v>
      </c>
      <c r="J20" s="33" t="s">
        <v>71</v>
      </c>
      <c r="K20" s="25">
        <v>0.31</v>
      </c>
      <c r="L20" s="27">
        <v>1380</v>
      </c>
      <c r="M20" s="27">
        <v>0</v>
      </c>
      <c r="N20" s="38">
        <v>1500</v>
      </c>
      <c r="O20" s="25"/>
      <c r="P20" s="27"/>
      <c r="Q20" s="27"/>
      <c r="R20" s="27"/>
      <c r="S20" s="25"/>
      <c r="T20" s="26"/>
      <c r="U20" s="27"/>
      <c r="V20" s="27"/>
      <c r="W20" s="27"/>
      <c r="X20" s="27"/>
      <c r="Y20" s="25"/>
      <c r="Z20" s="27"/>
      <c r="AA20" s="27"/>
      <c r="AB20" s="27"/>
      <c r="AC20" s="25"/>
      <c r="AD20" s="27"/>
      <c r="AE20" s="25"/>
      <c r="AF20" s="26"/>
      <c r="AG20" s="23"/>
      <c r="AH20" s="25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</row>
    <row r="21" spans="1:48" x14ac:dyDescent="0.3">
      <c r="A21" s="23"/>
      <c r="B21" s="25">
        <v>4</v>
      </c>
      <c r="C21" s="26" t="s">
        <v>67</v>
      </c>
      <c r="D21" s="25">
        <v>2</v>
      </c>
      <c r="E21" s="27">
        <v>0.9</v>
      </c>
      <c r="F21" s="27">
        <v>1</v>
      </c>
      <c r="G21" s="28">
        <v>2.0000000000000001E-4</v>
      </c>
      <c r="H21" s="9">
        <v>0.01</v>
      </c>
      <c r="I21" s="27" t="s">
        <v>70</v>
      </c>
      <c r="J21" s="26" t="s">
        <v>72</v>
      </c>
      <c r="K21" s="25">
        <v>3.14</v>
      </c>
      <c r="L21" s="27">
        <v>950</v>
      </c>
      <c r="M21" s="27">
        <v>0</v>
      </c>
      <c r="N21" s="38">
        <v>1500</v>
      </c>
      <c r="O21" s="25"/>
      <c r="P21" s="27"/>
      <c r="Q21" s="27"/>
      <c r="R21" s="27"/>
      <c r="S21" s="25"/>
      <c r="T21" s="26"/>
      <c r="U21" s="27"/>
      <c r="V21" s="27"/>
      <c r="W21" s="27"/>
      <c r="X21" s="27"/>
      <c r="Y21" s="25"/>
      <c r="Z21" s="27"/>
      <c r="AA21" s="27"/>
      <c r="AB21" s="27"/>
      <c r="AC21" s="25"/>
      <c r="AD21" s="27"/>
      <c r="AE21" s="25"/>
      <c r="AF21" s="26"/>
      <c r="AG21" s="23"/>
      <c r="AH21" s="25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</row>
    <row r="22" spans="1:48" x14ac:dyDescent="0.3">
      <c r="A22" s="23"/>
      <c r="B22" s="25"/>
      <c r="C22" s="26"/>
      <c r="D22" s="25"/>
      <c r="E22" s="27"/>
      <c r="F22" s="27"/>
      <c r="G22" s="27"/>
      <c r="H22" s="27"/>
      <c r="I22" s="27"/>
      <c r="J22" s="26"/>
      <c r="K22" s="25"/>
      <c r="L22" s="27"/>
      <c r="M22" s="27"/>
      <c r="N22" s="26"/>
      <c r="O22" s="25"/>
      <c r="P22" s="27"/>
      <c r="Q22" s="27"/>
      <c r="R22" s="27"/>
      <c r="S22" s="25"/>
      <c r="T22" s="26"/>
      <c r="U22" s="27"/>
      <c r="V22" s="27"/>
      <c r="W22" s="27"/>
      <c r="X22" s="27"/>
      <c r="Y22" s="25"/>
      <c r="Z22" s="27"/>
      <c r="AA22" s="27"/>
      <c r="AB22" s="27"/>
      <c r="AC22" s="25"/>
      <c r="AD22" s="27"/>
      <c r="AE22" s="25"/>
      <c r="AF22" s="26"/>
      <c r="AG22" s="23"/>
      <c r="AH22" s="25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</row>
    <row r="23" spans="1:48" x14ac:dyDescent="0.3">
      <c r="A23" s="23" t="s">
        <v>12</v>
      </c>
      <c r="B23" s="25"/>
      <c r="C23" s="26"/>
      <c r="D23" s="25"/>
      <c r="E23" s="27"/>
      <c r="F23" s="27"/>
      <c r="G23" s="27"/>
      <c r="H23" s="27"/>
      <c r="I23" s="27"/>
      <c r="J23" s="26"/>
      <c r="K23" s="25"/>
      <c r="L23" s="27"/>
      <c r="M23" s="27"/>
      <c r="N23" s="26"/>
      <c r="O23" s="25"/>
      <c r="P23" s="27"/>
      <c r="Q23" s="27"/>
      <c r="R23" s="27"/>
      <c r="S23" s="25"/>
      <c r="T23" s="26"/>
      <c r="U23" s="27"/>
      <c r="V23" s="27"/>
      <c r="W23" s="27"/>
      <c r="X23" s="27"/>
      <c r="Y23" s="25"/>
      <c r="Z23" s="27"/>
      <c r="AA23" s="27"/>
      <c r="AB23" s="27"/>
      <c r="AC23" s="25"/>
      <c r="AD23" s="27"/>
      <c r="AE23" s="25" t="s">
        <v>93</v>
      </c>
      <c r="AF23" s="26">
        <v>1E-3</v>
      </c>
      <c r="AG23" s="23" t="s">
        <v>100</v>
      </c>
      <c r="AH23" s="36">
        <v>2</v>
      </c>
      <c r="AI23" s="28">
        <f>AF23/AH23</f>
        <v>5.0000000000000001E-4</v>
      </c>
      <c r="AJ23" s="28">
        <f>AI23/E20</f>
        <v>2E-3</v>
      </c>
      <c r="AK23" s="28">
        <v>4.0000000000000001E-3</v>
      </c>
      <c r="AL23" s="28">
        <f>K20/(N20*L20)</f>
        <v>1.497584541062802E-7</v>
      </c>
      <c r="AM23" s="28">
        <f>AL23*E20</f>
        <v>3.7439613526570051E-8</v>
      </c>
      <c r="AN23" s="28">
        <f>AK23*AI23+AL23</f>
        <v>2.1497584541062802E-6</v>
      </c>
      <c r="AO23" s="28">
        <v>1.5</v>
      </c>
      <c r="AP23" s="28"/>
      <c r="AQ23" s="28"/>
      <c r="AR23" s="28"/>
      <c r="AS23" s="28">
        <f>(AI23/E20)*(S17/AO23)</f>
        <v>115.2</v>
      </c>
      <c r="AT23" s="28">
        <f>AN23*S17/AO23^2</f>
        <v>8.255072463768115E-2</v>
      </c>
      <c r="AU23" s="37"/>
      <c r="AV23" s="8" t="s">
        <v>91</v>
      </c>
    </row>
    <row r="24" spans="1:48" x14ac:dyDescent="0.3">
      <c r="A24" s="23"/>
      <c r="B24" s="25"/>
      <c r="C24" s="26"/>
      <c r="D24" s="25"/>
      <c r="E24" s="27"/>
      <c r="F24" s="27"/>
      <c r="G24" s="27"/>
      <c r="H24" s="27"/>
      <c r="I24" s="27"/>
      <c r="J24" s="26"/>
      <c r="K24" s="25"/>
      <c r="L24" s="27"/>
      <c r="M24" s="27"/>
      <c r="N24" s="26"/>
      <c r="O24" s="25"/>
      <c r="P24" s="27"/>
      <c r="Q24" s="27"/>
      <c r="R24" s="27"/>
      <c r="S24" s="25"/>
      <c r="T24" s="26"/>
      <c r="U24" s="27"/>
      <c r="V24" s="27"/>
      <c r="W24" s="27"/>
      <c r="X24" s="27"/>
      <c r="Y24" s="25"/>
      <c r="Z24" s="27"/>
      <c r="AA24" s="27"/>
      <c r="AB24" s="27"/>
      <c r="AC24" s="25"/>
      <c r="AD24" s="27"/>
      <c r="AE24" s="25"/>
      <c r="AF24" s="26"/>
      <c r="AG24" s="23"/>
      <c r="AH24" s="25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</row>
    <row r="25" spans="1:48" x14ac:dyDescent="0.3">
      <c r="A25" s="23"/>
      <c r="B25" s="25"/>
      <c r="C25" s="26"/>
      <c r="D25" s="25"/>
      <c r="E25" s="27"/>
      <c r="F25" s="27"/>
      <c r="G25" s="27"/>
      <c r="H25" s="27"/>
      <c r="I25" s="27"/>
      <c r="J25" s="26"/>
      <c r="K25" s="25"/>
      <c r="L25" s="27"/>
      <c r="M25" s="27"/>
      <c r="N25" s="26"/>
      <c r="O25" s="25"/>
      <c r="P25" s="27"/>
      <c r="Q25" s="27"/>
      <c r="R25" s="27"/>
      <c r="S25" s="25"/>
      <c r="T25" s="26"/>
      <c r="U25" s="27"/>
      <c r="V25" s="27"/>
      <c r="W25" s="27"/>
      <c r="X25" s="27"/>
      <c r="Y25" s="25"/>
      <c r="Z25" s="27"/>
      <c r="AA25" s="27"/>
      <c r="AB25" s="27"/>
      <c r="AC25" s="25"/>
      <c r="AD25" s="27"/>
      <c r="AE25" s="25"/>
      <c r="AF25" s="26"/>
      <c r="AG25" s="23"/>
      <c r="AH25" s="25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48" x14ac:dyDescent="0.3">
      <c r="A26" s="23"/>
      <c r="B26" s="25"/>
      <c r="C26" s="26"/>
      <c r="D26" s="25"/>
      <c r="E26" s="27"/>
      <c r="F26" s="27"/>
      <c r="G26" s="27"/>
      <c r="H26" s="27"/>
      <c r="I26" s="27"/>
      <c r="J26" s="26"/>
      <c r="K26" s="25"/>
      <c r="L26" s="27"/>
      <c r="M26" s="27"/>
      <c r="N26" s="26"/>
      <c r="O26" s="25"/>
      <c r="P26" s="27"/>
      <c r="Q26" s="27"/>
      <c r="R26" s="27"/>
      <c r="S26" s="25"/>
      <c r="T26" s="26"/>
      <c r="U26" s="27"/>
      <c r="V26" s="27"/>
      <c r="W26" s="27"/>
      <c r="X26" s="27"/>
      <c r="Y26" s="25"/>
      <c r="Z26" s="27"/>
      <c r="AA26" s="27"/>
      <c r="AB26" s="27"/>
      <c r="AC26" s="25"/>
      <c r="AD26" s="27"/>
      <c r="AE26" s="25"/>
      <c r="AF26" s="26"/>
      <c r="AG26" s="23"/>
      <c r="AH26" s="25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</row>
    <row r="27" spans="1:48" x14ac:dyDescent="0.3">
      <c r="A27" s="23"/>
      <c r="B27" s="25"/>
      <c r="C27" s="26"/>
      <c r="D27" s="25"/>
      <c r="E27" s="27"/>
      <c r="F27" s="27"/>
      <c r="G27" s="27"/>
      <c r="H27" s="27"/>
      <c r="I27" s="27"/>
      <c r="J27" s="26"/>
      <c r="K27" s="25"/>
      <c r="L27" s="27"/>
      <c r="M27" s="27"/>
      <c r="N27" s="26"/>
      <c r="O27" s="25"/>
      <c r="P27" s="27"/>
      <c r="Q27" s="27"/>
      <c r="R27" s="27"/>
      <c r="S27" s="25"/>
      <c r="T27" s="26"/>
      <c r="U27" s="27"/>
      <c r="V27" s="27"/>
      <c r="W27" s="27"/>
      <c r="X27" s="27"/>
      <c r="Y27" s="25"/>
      <c r="Z27" s="27"/>
      <c r="AA27" s="27"/>
      <c r="AB27" s="27"/>
      <c r="AC27" s="25"/>
      <c r="AD27" s="27"/>
      <c r="AE27" s="25"/>
      <c r="AF27" s="26"/>
      <c r="AG27" s="23"/>
      <c r="AH27" s="25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</row>
    <row r="28" spans="1:48" x14ac:dyDescent="0.3">
      <c r="A28" s="23"/>
      <c r="B28" s="25"/>
      <c r="C28" s="26"/>
      <c r="D28" s="25"/>
      <c r="E28" s="27"/>
      <c r="F28" s="27"/>
      <c r="G28" s="27"/>
      <c r="H28" s="27"/>
      <c r="I28" s="27"/>
      <c r="J28" s="26"/>
      <c r="K28" s="25"/>
      <c r="L28" s="27"/>
      <c r="M28" s="27"/>
      <c r="N28" s="26"/>
      <c r="O28" s="25"/>
      <c r="P28" s="27"/>
      <c r="Q28" s="27"/>
      <c r="R28" s="27"/>
      <c r="S28" s="25"/>
      <c r="T28" s="26"/>
      <c r="U28" s="27"/>
      <c r="V28" s="27"/>
      <c r="W28" s="27"/>
      <c r="X28" s="27"/>
      <c r="Y28" s="25"/>
      <c r="Z28" s="27"/>
      <c r="AA28" s="27"/>
      <c r="AB28" s="27"/>
      <c r="AC28" s="25"/>
      <c r="AD28" s="27"/>
      <c r="AE28" s="25"/>
      <c r="AF28" s="26"/>
      <c r="AG28" s="23"/>
      <c r="AH28" s="25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</row>
    <row r="29" spans="1:48" x14ac:dyDescent="0.3">
      <c r="A29" s="23"/>
      <c r="B29" s="25"/>
      <c r="C29" s="26"/>
      <c r="D29" s="25"/>
      <c r="E29" s="27"/>
      <c r="F29" s="27"/>
      <c r="G29" s="27"/>
      <c r="H29" s="27"/>
      <c r="I29" s="27"/>
      <c r="J29" s="26"/>
      <c r="K29" s="25"/>
      <c r="L29" s="27"/>
      <c r="M29" s="27"/>
      <c r="N29" s="26"/>
      <c r="O29" s="25"/>
      <c r="P29" s="27"/>
      <c r="Q29" s="27"/>
      <c r="R29" s="27"/>
      <c r="S29" s="25"/>
      <c r="T29" s="26"/>
      <c r="U29" s="27"/>
      <c r="V29" s="27"/>
      <c r="W29" s="27"/>
      <c r="X29" s="27"/>
      <c r="Y29" s="25"/>
      <c r="Z29" s="27"/>
      <c r="AA29" s="27"/>
      <c r="AB29" s="27"/>
      <c r="AC29" s="25"/>
      <c r="AD29" s="27"/>
      <c r="AE29" s="25"/>
      <c r="AF29" s="26"/>
      <c r="AG29" s="23"/>
      <c r="AH29" s="25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</row>
    <row r="30" spans="1:48" ht="14.4" thickBot="1" x14ac:dyDescent="0.35">
      <c r="A30" s="22"/>
      <c r="B30" s="16"/>
      <c r="C30" s="18"/>
      <c r="D30" s="16"/>
      <c r="E30" s="17"/>
      <c r="F30" s="17"/>
      <c r="G30" s="17"/>
      <c r="H30" s="17"/>
      <c r="I30" s="17"/>
      <c r="J30" s="18"/>
      <c r="K30" s="16"/>
      <c r="L30" s="17"/>
      <c r="M30" s="17"/>
      <c r="N30" s="18"/>
      <c r="O30" s="16"/>
      <c r="P30" s="17"/>
      <c r="Q30" s="17"/>
      <c r="R30" s="17"/>
      <c r="S30" s="16"/>
      <c r="T30" s="18"/>
      <c r="U30" s="17"/>
      <c r="V30" s="17"/>
      <c r="W30" s="17"/>
      <c r="X30" s="17"/>
      <c r="Y30" s="16"/>
      <c r="Z30" s="17"/>
      <c r="AA30" s="17"/>
      <c r="AB30" s="17"/>
      <c r="AC30" s="16"/>
      <c r="AD30" s="17"/>
      <c r="AE30" s="16"/>
      <c r="AF30" s="18"/>
      <c r="AG30" s="22"/>
      <c r="AH30" s="16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8"/>
    </row>
  </sheetData>
  <mergeCells count="10">
    <mergeCell ref="AE2:AF2"/>
    <mergeCell ref="AC2:AD2"/>
    <mergeCell ref="U1:AB1"/>
    <mergeCell ref="U2:X2"/>
    <mergeCell ref="Y2:AB2"/>
    <mergeCell ref="O2:R2"/>
    <mergeCell ref="K2:N2"/>
    <mergeCell ref="D2:J2"/>
    <mergeCell ref="AS2:AT2"/>
    <mergeCell ref="S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CC5F-2912-4350-A458-975A15D8A269}">
  <dimension ref="A1:H21"/>
  <sheetViews>
    <sheetView workbookViewId="0">
      <selection activeCell="B3" sqref="B3"/>
    </sheetView>
  </sheetViews>
  <sheetFormatPr baseColWidth="10" defaultRowHeight="14.4" x14ac:dyDescent="0.3"/>
  <sheetData>
    <row r="1" spans="1:8" s="1" customFormat="1" x14ac:dyDescent="0.3">
      <c r="A1" s="1" t="s">
        <v>54</v>
      </c>
      <c r="E1" s="1" t="s">
        <v>31</v>
      </c>
    </row>
    <row r="2" spans="1:8" x14ac:dyDescent="0.3">
      <c r="A2" s="2" t="s">
        <v>17</v>
      </c>
      <c r="B2" s="2">
        <v>0.06</v>
      </c>
      <c r="C2" s="2"/>
      <c r="D2" s="2"/>
      <c r="E2" s="3" t="s">
        <v>19</v>
      </c>
      <c r="F2" s="2">
        <v>11</v>
      </c>
      <c r="G2" s="2">
        <v>0</v>
      </c>
      <c r="H2" s="2" t="s">
        <v>20</v>
      </c>
    </row>
    <row r="3" spans="1:8" x14ac:dyDescent="0.3">
      <c r="A3" s="2" t="s">
        <v>18</v>
      </c>
      <c r="B3" s="2">
        <v>3</v>
      </c>
      <c r="C3" s="2"/>
      <c r="D3" s="2"/>
      <c r="E3" s="3" t="s">
        <v>21</v>
      </c>
      <c r="F3" s="4">
        <v>23</v>
      </c>
      <c r="G3" s="2">
        <v>460</v>
      </c>
      <c r="H3" s="2" t="s">
        <v>20</v>
      </c>
    </row>
    <row r="4" spans="1:8" x14ac:dyDescent="0.3">
      <c r="A4" s="3" t="s">
        <v>19</v>
      </c>
      <c r="B4" s="2">
        <v>15</v>
      </c>
      <c r="C4" s="2">
        <v>670</v>
      </c>
      <c r="D4" s="2" t="s">
        <v>20</v>
      </c>
      <c r="E4" s="2"/>
    </row>
    <row r="5" spans="1:8" x14ac:dyDescent="0.3">
      <c r="A5" s="3" t="s">
        <v>21</v>
      </c>
      <c r="B5" s="4" t="s">
        <v>22</v>
      </c>
      <c r="C5" s="2">
        <v>800</v>
      </c>
      <c r="D5" s="2" t="s">
        <v>20</v>
      </c>
      <c r="E5" s="2" t="s">
        <v>28</v>
      </c>
      <c r="F5">
        <f>(F2-F3)/(G2-G3)</f>
        <v>2.6086956521739129E-2</v>
      </c>
    </row>
    <row r="6" spans="1:8" x14ac:dyDescent="0.3">
      <c r="A6" s="2"/>
      <c r="B6" s="2" t="s">
        <v>23</v>
      </c>
      <c r="C6" s="2"/>
      <c r="D6" s="2"/>
      <c r="E6" s="2" t="s">
        <v>30</v>
      </c>
      <c r="F6">
        <f>B3*F5</f>
        <v>7.8260869565217384E-2</v>
      </c>
    </row>
    <row r="7" spans="1:8" x14ac:dyDescent="0.3">
      <c r="A7" s="2"/>
      <c r="B7" s="2" t="s">
        <v>24</v>
      </c>
      <c r="C7" s="2"/>
      <c r="D7" s="2"/>
      <c r="E7" s="2"/>
    </row>
    <row r="8" spans="1:8" x14ac:dyDescent="0.3">
      <c r="A8" s="2"/>
      <c r="B8" s="2" t="s">
        <v>25</v>
      </c>
      <c r="C8" s="2"/>
      <c r="D8" s="2"/>
      <c r="E8" s="6" t="s">
        <v>32</v>
      </c>
      <c r="F8" s="1">
        <f>F2-F5*G2</f>
        <v>11</v>
      </c>
      <c r="G8" s="1">
        <v>0</v>
      </c>
      <c r="H8" s="1" t="s">
        <v>20</v>
      </c>
    </row>
    <row r="9" spans="1:8" x14ac:dyDescent="0.3">
      <c r="A9" s="2"/>
      <c r="B9" s="2" t="s">
        <v>26</v>
      </c>
      <c r="C9" s="2"/>
      <c r="D9" s="2"/>
      <c r="E9" s="6" t="s">
        <v>33</v>
      </c>
      <c r="F9" s="1">
        <f>F8+F5*G9</f>
        <v>31.869565217391305</v>
      </c>
      <c r="G9" s="1">
        <v>800</v>
      </c>
      <c r="H9" s="1" t="s">
        <v>20</v>
      </c>
    </row>
    <row r="10" spans="1:8" x14ac:dyDescent="0.3">
      <c r="A10" s="2" t="s">
        <v>27</v>
      </c>
      <c r="B10" s="2">
        <f>B4-B2*(C4-C5)/B3</f>
        <v>17.600000000000001</v>
      </c>
      <c r="C10" s="2" t="s">
        <v>29</v>
      </c>
      <c r="D10" s="2"/>
      <c r="E10" s="2"/>
    </row>
    <row r="11" spans="1:8" x14ac:dyDescent="0.3">
      <c r="A11" s="2" t="s">
        <v>28</v>
      </c>
      <c r="B11" s="2">
        <f>(B10-B4)/(C5-C4)</f>
        <v>2.0000000000000011E-2</v>
      </c>
      <c r="C11" s="5"/>
      <c r="D11" s="2"/>
      <c r="E11" s="2"/>
    </row>
    <row r="13" spans="1:8" x14ac:dyDescent="0.3">
      <c r="A13" s="1" t="s">
        <v>55</v>
      </c>
      <c r="B13" s="1"/>
      <c r="C13" s="1"/>
      <c r="D13" s="1"/>
    </row>
    <row r="14" spans="1:8" x14ac:dyDescent="0.3">
      <c r="A14" s="3" t="s">
        <v>19</v>
      </c>
      <c r="B14" s="2">
        <v>10</v>
      </c>
      <c r="C14" s="2">
        <v>70</v>
      </c>
      <c r="D14" s="2" t="s">
        <v>20</v>
      </c>
    </row>
    <row r="15" spans="1:8" x14ac:dyDescent="0.3">
      <c r="A15" s="3" t="s">
        <v>21</v>
      </c>
      <c r="B15" s="4">
        <v>15</v>
      </c>
      <c r="C15" s="2">
        <v>230</v>
      </c>
      <c r="D15" s="2" t="s">
        <v>20</v>
      </c>
    </row>
    <row r="16" spans="1:8" x14ac:dyDescent="0.3">
      <c r="A16" s="2"/>
      <c r="B16" s="1"/>
      <c r="C16" s="1"/>
      <c r="D16" s="1"/>
    </row>
    <row r="17" spans="1:4" x14ac:dyDescent="0.3">
      <c r="A17" s="2" t="s">
        <v>28</v>
      </c>
      <c r="B17" s="1">
        <f>(B14-B15)/(C14-C15)</f>
        <v>3.125E-2</v>
      </c>
      <c r="C17" s="1"/>
      <c r="D17" s="1"/>
    </row>
    <row r="18" spans="1:4" x14ac:dyDescent="0.3">
      <c r="A18" s="2" t="s">
        <v>30</v>
      </c>
      <c r="B18" s="1">
        <f>B3*B17</f>
        <v>9.375E-2</v>
      </c>
      <c r="C18" s="1"/>
      <c r="D18" s="1"/>
    </row>
    <row r="20" spans="1:4" x14ac:dyDescent="0.3">
      <c r="A20" s="6" t="s">
        <v>32</v>
      </c>
      <c r="B20">
        <f>B14-B17*C14</f>
        <v>7.8125</v>
      </c>
      <c r="C20">
        <v>0</v>
      </c>
      <c r="D20" t="s">
        <v>20</v>
      </c>
    </row>
    <row r="21" spans="1:4" x14ac:dyDescent="0.3">
      <c r="A21" s="6" t="s">
        <v>33</v>
      </c>
      <c r="B21">
        <f>B20+B17*C21</f>
        <v>32.8125</v>
      </c>
      <c r="C21">
        <v>800</v>
      </c>
      <c r="D21" t="s">
        <v>20</v>
      </c>
    </row>
  </sheetData>
  <hyperlinks>
    <hyperlink ref="A4" r:id="rId1" xr:uid="{00000000-0004-0000-0000-000000000000}"/>
    <hyperlink ref="A5" r:id="rId2" xr:uid="{00000000-0004-0000-0000-000001000000}"/>
    <hyperlink ref="E2" r:id="rId3" xr:uid="{D2DA1D7A-1ED3-48D2-8FED-1697FA6EDEB6}"/>
    <hyperlink ref="E3" r:id="rId4" xr:uid="{8CAFA25E-C657-4987-8256-55F6B12FB190}"/>
    <hyperlink ref="A14" r:id="rId5" xr:uid="{C5757639-398C-4EBA-8C69-CE61B61D247E}"/>
    <hyperlink ref="A15" r:id="rId6" xr:uid="{63EA1B2E-FC92-4343-B045-F5144E4DD924}"/>
    <hyperlink ref="A20" r:id="rId7" xr:uid="{9BA6678D-7E7A-442A-B65C-69421CF49349}"/>
    <hyperlink ref="A21" r:id="rId8" xr:uid="{BE3B1E3D-2BD2-4E45-A048-2E1BEA03E383}"/>
    <hyperlink ref="E8" r:id="rId9" xr:uid="{AEBEF712-EEB3-4DAC-B5D7-AB06777AC888}"/>
    <hyperlink ref="E9" r:id="rId10" xr:uid="{5EF837A2-2C3B-455B-927C-8D7957A9D6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D63C-4C30-45B5-9561-EA81F185BD1D}">
  <dimension ref="A1:D13"/>
  <sheetViews>
    <sheetView workbookViewId="0">
      <selection activeCell="D11" sqref="D11"/>
    </sheetView>
  </sheetViews>
  <sheetFormatPr baseColWidth="10" defaultRowHeight="14.4" x14ac:dyDescent="0.3"/>
  <cols>
    <col min="2" max="2" width="18.6640625" bestFit="1" customWidth="1"/>
  </cols>
  <sheetData>
    <row r="1" spans="1:4" x14ac:dyDescent="0.3">
      <c r="A1" t="s">
        <v>112</v>
      </c>
    </row>
    <row r="2" spans="1:4" x14ac:dyDescent="0.3">
      <c r="A2" t="s">
        <v>113</v>
      </c>
    </row>
    <row r="3" spans="1:4" s="1" customFormat="1" x14ac:dyDescent="0.3">
      <c r="A3" s="1" t="s">
        <v>118</v>
      </c>
    </row>
    <row r="4" spans="1:4" s="1" customFormat="1" x14ac:dyDescent="0.3">
      <c r="A4" s="1" t="s">
        <v>120</v>
      </c>
      <c r="B4" s="7">
        <f>Feuil1!H17</f>
        <v>9.9999999999999995E-8</v>
      </c>
    </row>
    <row r="5" spans="1:4" s="1" customFormat="1" x14ac:dyDescent="0.3">
      <c r="A5" s="1" t="s">
        <v>119</v>
      </c>
      <c r="B5" s="1">
        <f>Feuil1!N17</f>
        <v>2650</v>
      </c>
    </row>
    <row r="6" spans="1:4" s="1" customFormat="1" x14ac:dyDescent="0.3">
      <c r="A6" s="1" t="s">
        <v>121</v>
      </c>
      <c r="B6" s="1">
        <v>9.8000000000000007</v>
      </c>
    </row>
    <row r="7" spans="1:4" s="1" customFormat="1" x14ac:dyDescent="0.3">
      <c r="A7" t="s">
        <v>110</v>
      </c>
      <c r="B7" s="7">
        <f>Feuil1!P17</f>
        <v>1E-3</v>
      </c>
      <c r="C7" t="s">
        <v>114</v>
      </c>
      <c r="D7" t="s">
        <v>115</v>
      </c>
    </row>
    <row r="8" spans="1:4" s="1" customFormat="1" x14ac:dyDescent="0.3"/>
    <row r="9" spans="1:4" s="1" customFormat="1" x14ac:dyDescent="0.3">
      <c r="A9" s="1" t="s">
        <v>18</v>
      </c>
      <c r="B9" s="7">
        <f>(B4*B7)/(B5*B6)</f>
        <v>3.8505968425105889E-15</v>
      </c>
    </row>
    <row r="10" spans="1:4" x14ac:dyDescent="0.3">
      <c r="A10" t="s">
        <v>108</v>
      </c>
      <c r="B10">
        <v>2.1840000000000001E-13</v>
      </c>
      <c r="C10" t="s">
        <v>109</v>
      </c>
    </row>
    <row r="12" spans="1:4" x14ac:dyDescent="0.3">
      <c r="A12" t="s">
        <v>17</v>
      </c>
      <c r="B12" s="7">
        <v>1E-4</v>
      </c>
    </row>
    <row r="13" spans="1:4" x14ac:dyDescent="0.3">
      <c r="A13" t="s">
        <v>111</v>
      </c>
      <c r="B13" s="7">
        <f>B12*B7/B10</f>
        <v>457875.45787545788</v>
      </c>
      <c r="C1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2020-01-26T08:26:45Z</dcterms:created>
  <dcterms:modified xsi:type="dcterms:W3CDTF">2020-01-26T21:51:44Z</dcterms:modified>
</cp:coreProperties>
</file>