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2f8d64505349c0/Documentos/"/>
    </mc:Choice>
  </mc:AlternateContent>
  <xr:revisionPtr revIDLastSave="491" documentId="8_{4275515C-882F-4B70-9794-B4A6A78C29DB}" xr6:coauthVersionLast="47" xr6:coauthVersionMax="47" xr10:uidLastSave="{F63C7B45-A5CF-4A9C-B7C3-41352564A225}"/>
  <bookViews>
    <workbookView xWindow="-108" yWindow="-108" windowWidth="23256" windowHeight="12456" tabRatio="100" xr2:uid="{4A334835-7ABB-4BC2-A213-CE64229EFC6E}"/>
  </bookViews>
  <sheets>
    <sheet name="Simulador" sheetId="1" r:id="rId1"/>
    <sheet name="Tabela_de_apoio" sheetId="2" r:id="rId2"/>
  </sheets>
  <definedNames>
    <definedName name="aporte">Simulador!$D$17</definedName>
    <definedName name="patrimonio">Simulador!$D$20</definedName>
    <definedName name="qtd_anos">Simulador!$D$18</definedName>
    <definedName name="rendimento_carteira">Simulador!$D$13</definedName>
    <definedName name="salario">Simulador!$D$12</definedName>
    <definedName name="sugestao_investimento">Simulador!$D$14</definedName>
    <definedName name="taxa_mensal">Simulador!$D$19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H4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C33" i="1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D38" i="1" l="1"/>
  <c r="D41" i="1"/>
  <c r="D36" i="1"/>
  <c r="D40" i="1"/>
  <c r="D39" i="1"/>
  <c r="D37" i="1"/>
  <c r="D42" i="1" s="1"/>
</calcChain>
</file>

<file path=xl/sharedStrings.xml><?xml version="1.0" encoding="utf-8"?>
<sst xmlns="http://schemas.openxmlformats.org/spreadsheetml/2006/main" count="71" uniqueCount="34">
  <si>
    <t>Quanto investir por mês?</t>
  </si>
  <si>
    <t>Por quantos anos?</t>
  </si>
  <si>
    <t>Taxa de rendimento mensal</t>
  </si>
  <si>
    <t>Patrimônio acumulado</t>
  </si>
  <si>
    <t>Dividendos mensais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</si>
  <si>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</si>
  <si>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</si>
  <si>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</si>
  <si>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</si>
  <si>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</si>
  <si>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</si>
  <si>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</si>
  <si>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</si>
  <si>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</si>
  <si>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Rendimento da carteira</t>
  </si>
  <si>
    <t>Salário</t>
  </si>
  <si>
    <t>Moderado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</si>
  <si>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</si>
  <si>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</si>
  <si>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</si>
  <si>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</si>
  <si>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</si>
  <si>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</si>
  <si>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</si>
  <si>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</si>
  <si>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</si>
  <si>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</si>
  <si>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</si>
  <si>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</si>
  <si>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</si>
  <si>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</si>
  <si>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Agressivo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</si>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</sst>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  <numFmt numFmtId="165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C14BC"/>
        <bgColor indexed="64"/>
      </patternFill>
    </fill>
    <fill>
      <patternFill patternType="solid">
        <fgColor rgb="FFFFEB9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/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9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165" fontId="0" fillId="0" borderId="18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165" fontId="2" fillId="0" borderId="18" xfId="1" applyNumberFormat="1" applyFont="1" applyBorder="1" applyAlignment="1">
      <alignment horizontal="center"/>
    </xf>
    <xf numFmtId="1" fontId="2" fillId="0" borderId="21" xfId="0" applyNumberFormat="1" applyFont="1" applyBorder="1" applyAlignment="1">
      <alignment horizontal="center"/>
    </xf>
    <xf numFmtId="164" fontId="2" fillId="0" borderId="21" xfId="2" applyNumberFormat="1" applyFont="1" applyBorder="1" applyAlignment="1">
      <alignment horizontal="center"/>
    </xf>
    <xf numFmtId="8" fontId="2" fillId="5" borderId="21" xfId="0" applyNumberFormat="1" applyFont="1" applyFill="1" applyBorder="1" applyAlignment="1">
      <alignment horizontal="center"/>
    </xf>
    <xf numFmtId="8" fontId="2" fillId="5" borderId="24" xfId="0" applyNumberFormat="1" applyFont="1" applyFill="1" applyBorder="1" applyAlignment="1">
      <alignment horizontal="center"/>
    </xf>
    <xf numFmtId="165" fontId="0" fillId="5" borderId="24" xfId="0" applyNumberFormat="1" applyFill="1" applyBorder="1" applyAlignment="1">
      <alignment horizontal="center"/>
    </xf>
    <xf numFmtId="0" fontId="5" fillId="3" borderId="0" xfId="3"/>
    <xf numFmtId="0" fontId="5" fillId="3" borderId="0" xfId="3" applyAlignment="1">
      <alignment horizontal="center"/>
    </xf>
    <xf numFmtId="0" fontId="5" fillId="3" borderId="0" xfId="3" applyAlignment="1"/>
    <xf numFmtId="0" fontId="0" fillId="5" borderId="0" xfId="0" applyFill="1"/>
    <xf numFmtId="0" fontId="2" fillId="5" borderId="0" xfId="0" applyFont="1" applyFill="1"/>
    <xf numFmtId="165" fontId="2" fillId="5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/>
    <xf numFmtId="0" fontId="2" fillId="6" borderId="0" xfId="0" applyFont="1" applyFill="1"/>
    <xf numFmtId="165" fontId="2" fillId="6" borderId="0" xfId="0" applyNumberFormat="1" applyFont="1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7" fillId="5" borderId="6" xfId="0" applyFont="1" applyFill="1" applyBorder="1" applyAlignment="1">
      <alignment horizontal="left" indent="4"/>
    </xf>
    <xf numFmtId="8" fontId="2" fillId="5" borderId="7" xfId="0" applyNumberFormat="1" applyFont="1" applyFill="1" applyBorder="1" applyAlignment="1">
      <alignment horizontal="center"/>
    </xf>
    <xf numFmtId="8" fontId="0" fillId="5" borderId="8" xfId="0" applyNumberFormat="1" applyFill="1" applyBorder="1" applyAlignment="1">
      <alignment horizontal="center"/>
    </xf>
    <xf numFmtId="0" fontId="7" fillId="5" borderId="9" xfId="0" applyFont="1" applyFill="1" applyBorder="1" applyAlignment="1">
      <alignment horizontal="left" indent="4"/>
    </xf>
    <xf numFmtId="8" fontId="2" fillId="5" borderId="10" xfId="0" applyNumberFormat="1" applyFont="1" applyFill="1" applyBorder="1" applyAlignment="1">
      <alignment horizontal="center"/>
    </xf>
    <xf numFmtId="8" fontId="0" fillId="5" borderId="11" xfId="0" applyNumberFormat="1" applyFill="1" applyBorder="1" applyAlignment="1">
      <alignment horizontal="center"/>
    </xf>
    <xf numFmtId="0" fontId="7" fillId="5" borderId="12" xfId="0" applyFont="1" applyFill="1" applyBorder="1" applyAlignment="1">
      <alignment horizontal="left" indent="4"/>
    </xf>
    <xf numFmtId="8" fontId="2" fillId="5" borderId="13" xfId="0" applyNumberFormat="1" applyFont="1" applyFill="1" applyBorder="1" applyAlignment="1">
      <alignment horizontal="center"/>
    </xf>
    <xf numFmtId="8" fontId="0" fillId="5" borderId="14" xfId="0" applyNumberFormat="1" applyFill="1" applyBorder="1" applyAlignment="1">
      <alignment horizontal="center"/>
    </xf>
    <xf numFmtId="0" fontId="0" fillId="0" borderId="25" xfId="0" applyBorder="1"/>
    <xf numFmtId="0" fontId="0" fillId="0" borderId="25" xfId="0" applyBorder="1" applyAlignment="1">
      <alignment horizontal="center"/>
    </xf>
    <xf numFmtId="9" fontId="0" fillId="0" borderId="25" xfId="0" applyNumberFormat="1" applyBorder="1" applyAlignment="1">
      <alignment horizontal="center"/>
    </xf>
    <xf numFmtId="9" fontId="5" fillId="3" borderId="0" xfId="2" applyFont="1" applyFill="1"/>
    <xf numFmtId="0" fontId="0" fillId="5" borderId="0" xfId="0" applyFill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left" indent="4"/>
    </xf>
    <xf numFmtId="0" fontId="7" fillId="5" borderId="17" xfId="0" applyFont="1" applyFill="1" applyBorder="1" applyAlignment="1">
      <alignment horizontal="left" indent="4"/>
    </xf>
    <xf numFmtId="0" fontId="7" fillId="5" borderId="19" xfId="0" applyFont="1" applyFill="1" applyBorder="1" applyAlignment="1">
      <alignment horizontal="left" indent="4"/>
    </xf>
    <xf numFmtId="0" fontId="7" fillId="5" borderId="20" xfId="0" applyFont="1" applyFill="1" applyBorder="1" applyAlignment="1">
      <alignment horizontal="left" indent="4"/>
    </xf>
    <xf numFmtId="0" fontId="6" fillId="5" borderId="19" xfId="0" applyFont="1" applyFill="1" applyBorder="1" applyAlignment="1">
      <alignment horizontal="left" indent="4"/>
    </xf>
    <xf numFmtId="0" fontId="6" fillId="5" borderId="20" xfId="0" applyFont="1" applyFill="1" applyBorder="1" applyAlignment="1">
      <alignment horizontal="left" indent="4"/>
    </xf>
    <xf numFmtId="0" fontId="6" fillId="5" borderId="22" xfId="0" applyFont="1" applyFill="1" applyBorder="1" applyAlignment="1">
      <alignment horizontal="left" indent="4"/>
    </xf>
    <xf numFmtId="0" fontId="6" fillId="5" borderId="23" xfId="0" applyFont="1" applyFill="1" applyBorder="1" applyAlignment="1">
      <alignment horizontal="left" indent="4"/>
    </xf>
    <xf numFmtId="0" fontId="8" fillId="4" borderId="1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left" indent="4"/>
    </xf>
    <xf numFmtId="0" fontId="7" fillId="5" borderId="23" xfId="0" applyFont="1" applyFill="1" applyBorder="1" applyAlignment="1">
      <alignment horizontal="left" indent="4"/>
    </xf>
    <xf numFmtId="0" fontId="4" fillId="2" borderId="1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9C1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Simulador!$C$35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22-4F04-8E03-AA00B351627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22-4F04-8E03-AA00B351627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22-4F04-8E03-AA00B351627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22-4F04-8E03-AA00B351627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322-4F04-8E03-AA00B351627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322-4F04-8E03-AA00B35162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8-4CB9-87DC-E1CBA8DD0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236220</xdr:colOff>
      <xdr:row>0</xdr:row>
      <xdr:rowOff>0</xdr:rowOff>
    </xdr:from>
    <xdr:to>
      <xdr:col>4</xdr:col>
      <xdr:colOff>0</xdr:colOff>
      <xdr:row>9</xdr:row>
      <xdr:rowOff>108622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A647F3B-653F-2B99-9088-4E4003EBC7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896" t="25433" r="7135" b="33125"/>
        <a:stretch>
          <a:fillRect/>
        </a:stretch>
      </xdr:blipFill>
      <xdr:spPr>
        <a:xfrm>
          <a:off x="236220" y="0"/>
          <a:ext cx="6301740" cy="175454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99060</xdr:rowOff>
    </xdr:from>
    <xdr:to>
      <xdr:col>4</xdr:col>
      <xdr:colOff>15240</xdr:colOff>
      <xdr:row>49</xdr:row>
      <xdr:rowOff>53340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213FADF-A81A-535D-F134-7D65D3270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A211-92F0-42CA-B9F6-82DC27BF8188}">
  <dimension ref="A10:H42"/>
  <sheetViews>
    <sheetView showGridLines="0" showRowColHeaders="0" tabSelected="1" workbookViewId="0">
      <selection activeCell="C55" sqref="C55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" x14ac:dyDescent="0.3"/>
  <cols>
    <col min="1" max="1" width="3.5546875" customWidth="1"/>
    <col min="2" max="2" width="28.33203125" bestFit="1" customWidth="1"/>
    <col min="3" max="3" width="37.21875" style="1" customWidth="1"/>
    <col min="4" max="4" width="26.21875" customWidth="1"/>
    <col min="5" max="5" width="3.88671875" customWidth="1"/>
    <col min="6" max="6" width="2.6640625" customWidth="1"/>
    <col min="7" max="7" width="3.44140625" customWidth="1"/>
    <col min="8" max="8" width="2.33203125" customWidth="1"/>
    <col min="9" max="11" width="8.88671875" hidden="1" customWidth="1"/>
    <col min="12" max="16384" width="8.88671875" hidden="1"/>
  </cols>
  <sheetData>
    <row r="10" spans="2:4" ht="15" thickBot="1" x14ac:dyDescent="0.35"/>
    <row r="11" spans="2:4" ht="21" customHeight="1" x14ac:dyDescent="0.3">
      <c r="B11" s="51" t="s">
        <v>13</v>
      </c>
      <c r="C11" s="52"/>
      <c r="D11" s="5"/>
    </row>
    <row r="12" spans="2:4" ht="15.6" x14ac:dyDescent="0.3">
      <c r="B12" s="43" t="s">
        <v>15</v>
      </c>
      <c r="C12" s="44"/>
      <c r="D12" s="6">
        <v>2000</v>
      </c>
    </row>
    <row r="13" spans="2:4" ht="15.6" x14ac:dyDescent="0.3">
      <c r="B13" s="45" t="s">
        <v>14</v>
      </c>
      <c r="C13" s="46"/>
      <c r="D13" s="7">
        <v>6.0000000000000001E-3</v>
      </c>
    </row>
    <row r="14" spans="2:4" ht="16.2" thickBot="1" x14ac:dyDescent="0.35">
      <c r="B14" s="53" t="s">
        <v>33</v>
      </c>
      <c r="C14" s="54"/>
      <c r="D14" s="13">
        <f>D12*30%</f>
        <v>600</v>
      </c>
    </row>
    <row r="15" spans="2:4" ht="15" thickBot="1" x14ac:dyDescent="0.35">
      <c r="C15"/>
    </row>
    <row r="16" spans="2:4" ht="24" customHeight="1" x14ac:dyDescent="0.3">
      <c r="B16" s="55" t="s">
        <v>5</v>
      </c>
      <c r="C16" s="56"/>
      <c r="D16" s="4"/>
    </row>
    <row r="17" spans="1:4" ht="15.6" x14ac:dyDescent="0.3">
      <c r="B17" s="43" t="s">
        <v>0</v>
      </c>
      <c r="C17" s="44"/>
      <c r="D17" s="8">
        <v>200</v>
      </c>
    </row>
    <row r="18" spans="1:4" ht="15.6" x14ac:dyDescent="0.3">
      <c r="B18" s="45" t="s">
        <v>1</v>
      </c>
      <c r="C18" s="46"/>
      <c r="D18" s="9">
        <v>5</v>
      </c>
    </row>
    <row r="19" spans="1:4" ht="15.6" x14ac:dyDescent="0.3">
      <c r="B19" s="45" t="s">
        <v>2</v>
      </c>
      <c r="C19" s="46"/>
      <c r="D19" s="10">
        <v>1.0789999999999999E-2</v>
      </c>
    </row>
    <row r="20" spans="1:4" ht="15.6" x14ac:dyDescent="0.3">
      <c r="B20" s="47" t="s">
        <v>3</v>
      </c>
      <c r="C20" s="48"/>
      <c r="D20" s="11">
        <f>FV(taxa_mensal,qtd_anos*12,aporte*-1)</f>
        <v>16755.382799697527</v>
      </c>
    </row>
    <row r="21" spans="1:4" ht="16.2" thickBot="1" x14ac:dyDescent="0.35">
      <c r="B21" s="49" t="s">
        <v>4</v>
      </c>
      <c r="C21" s="50"/>
      <c r="D21" s="12">
        <f>patrimonio*rendimento_carteira</f>
        <v>100.53229679818516</v>
      </c>
    </row>
    <row r="22" spans="1:4" ht="15" thickBot="1" x14ac:dyDescent="0.35"/>
    <row r="23" spans="1:4" ht="22.2" customHeight="1" thickBot="1" x14ac:dyDescent="0.35">
      <c r="B23" s="41" t="s">
        <v>11</v>
      </c>
      <c r="C23" s="42"/>
      <c r="D23" s="3" t="s">
        <v>12</v>
      </c>
    </row>
    <row r="24" spans="1:4" ht="15.6" x14ac:dyDescent="0.3">
      <c r="A24" s="2">
        <v>2</v>
      </c>
      <c r="B24" s="27" t="s">
        <v>6</v>
      </c>
      <c r="C24" s="28">
        <f>FV($D$19,$A24*12,$D$17*-1)</f>
        <v>5445.5254595290435</v>
      </c>
      <c r="D24" s="29">
        <f>C24*rendimento_carteira</f>
        <v>32.673152757174265</v>
      </c>
    </row>
    <row r="25" spans="1:4" ht="15.6" x14ac:dyDescent="0.3">
      <c r="A25" s="2">
        <v>5</v>
      </c>
      <c r="B25" s="30" t="s">
        <v>7</v>
      </c>
      <c r="C25" s="31">
        <f>FV($D$19,$A25*12,$D$17*-1)</f>
        <v>16755.382799697527</v>
      </c>
      <c r="D25" s="32">
        <f>C25*rendimento_carteira</f>
        <v>100.53229679818516</v>
      </c>
    </row>
    <row r="26" spans="1:4" ht="15.6" x14ac:dyDescent="0.3">
      <c r="A26" s="2">
        <v>10</v>
      </c>
      <c r="B26" s="30" t="s">
        <v>8</v>
      </c>
      <c r="C26" s="31">
        <f>FV($D$19,$A26*12,$D$17*-1)</f>
        <v>48656.842506034438</v>
      </c>
      <c r="D26" s="32">
        <f>C26*rendimento_carteira</f>
        <v>291.94105503620665</v>
      </c>
    </row>
    <row r="27" spans="1:4" ht="15.6" x14ac:dyDescent="0.3">
      <c r="A27" s="2">
        <v>20</v>
      </c>
      <c r="B27" s="30" t="s">
        <v>9</v>
      </c>
      <c r="C27" s="31">
        <f>FV($D$19,$A27*12,$D$17*-1)</f>
        <v>225039.68001941612</v>
      </c>
      <c r="D27" s="32">
        <f>C27*rendimento_carteira</f>
        <v>1350.2380801164968</v>
      </c>
    </row>
    <row r="28" spans="1:4" ht="16.2" thickBot="1" x14ac:dyDescent="0.35">
      <c r="A28" s="2">
        <v>30</v>
      </c>
      <c r="B28" s="33" t="s">
        <v>10</v>
      </c>
      <c r="C28" s="34">
        <f>FV($D$19,$A28*12,$D$17*-1)</f>
        <v>864433.93100094295</v>
      </c>
      <c r="D28" s="35">
        <f>C28*rendimento_carteira</f>
        <v>5186.6035860056581</v>
      </c>
    </row>
    <row r="32" spans="1:4" x14ac:dyDescent="0.3">
      <c r="B32" s="14" t="s">
        <v>17</v>
      </c>
      <c r="C32" s="15" t="s">
        <v>16</v>
      </c>
      <c r="D32" s="16"/>
    </row>
    <row r="33" spans="2:4" x14ac:dyDescent="0.3">
      <c r="B33" s="18" t="s">
        <v>18</v>
      </c>
      <c r="C33" s="19">
        <f>aporte</f>
        <v>200</v>
      </c>
      <c r="D33" s="17"/>
    </row>
    <row r="35" spans="2:4" x14ac:dyDescent="0.3">
      <c r="B35" s="22" t="s">
        <v>19</v>
      </c>
      <c r="C35" s="22" t="s">
        <v>20</v>
      </c>
      <c r="D35" s="22" t="s">
        <v>21</v>
      </c>
    </row>
    <row r="36" spans="2:4" x14ac:dyDescent="0.3">
      <c r="B36" s="20" t="s">
        <v>22</v>
      </c>
      <c r="C36" s="21">
        <f>VLOOKUP($C$32&amp;"-"&amp;B36,Tabela_de_apoio!$A:$D,4,FALSE)</f>
        <v>0.32</v>
      </c>
      <c r="D36" s="26">
        <f>C36*$C$33</f>
        <v>64</v>
      </c>
    </row>
    <row r="37" spans="2:4" x14ac:dyDescent="0.3">
      <c r="B37" s="20" t="s">
        <v>23</v>
      </c>
      <c r="C37" s="21">
        <f>VLOOKUP($C$32&amp;"-"&amp;B37,Tabela_de_apoio!$A:$D,4,FALSE)</f>
        <v>0.35</v>
      </c>
      <c r="D37" s="26">
        <f t="shared" ref="D37:D41" si="0">C37*$C$33</f>
        <v>70</v>
      </c>
    </row>
    <row r="38" spans="2:4" x14ac:dyDescent="0.3">
      <c r="B38" s="20" t="s">
        <v>24</v>
      </c>
      <c r="C38" s="21">
        <f>VLOOKUP($C$32&amp;"-"&amp;B38,Tabela_de_apoio!$A:$D,4,FALSE)</f>
        <v>0.08</v>
      </c>
      <c r="D38" s="26">
        <f t="shared" si="0"/>
        <v>16</v>
      </c>
    </row>
    <row r="39" spans="2:4" x14ac:dyDescent="0.3">
      <c r="B39" s="20" t="s">
        <v>25</v>
      </c>
      <c r="C39" s="21">
        <f>VLOOKUP($C$32&amp;"-"&amp;B39,Tabela_de_apoio!$A:$D,4,FALSE)</f>
        <v>0.05</v>
      </c>
      <c r="D39" s="26">
        <f t="shared" si="0"/>
        <v>10</v>
      </c>
    </row>
    <row r="40" spans="2:4" x14ac:dyDescent="0.3">
      <c r="B40" s="20" t="s">
        <v>26</v>
      </c>
      <c r="C40" s="21">
        <f>VLOOKUP($C$32&amp;"-"&amp;B40,Tabela_de_apoio!$A:$D,4,FALSE)</f>
        <v>0.1</v>
      </c>
      <c r="D40" s="26">
        <f t="shared" si="0"/>
        <v>20</v>
      </c>
    </row>
    <row r="41" spans="2:4" x14ac:dyDescent="0.3">
      <c r="B41" s="20" t="s">
        <v>27</v>
      </c>
      <c r="C41" s="21">
        <f>VLOOKUP($C$32&amp;"-"&amp;B41,Tabela_de_apoio!$A:$D,4,FALSE)</f>
        <v>0.1</v>
      </c>
      <c r="D41" s="26">
        <f t="shared" si="0"/>
        <v>20</v>
      </c>
    </row>
    <row r="42" spans="2:4" x14ac:dyDescent="0.3">
      <c r="B42" s="23"/>
      <c r="C42" s="24"/>
      <c r="D42" s="25">
        <f>SUM(D36:D41)</f>
        <v>200</v>
      </c>
    </row>
  </sheetData>
  <mergeCells count="11">
    <mergeCell ref="B11:C11"/>
    <mergeCell ref="B12:C12"/>
    <mergeCell ref="B13:C13"/>
    <mergeCell ref="B14:C14"/>
    <mergeCell ref="B16:C16"/>
    <mergeCell ref="B23:C23"/>
    <mergeCell ref="B17:C17"/>
    <mergeCell ref="B18:C18"/>
    <mergeCell ref="B19:C19"/>
    <mergeCell ref="B20:C20"/>
    <mergeCell ref="B21:C21"/>
  </mergeCells>
  <dataValidations count="1">
    <dataValidation type="list" allowBlank="1" showInputMessage="1" showErrorMessage="1" sqref="C32" xr:uid="{5C4AA81F-98EA-44C5-BB81-338CC3AA74C6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BCD07-6250-435B-82C3-885725A9D315}">
  <dimension ref="A2:H22"/>
  <sheetViews>
    <sheetView workbookViewId="0">
      <selection activeCell="C10" sqref="C10"/>
    </sheetView>
  </sheetViews>
  <sheetFormatPr defaultRowHeight="14.4" x14ac:dyDescent="0.3"/>
  <cols>
    <col min="1" max="1" width="28.77734375" bestFit="1" customWidth="1"/>
    <col min="2" max="2" width="11.21875" bestFit="1" customWidth="1"/>
    <col min="3" max="3" width="17.6640625" bestFit="1" customWidth="1"/>
    <col min="7" max="7" width="15.44140625" bestFit="1" customWidth="1"/>
    <col min="8" max="8" width="12.109375" customWidth="1"/>
  </cols>
  <sheetData>
    <row r="2" spans="1:8" x14ac:dyDescent="0.3">
      <c r="A2" s="17" t="s">
        <v>30</v>
      </c>
      <c r="B2" s="40" t="s">
        <v>17</v>
      </c>
      <c r="C2" s="40" t="s">
        <v>19</v>
      </c>
      <c r="D2" s="40" t="s">
        <v>29</v>
      </c>
    </row>
    <row r="3" spans="1:8" x14ac:dyDescent="0.3">
      <c r="A3" t="str">
        <f>B3&amp;"-"&amp;C3</f>
        <v>Conservador-PAPEL</v>
      </c>
      <c r="B3" t="s">
        <v>28</v>
      </c>
      <c r="C3" s="20" t="s">
        <v>22</v>
      </c>
      <c r="D3" s="21">
        <v>0.3</v>
      </c>
      <c r="H3" s="20" t="s">
        <v>29</v>
      </c>
    </row>
    <row r="4" spans="1:8" x14ac:dyDescent="0.3">
      <c r="A4" t="str">
        <f t="shared" ref="A4:A20" si="0">B4&amp;"-"&amp;C4</f>
        <v>Conservador-TIJOLO</v>
      </c>
      <c r="B4" t="s">
        <v>28</v>
      </c>
      <c r="C4" s="20" t="s">
        <v>23</v>
      </c>
      <c r="D4" s="21">
        <v>0.5</v>
      </c>
      <c r="G4" s="14" t="s">
        <v>32</v>
      </c>
      <c r="H4" s="39">
        <f>VLOOKUP(G4,$A:$D,4,FALSE)</f>
        <v>0.35</v>
      </c>
    </row>
    <row r="5" spans="1:8" x14ac:dyDescent="0.3">
      <c r="A5" t="str">
        <f t="shared" si="0"/>
        <v>Conservador-HÍBRIDOS</v>
      </c>
      <c r="B5" t="s">
        <v>28</v>
      </c>
      <c r="C5" s="20" t="s">
        <v>24</v>
      </c>
      <c r="D5" s="21">
        <v>0.1</v>
      </c>
    </row>
    <row r="6" spans="1:8" x14ac:dyDescent="0.3">
      <c r="A6" t="str">
        <f t="shared" si="0"/>
        <v>Conservador-FOFs</v>
      </c>
      <c r="B6" t="s">
        <v>28</v>
      </c>
      <c r="C6" s="20" t="s">
        <v>25</v>
      </c>
      <c r="D6" s="21">
        <v>0.1</v>
      </c>
    </row>
    <row r="7" spans="1:8" x14ac:dyDescent="0.3">
      <c r="A7" t="str">
        <f t="shared" si="0"/>
        <v>Conservador-DESENVOLVIMENTO</v>
      </c>
      <c r="B7" t="s">
        <v>28</v>
      </c>
      <c r="C7" s="20" t="s">
        <v>26</v>
      </c>
      <c r="D7" s="21">
        <v>0</v>
      </c>
    </row>
    <row r="8" spans="1:8" ht="15" thickBot="1" x14ac:dyDescent="0.35">
      <c r="A8" s="36" t="str">
        <f t="shared" si="0"/>
        <v>Conservador-HOTELARIAS</v>
      </c>
      <c r="B8" s="36" t="s">
        <v>28</v>
      </c>
      <c r="C8" s="37" t="s">
        <v>27</v>
      </c>
      <c r="D8" s="38">
        <v>0</v>
      </c>
    </row>
    <row r="9" spans="1:8" x14ac:dyDescent="0.3">
      <c r="A9" t="str">
        <f t="shared" si="0"/>
        <v>Moderado-PAPEL</v>
      </c>
      <c r="B9" t="s">
        <v>16</v>
      </c>
      <c r="C9" s="20" t="s">
        <v>22</v>
      </c>
      <c r="D9" s="21">
        <v>0.32</v>
      </c>
    </row>
    <row r="10" spans="1:8" x14ac:dyDescent="0.3">
      <c r="A10" t="str">
        <f t="shared" si="0"/>
        <v>Moderado-TIJOLO</v>
      </c>
      <c r="B10" t="s">
        <v>16</v>
      </c>
      <c r="C10" s="20" t="s">
        <v>23</v>
      </c>
      <c r="D10" s="21">
        <v>0.35</v>
      </c>
    </row>
    <row r="11" spans="1:8" x14ac:dyDescent="0.3">
      <c r="A11" t="str">
        <f t="shared" si="0"/>
        <v>Moderado-HÍBRIDOS</v>
      </c>
      <c r="B11" t="s">
        <v>16</v>
      </c>
      <c r="C11" s="20" t="s">
        <v>24</v>
      </c>
      <c r="D11" s="21">
        <v>0.08</v>
      </c>
    </row>
    <row r="12" spans="1:8" x14ac:dyDescent="0.3">
      <c r="A12" t="str">
        <f t="shared" si="0"/>
        <v>Moderado-FOFs</v>
      </c>
      <c r="B12" t="s">
        <v>16</v>
      </c>
      <c r="C12" s="20" t="s">
        <v>25</v>
      </c>
      <c r="D12" s="21">
        <v>0.05</v>
      </c>
    </row>
    <row r="13" spans="1:8" x14ac:dyDescent="0.3">
      <c r="A13" t="str">
        <f t="shared" si="0"/>
        <v>Moderado-DESENVOLVIMENTO</v>
      </c>
      <c r="B13" t="s">
        <v>16</v>
      </c>
      <c r="C13" s="20" t="s">
        <v>26</v>
      </c>
      <c r="D13" s="21">
        <v>0.1</v>
      </c>
    </row>
    <row r="14" spans="1:8" ht="15" thickBot="1" x14ac:dyDescent="0.35">
      <c r="A14" s="36" t="str">
        <f t="shared" si="0"/>
        <v>Moderado-HOTELARIAS</v>
      </c>
      <c r="B14" s="36" t="s">
        <v>16</v>
      </c>
      <c r="C14" s="37" t="s">
        <v>27</v>
      </c>
      <c r="D14" s="38">
        <v>0.1</v>
      </c>
    </row>
    <row r="15" spans="1:8" x14ac:dyDescent="0.3">
      <c r="A15" t="str">
        <f t="shared" si="0"/>
        <v>Agressivo-PAPEL</v>
      </c>
      <c r="B15" t="s">
        <v>31</v>
      </c>
      <c r="C15" s="20" t="s">
        <v>22</v>
      </c>
      <c r="D15" s="21">
        <v>0.5</v>
      </c>
    </row>
    <row r="16" spans="1:8" x14ac:dyDescent="0.3">
      <c r="A16" t="str">
        <f t="shared" si="0"/>
        <v>Agressivo-TIJOLO</v>
      </c>
      <c r="B16" t="s">
        <v>31</v>
      </c>
      <c r="C16" s="20" t="s">
        <v>23</v>
      </c>
      <c r="D16" s="21">
        <v>0.1</v>
      </c>
    </row>
    <row r="17" spans="1:4" x14ac:dyDescent="0.3">
      <c r="A17" t="str">
        <f t="shared" si="0"/>
        <v>Agressivo-HÍBRIDOS</v>
      </c>
      <c r="B17" t="s">
        <v>31</v>
      </c>
      <c r="C17" s="20" t="s">
        <v>24</v>
      </c>
      <c r="D17" s="21">
        <v>0.05</v>
      </c>
    </row>
    <row r="18" spans="1:4" x14ac:dyDescent="0.3">
      <c r="A18" t="str">
        <f t="shared" si="0"/>
        <v>Agressivo-FOFs</v>
      </c>
      <c r="B18" t="s">
        <v>31</v>
      </c>
      <c r="C18" s="20" t="s">
        <v>25</v>
      </c>
      <c r="D18" s="21">
        <v>0.05</v>
      </c>
    </row>
    <row r="19" spans="1:4" x14ac:dyDescent="0.3">
      <c r="A19" t="str">
        <f t="shared" si="0"/>
        <v>Agressivo-DESENVOLVIMENTO</v>
      </c>
      <c r="B19" t="s">
        <v>31</v>
      </c>
      <c r="C19" s="20" t="s">
        <v>26</v>
      </c>
      <c r="D19" s="21">
        <v>0.2</v>
      </c>
    </row>
    <row r="20" spans="1:4" x14ac:dyDescent="0.3">
      <c r="A20" t="str">
        <f t="shared" si="0"/>
        <v>Agressivo-HOTELARIAS</v>
      </c>
      <c r="B20" t="s">
        <v>31</v>
      </c>
      <c r="C20" s="20" t="s">
        <v>27</v>
      </c>
      <c r="D20" s="21">
        <v>0.1</v>
      </c>
    </row>
    <row r="21" spans="1:4" x14ac:dyDescent="0.3">
      <c r="D21" s="20"/>
    </row>
    <row r="22" spans="1:4" x14ac:dyDescent="0.3">
      <c r="D22" s="2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Simulador</vt:lpstr>
      <vt:lpstr>Tabela_de_apoio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Myllena Machado</dc:creator>
  <cp:lastModifiedBy>Luigy Machado</cp:lastModifiedBy>
  <dcterms:created xsi:type="dcterms:W3CDTF">2025-06-05T20:23:02Z</dcterms:created>
  <dcterms:modified xsi:type="dcterms:W3CDTF">2025-06-10T17:52:29Z</dcterms:modified>
</cp:coreProperties>
</file>